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updateLinks="never" defaultThemeVersion="124226"/>
  <mc:AlternateContent xmlns:mc="http://schemas.openxmlformats.org/markup-compatibility/2006">
    <mc:Choice Requires="x15">
      <x15ac:absPath xmlns:x15ac="http://schemas.microsoft.com/office/spreadsheetml/2010/11/ac" url="S:\NP_Oeff\10_Gebäude im Betrieb\05_BIU20\02_Gewichtungstabelle und Tools\Tool_CO2_Bilanz\"/>
    </mc:Choice>
  </mc:AlternateContent>
  <xr:revisionPtr revIDLastSave="0" documentId="13_ncr:1_{A768E6B6-297B-40BD-873C-109877AAD44E}" xr6:coauthVersionLast="46" xr6:coauthVersionMax="46" xr10:uidLastSave="{00000000-0000-0000-0000-000000000000}"/>
  <workbookProtection workbookAlgorithmName="SHA-512" workbookHashValue="MK5vBjamwKFObjOoFm+fOY9mhEcr5Dp90xFHEsTcz3TiWYjyC6wbFPd6UGSk4kM/r7pUH6gQbvvSg58gLK1S4g==" workbookSaltValue="8AI8SEvpwb1C2sXvBuE68g==" workbookSpinCount="100000" lockStructure="1"/>
  <bookViews>
    <workbookView xWindow="-120" yWindow="-120" windowWidth="29040" windowHeight="15840" tabRatio="946" firstSheet="1" activeTab="1" xr2:uid="{00000000-000D-0000-FFFF-FFFF00000000}"/>
  </bookViews>
  <sheets>
    <sheet name="Änderungsprotokoll" sheetId="23" state="hidden" r:id="rId1"/>
    <sheet name="Start" sheetId="3" r:id="rId2"/>
    <sheet name="Project" sheetId="7" r:id="rId3"/>
    <sheet name="PART 1 Status assessment" sheetId="4" r:id="rId4"/>
    <sheet name="PART 2a CAR Measures" sheetId="16" r:id="rId5"/>
    <sheet name="PART 2b CAR Graphic | absolute" sheetId="17" r:id="rId6"/>
    <sheet name="PART 2c CAR Graphic | specific" sheetId="27" r:id="rId7"/>
    <sheet name="PART 3 Climate Action Pass" sheetId="6" r:id="rId8"/>
    <sheet name="ANNEX 1 Emission Factors" sheetId="1" r:id="rId9"/>
    <sheet name="ANNEX 2 Specific Factors" sheetId="15" r:id="rId10"/>
    <sheet name="ANNEX 3 Partial energy values" sheetId="8" r:id="rId11"/>
    <sheet name="ANNEX 4 Data Quality Index" sheetId="18" r:id="rId12"/>
    <sheet name="ANNEX 5 Definition of terms" sheetId="21" r:id="rId13"/>
    <sheet name="Sprachen_Diverses" sheetId="25" state="hidden" r:id="rId14"/>
    <sheet name="Sprachen_Einheiten" sheetId="24" state="hidden" r:id="rId15"/>
    <sheet name="Sprachen_Grafiken" sheetId="26" state="hidden" r:id="rId16"/>
    <sheet name="Sprachen_allg" sheetId="22" state="hidden" r:id="rId17"/>
    <sheet name="Variablen" sheetId="19" state="hidden" r:id="rId18"/>
  </sheets>
  <definedNames>
    <definedName name="aktJahr">Variablen!$B$69</definedName>
    <definedName name="AngabeLCA">Variablen!$D$49</definedName>
    <definedName name="AngabeLCADauer">Variablen!#REF!</definedName>
    <definedName name="AngabeNRF">Variablen!$D$46</definedName>
    <definedName name="AuswahlEtr">Variablen!$B$12</definedName>
    <definedName name="BBK">Variablen!$D$42</definedName>
    <definedName name="Bild01">INDIRECT("Sprachen_Grafiken!"&amp;ADDRESS(2,COLUMN(INDEX(Sprachen_Grafiken!$A$1:$Z$1,MATCH(Start!$B$14,Sprachen_Grafiken!$A$1:$Z$1))),1))</definedName>
    <definedName name="Bild02">INDIRECT("Sprachen_Grafiken!"&amp;ADDRESS(3,COLUMN(INDEX(Sprachen_Grafiken!$A$1:$Z$1,MATCH(Start!$B$14,Sprachen_Grafiken!$A$1:$Z$1))),1))</definedName>
    <definedName name="Bild03">INDIRECT("Sprachen_Grafiken!"&amp;ADDRESS(4,COLUMN(INDEX(Sprachen_Grafiken!$A$1:$Z$1,MATCH(Start!$B$14,Sprachen_Grafiken!$A$1:$Z$1))),1))</definedName>
    <definedName name="BudgetEmission">Variablen!$D$91</definedName>
    <definedName name="BudgetGrenzwert">Variablen!$D$89</definedName>
    <definedName name="_xlnm.Print_Area" localSheetId="8">'ANNEX 1 Emission Factors'!$A$1:$AS$199</definedName>
    <definedName name="_xlnm.Print_Area" localSheetId="9">'ANNEX 2 Specific Factors'!$A$1:$H$163</definedName>
    <definedName name="_xlnm.Print_Area" localSheetId="10">'ANNEX 3 Partial energy values'!$A$1:$V$64</definedName>
    <definedName name="_xlnm.Print_Area" localSheetId="11">'ANNEX 4 Data Quality Index'!$A$1:$I$137</definedName>
    <definedName name="_xlnm.Print_Area" localSheetId="12">'ANNEX 5 Definition of terms'!$A$1:$R$137</definedName>
    <definedName name="_xlnm.Print_Area" localSheetId="3">'PART 1 Status assessment'!$A$11:$I$232</definedName>
    <definedName name="_xlnm.Print_Area" localSheetId="4">'PART 2a CAR Measures'!$A$1:$AL$311</definedName>
    <definedName name="_xlnm.Print_Area" localSheetId="7">'PART 3 Climate Action Pass'!$A$1:$N$115</definedName>
    <definedName name="_xlnm.Print_Area" localSheetId="2">Project!$A$1:$K$83</definedName>
    <definedName name="_xlnm.Print_Area" localSheetId="1">Start!$A$1:$N$90</definedName>
    <definedName name="_xlnm.Print_Area" localSheetId="17">Variablen!$A$1:$E$112</definedName>
    <definedName name="EingabePd">Variablen!$B$19</definedName>
    <definedName name="GIB">Variablen!$D$35</definedName>
    <definedName name="JahrEmission">Variablen!$D$85</definedName>
    <definedName name="JahrEmissionen">Variablen!$D$85</definedName>
    <definedName name="JahrGrenzwert">Variablen!$D$83</definedName>
    <definedName name="Messen">Variablen!$B$67</definedName>
    <definedName name="N">Variablen!$B$18</definedName>
    <definedName name="NichtGleich">Variablen!$B$104</definedName>
    <definedName name="NRF">Variablen!$D$47</definedName>
    <definedName name="Plan">Variablen!$B$68</definedName>
    <definedName name="Prozentual">Variablen!$B$103</definedName>
    <definedName name="Spezifisch">Variablen!$B$102</definedName>
    <definedName name="Sprache">Sprachen_allg!$B$1:$C$1</definedName>
    <definedName name="StartjahrKSFP">Variablen!$D$73</definedName>
    <definedName name="TextAusEtr">Variablen!$B$24</definedName>
    <definedName name="TextAx2">Variablen!$B$14</definedName>
    <definedName name="TextAx3">Variablen!$B$15</definedName>
    <definedName name="TextDaten">Variablen!$B$22</definedName>
    <definedName name="TextDQI">Variablen!$B$16</definedName>
    <definedName name="TextEtr">Variablen!$B$12</definedName>
    <definedName name="TextKSFP">Variablen!$B$23</definedName>
    <definedName name="TextLcaDQI">Variablen!$B$26</definedName>
    <definedName name="Textna">Variablen!$B$21</definedName>
    <definedName name="TextNRF">Variablen!$B$13</definedName>
    <definedName name="TextStKSFP">Variablen!$B$25</definedName>
    <definedName name="TextZiel">Variablen!$B$20</definedName>
    <definedName name="Y">Variablen!$B$17</definedName>
    <definedName name="ZieljahrKSFP">Variablen!$D$75</definedName>
  </definedNames>
  <calcPr calcId="181029"/>
</workbook>
</file>

<file path=xl/calcChain.xml><?xml version="1.0" encoding="utf-8"?>
<calcChain xmlns="http://schemas.openxmlformats.org/spreadsheetml/2006/main">
  <c r="I25" i="18" l="1"/>
  <c r="H25" i="18"/>
  <c r="F49" i="18"/>
  <c r="F48" i="18"/>
  <c r="E48" i="18"/>
  <c r="D48" i="18"/>
  <c r="C48" i="18"/>
  <c r="B136" i="18"/>
  <c r="B135" i="18"/>
  <c r="B134" i="18"/>
  <c r="B133" i="18"/>
  <c r="A136" i="18"/>
  <c r="A135" i="18"/>
  <c r="A134" i="18"/>
  <c r="A133" i="18"/>
  <c r="E37" i="3"/>
  <c r="K37" i="3"/>
  <c r="C37" i="3"/>
  <c r="B37" i="3"/>
  <c r="B5" i="18" l="1"/>
  <c r="B4" i="18"/>
  <c r="C151" i="22" l="1"/>
  <c r="B151" i="22"/>
  <c r="A1" i="4" s="1"/>
  <c r="C4" i="4"/>
  <c r="C5" i="4"/>
  <c r="C3" i="4"/>
  <c r="I19" i="4"/>
  <c r="I12" i="8" l="1"/>
  <c r="H12" i="8"/>
  <c r="G12" i="8"/>
  <c r="F12" i="8"/>
  <c r="E12" i="8"/>
  <c r="D12" i="8"/>
  <c r="C12" i="8"/>
  <c r="A131" i="18" l="1"/>
  <c r="A126" i="18"/>
  <c r="A125" i="18"/>
  <c r="A123" i="18"/>
  <c r="B119" i="18"/>
  <c r="B118" i="18"/>
  <c r="B117" i="18"/>
  <c r="B116" i="18"/>
  <c r="A114" i="18"/>
  <c r="B111" i="18"/>
  <c r="A119" i="18"/>
  <c r="A111" i="18"/>
  <c r="A118" i="18"/>
  <c r="A110" i="18"/>
  <c r="A117" i="18"/>
  <c r="A116" i="18"/>
  <c r="A108" i="18"/>
  <c r="B110" i="18"/>
  <c r="B109" i="18"/>
  <c r="B108" i="18"/>
  <c r="A106" i="18"/>
  <c r="A109" i="18"/>
  <c r="B103" i="18"/>
  <c r="A103" i="18"/>
  <c r="B102" i="18"/>
  <c r="A102" i="18"/>
  <c r="B101" i="18"/>
  <c r="A101" i="18"/>
  <c r="B100" i="18"/>
  <c r="A100" i="18"/>
  <c r="A98" i="18"/>
  <c r="D95" i="18"/>
  <c r="B95" i="18"/>
  <c r="D94" i="18"/>
  <c r="B94" i="18"/>
  <c r="D93" i="18"/>
  <c r="D92" i="18"/>
  <c r="B93" i="18"/>
  <c r="B92" i="18"/>
  <c r="A90" i="18"/>
  <c r="A95" i="18"/>
  <c r="A94" i="18"/>
  <c r="A93" i="18"/>
  <c r="A92" i="18"/>
  <c r="D86" i="18"/>
  <c r="D85" i="18"/>
  <c r="D84" i="18"/>
  <c r="D83" i="18"/>
  <c r="D82" i="18"/>
  <c r="D81" i="18"/>
  <c r="B86" i="18"/>
  <c r="B85" i="18"/>
  <c r="B84" i="18"/>
  <c r="B83" i="18"/>
  <c r="B82" i="18"/>
  <c r="B81" i="18"/>
  <c r="A81" i="18"/>
  <c r="D79" i="18"/>
  <c r="B79" i="18"/>
  <c r="A77" i="18"/>
  <c r="A63" i="18"/>
  <c r="A76" i="18"/>
  <c r="D72" i="18"/>
  <c r="D71" i="18"/>
  <c r="D70" i="18"/>
  <c r="D69" i="18"/>
  <c r="D68" i="18"/>
  <c r="D67" i="18"/>
  <c r="B72" i="18"/>
  <c r="B71" i="18"/>
  <c r="B70" i="18"/>
  <c r="B69" i="18"/>
  <c r="B68" i="18"/>
  <c r="B67" i="18"/>
  <c r="D65" i="18"/>
  <c r="B65" i="18"/>
  <c r="A62" i="18"/>
  <c r="A60" i="18"/>
  <c r="A58" i="18"/>
  <c r="F22" i="18"/>
  <c r="F23" i="18" s="1"/>
  <c r="C20" i="18"/>
  <c r="C19" i="18"/>
  <c r="F17" i="18"/>
  <c r="F16" i="18"/>
  <c r="E17" i="18"/>
  <c r="E16" i="18"/>
  <c r="D17" i="18"/>
  <c r="D16" i="18"/>
  <c r="C17" i="18"/>
  <c r="B125" i="18" l="1"/>
  <c r="B126" i="18"/>
  <c r="A73" i="18"/>
  <c r="A87" i="18"/>
  <c r="E20" i="18"/>
  <c r="D20" i="18"/>
  <c r="B96" i="15" l="1"/>
  <c r="B87" i="15"/>
  <c r="B78" i="15"/>
  <c r="A74" i="15"/>
  <c r="B76" i="15"/>
  <c r="D321" i="16"/>
  <c r="E321" i="16"/>
  <c r="D322" i="16"/>
  <c r="E322" i="16"/>
  <c r="D323" i="16"/>
  <c r="E323" i="16"/>
  <c r="I44" i="7" l="1"/>
  <c r="A77" i="1" l="1"/>
  <c r="B64" i="1"/>
  <c r="B23" i="1"/>
  <c r="A21" i="1"/>
  <c r="G271" i="16"/>
  <c r="E18" i="4"/>
  <c r="H17" i="4"/>
  <c r="G17" i="4"/>
  <c r="F17" i="4"/>
  <c r="B111" i="19"/>
  <c r="B110" i="19"/>
  <c r="B109" i="19"/>
  <c r="L15" i="8" s="1"/>
  <c r="B103" i="19"/>
  <c r="B102" i="19"/>
  <c r="B96" i="19"/>
  <c r="B95" i="19"/>
  <c r="B69" i="19"/>
  <c r="B68" i="19"/>
  <c r="B67" i="19"/>
  <c r="B66" i="19"/>
  <c r="B65" i="19"/>
  <c r="B64" i="19"/>
  <c r="B63" i="19"/>
  <c r="B62" i="19"/>
  <c r="B56" i="19"/>
  <c r="B55" i="19"/>
  <c r="B40" i="19"/>
  <c r="B39" i="19"/>
  <c r="B33" i="19"/>
  <c r="B32" i="19"/>
  <c r="B26" i="19"/>
  <c r="B25" i="19"/>
  <c r="B24" i="19"/>
  <c r="B23" i="19"/>
  <c r="B22" i="19"/>
  <c r="B21" i="19"/>
  <c r="B20" i="19"/>
  <c r="B19" i="19"/>
  <c r="B18" i="19"/>
  <c r="B17" i="19"/>
  <c r="B16" i="19"/>
  <c r="B15" i="19"/>
  <c r="B14" i="19"/>
  <c r="B13" i="19"/>
  <c r="B12" i="19"/>
  <c r="B31" i="21"/>
  <c r="B4" i="21"/>
  <c r="A2" i="21"/>
  <c r="C44" i="18"/>
  <c r="A50" i="18"/>
  <c r="A48" i="18"/>
  <c r="A43" i="18"/>
  <c r="A41" i="18"/>
  <c r="F36" i="18"/>
  <c r="E36" i="18"/>
  <c r="D36" i="18"/>
  <c r="C36" i="18"/>
  <c r="C31" i="18"/>
  <c r="A38" i="18"/>
  <c r="A36" i="18"/>
  <c r="A30" i="18"/>
  <c r="A28" i="18"/>
  <c r="A86" i="18"/>
  <c r="A85" i="18"/>
  <c r="A84" i="18"/>
  <c r="A83" i="18"/>
  <c r="A82" i="18"/>
  <c r="A72" i="18"/>
  <c r="A71" i="18"/>
  <c r="A70" i="18"/>
  <c r="A69" i="18"/>
  <c r="A68" i="18"/>
  <c r="A67" i="18"/>
  <c r="T16" i="8" l="1"/>
  <c r="T20" i="8"/>
  <c r="T24" i="8"/>
  <c r="T28" i="8"/>
  <c r="T32" i="8"/>
  <c r="T36" i="8"/>
  <c r="T40" i="8"/>
  <c r="T44" i="8"/>
  <c r="T48" i="8"/>
  <c r="T52" i="8"/>
  <c r="T56" i="8"/>
  <c r="T60" i="8"/>
  <c r="P18" i="8"/>
  <c r="P22" i="8"/>
  <c r="P26" i="8"/>
  <c r="P30" i="8"/>
  <c r="P34" i="8"/>
  <c r="P38" i="8"/>
  <c r="P42" i="8"/>
  <c r="P46" i="8"/>
  <c r="P50" i="8"/>
  <c r="P54" i="8"/>
  <c r="P58" i="8"/>
  <c r="L16" i="8"/>
  <c r="L20" i="8"/>
  <c r="L24" i="8"/>
  <c r="L28" i="8"/>
  <c r="L32" i="8"/>
  <c r="L36" i="8"/>
  <c r="L40" i="8"/>
  <c r="L44" i="8"/>
  <c r="L48" i="8"/>
  <c r="L52" i="8"/>
  <c r="L56" i="8"/>
  <c r="L60" i="8"/>
  <c r="L58" i="8"/>
  <c r="T17" i="8"/>
  <c r="T21" i="8"/>
  <c r="T25" i="8"/>
  <c r="T29" i="8"/>
  <c r="T33" i="8"/>
  <c r="T37" i="8"/>
  <c r="T41" i="8"/>
  <c r="T45" i="8"/>
  <c r="T49" i="8"/>
  <c r="T53" i="8"/>
  <c r="T57" i="8"/>
  <c r="T15" i="8"/>
  <c r="P19" i="8"/>
  <c r="P23" i="8"/>
  <c r="P27" i="8"/>
  <c r="P31" i="8"/>
  <c r="P35" i="8"/>
  <c r="P39" i="8"/>
  <c r="P43" i="8"/>
  <c r="P47" i="8"/>
  <c r="P51" i="8"/>
  <c r="P55" i="8"/>
  <c r="P59" i="8"/>
  <c r="L17" i="8"/>
  <c r="L21" i="8"/>
  <c r="L25" i="8"/>
  <c r="L29" i="8"/>
  <c r="L33" i="8"/>
  <c r="L37" i="8"/>
  <c r="L41" i="8"/>
  <c r="L45" i="8"/>
  <c r="L49" i="8"/>
  <c r="L53" i="8"/>
  <c r="L57" i="8"/>
  <c r="L54" i="8"/>
  <c r="T18" i="8"/>
  <c r="T22" i="8"/>
  <c r="T26" i="8"/>
  <c r="T30" i="8"/>
  <c r="T34" i="8"/>
  <c r="T38" i="8"/>
  <c r="T42" i="8"/>
  <c r="T46" i="8"/>
  <c r="T50" i="8"/>
  <c r="T54" i="8"/>
  <c r="T58" i="8"/>
  <c r="P16" i="8"/>
  <c r="P20" i="8"/>
  <c r="P24" i="8"/>
  <c r="P28" i="8"/>
  <c r="P32" i="8"/>
  <c r="P36" i="8"/>
  <c r="P40" i="8"/>
  <c r="P44" i="8"/>
  <c r="P48" i="8"/>
  <c r="P52" i="8"/>
  <c r="P56" i="8"/>
  <c r="P60" i="8"/>
  <c r="L18" i="8"/>
  <c r="L22" i="8"/>
  <c r="L26" i="8"/>
  <c r="L30" i="8"/>
  <c r="L34" i="8"/>
  <c r="L38" i="8"/>
  <c r="L42" i="8"/>
  <c r="L46" i="8"/>
  <c r="L50" i="8"/>
  <c r="T19" i="8"/>
  <c r="T23" i="8"/>
  <c r="T27" i="8"/>
  <c r="T31" i="8"/>
  <c r="T35" i="8"/>
  <c r="T39" i="8"/>
  <c r="T43" i="8"/>
  <c r="T47" i="8"/>
  <c r="T51" i="8"/>
  <c r="T55" i="8"/>
  <c r="T59" i="8"/>
  <c r="P17" i="8"/>
  <c r="P21" i="8"/>
  <c r="P25" i="8"/>
  <c r="P29" i="8"/>
  <c r="P33" i="8"/>
  <c r="P37" i="8"/>
  <c r="P41" i="8"/>
  <c r="P45" i="8"/>
  <c r="P49" i="8"/>
  <c r="P53" i="8"/>
  <c r="P57" i="8"/>
  <c r="P15" i="8"/>
  <c r="L19" i="8"/>
  <c r="L23" i="8"/>
  <c r="L27" i="8"/>
  <c r="L31" i="8"/>
  <c r="L35" i="8"/>
  <c r="L39" i="8"/>
  <c r="L43" i="8"/>
  <c r="L47" i="8"/>
  <c r="L51" i="8"/>
  <c r="L55" i="8"/>
  <c r="L59" i="8"/>
  <c r="F20" i="18"/>
  <c r="F19" i="18"/>
  <c r="E22" i="18"/>
  <c r="E19" i="18"/>
  <c r="D22" i="18"/>
  <c r="D19" i="18"/>
  <c r="C22" i="18"/>
  <c r="C16" i="18"/>
  <c r="F14" i="18"/>
  <c r="E14" i="18"/>
  <c r="D14" i="18"/>
  <c r="C12" i="18"/>
  <c r="C11" i="18"/>
  <c r="B23" i="18"/>
  <c r="B22" i="18"/>
  <c r="B20" i="18"/>
  <c r="B19" i="18"/>
  <c r="B17" i="18"/>
  <c r="B16" i="18"/>
  <c r="B11" i="18"/>
  <c r="A25" i="18"/>
  <c r="A23" i="18"/>
  <c r="A22" i="18"/>
  <c r="A20" i="18"/>
  <c r="A19" i="18"/>
  <c r="A17" i="18"/>
  <c r="A16" i="18"/>
  <c r="A11" i="18"/>
  <c r="A9" i="18"/>
  <c r="A53" i="18"/>
  <c r="A55" i="18"/>
  <c r="A6" i="18"/>
  <c r="G7" i="18"/>
  <c r="I6" i="18"/>
  <c r="H6" i="18"/>
  <c r="H4" i="18"/>
  <c r="A4" i="18"/>
  <c r="A3" i="18"/>
  <c r="A2" i="18"/>
  <c r="K62" i="8"/>
  <c r="M12" i="8"/>
  <c r="L12" i="8"/>
  <c r="L13" i="8"/>
  <c r="K13" i="8"/>
  <c r="K12" i="8"/>
  <c r="K10" i="8"/>
  <c r="K9" i="8"/>
  <c r="S7" i="8"/>
  <c r="O7" i="8"/>
  <c r="K7" i="8"/>
  <c r="K5" i="8"/>
  <c r="K4"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15" i="8"/>
  <c r="B12" i="8"/>
  <c r="A12" i="8"/>
  <c r="B5" i="8"/>
  <c r="B4" i="8"/>
  <c r="B3" i="8"/>
  <c r="A2" i="8"/>
  <c r="B154" i="15"/>
  <c r="B145" i="15"/>
  <c r="F137" i="15"/>
  <c r="B136" i="15"/>
  <c r="A134" i="15"/>
  <c r="B124" i="15"/>
  <c r="B115" i="15"/>
  <c r="F107" i="15"/>
  <c r="B106" i="15"/>
  <c r="A104" i="15"/>
  <c r="B94" i="15"/>
  <c r="B85" i="15"/>
  <c r="F77" i="15"/>
  <c r="B55" i="15"/>
  <c r="B36" i="15"/>
  <c r="B33" i="15"/>
  <c r="B32" i="15"/>
  <c r="B31" i="15"/>
  <c r="B30" i="15"/>
  <c r="B29" i="15"/>
  <c r="B28" i="15"/>
  <c r="B27" i="15"/>
  <c r="B25" i="15"/>
  <c r="B24" i="15"/>
  <c r="B23" i="15"/>
  <c r="F18" i="15"/>
  <c r="B21" i="15"/>
  <c r="B20" i="15"/>
  <c r="B19" i="15"/>
  <c r="B18" i="15"/>
  <c r="B17" i="15"/>
  <c r="B15" i="15"/>
  <c r="A13" i="15"/>
  <c r="B11" i="15"/>
  <c r="B10" i="15"/>
  <c r="B9" i="15"/>
  <c r="B8" i="15"/>
  <c r="B4" i="15"/>
  <c r="A2" i="15"/>
  <c r="B79" i="1"/>
  <c r="A66" i="1"/>
  <c r="A62" i="1"/>
  <c r="B52" i="1"/>
  <c r="B51" i="1"/>
  <c r="B50" i="1"/>
  <c r="B49" i="1"/>
  <c r="B48" i="1"/>
  <c r="B47" i="1"/>
  <c r="B46" i="1"/>
  <c r="B45" i="1"/>
  <c r="B44" i="1"/>
  <c r="B43" i="1"/>
  <c r="B42" i="1"/>
  <c r="B41" i="1"/>
  <c r="A39" i="1"/>
  <c r="B37" i="1"/>
  <c r="B36" i="1"/>
  <c r="B35" i="1"/>
  <c r="B34" i="1"/>
  <c r="B33" i="1"/>
  <c r="A31" i="1"/>
  <c r="B17" i="1"/>
  <c r="B16" i="1"/>
  <c r="B15" i="1"/>
  <c r="B14" i="1"/>
  <c r="A12" i="1"/>
  <c r="B10" i="1"/>
  <c r="B9" i="1"/>
  <c r="A7" i="1"/>
  <c r="H4" i="1"/>
  <c r="G4" i="1"/>
  <c r="F4" i="1"/>
  <c r="E5" i="1"/>
  <c r="E4" i="1"/>
  <c r="D5" i="1"/>
  <c r="D4" i="1"/>
  <c r="C4" i="1"/>
  <c r="A4" i="1"/>
  <c r="A2" i="1"/>
  <c r="L72" i="6"/>
  <c r="L59" i="6"/>
  <c r="L50" i="6"/>
  <c r="L37" i="6"/>
  <c r="G20" i="6"/>
  <c r="G8" i="6"/>
  <c r="B113" i="6"/>
  <c r="B112" i="6"/>
  <c r="B111" i="6"/>
  <c r="B110" i="6"/>
  <c r="B108" i="6"/>
  <c r="B107" i="6"/>
  <c r="B106" i="6"/>
  <c r="B105" i="6"/>
  <c r="B104" i="6"/>
  <c r="B103" i="6"/>
  <c r="B100" i="6"/>
  <c r="B99" i="6"/>
  <c r="B98"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7" i="6"/>
  <c r="B66" i="6"/>
  <c r="B65" i="6"/>
  <c r="B64" i="6"/>
  <c r="B60" i="6"/>
  <c r="B59" i="6"/>
  <c r="B58" i="6"/>
  <c r="B57" i="6"/>
  <c r="B55" i="6"/>
  <c r="B54" i="6"/>
  <c r="B53" i="6"/>
  <c r="B52" i="6"/>
  <c r="B50" i="6"/>
  <c r="B40" i="6"/>
  <c r="B39" i="6"/>
  <c r="B38" i="6"/>
  <c r="B37" i="6"/>
  <c r="B36" i="6"/>
  <c r="B35" i="6"/>
  <c r="B34" i="6"/>
  <c r="B33" i="6"/>
  <c r="B32" i="6"/>
  <c r="B30" i="6"/>
  <c r="B25" i="6"/>
  <c r="B19" i="6"/>
  <c r="B7" i="6"/>
  <c r="B6" i="6"/>
  <c r="B4" i="6"/>
  <c r="A2" i="6"/>
  <c r="B95" i="15" l="1"/>
  <c r="B77" i="15"/>
  <c r="B86" i="15"/>
  <c r="H5" i="16"/>
  <c r="G6" i="16"/>
  <c r="C306" i="16"/>
  <c r="C304" i="16"/>
  <c r="C303" i="16"/>
  <c r="C302" i="16"/>
  <c r="C301" i="16"/>
  <c r="C300" i="16"/>
  <c r="C299" i="16"/>
  <c r="B297" i="16"/>
  <c r="B295" i="16"/>
  <c r="B293" i="16"/>
  <c r="C290" i="16"/>
  <c r="C289" i="16"/>
  <c r="C288" i="16"/>
  <c r="C287" i="16"/>
  <c r="C286" i="16"/>
  <c r="C285" i="16"/>
  <c r="B283" i="16"/>
  <c r="B281" i="16"/>
  <c r="B279" i="16"/>
  <c r="B276" i="16"/>
  <c r="B275" i="16"/>
  <c r="B274" i="16"/>
  <c r="B273" i="16"/>
  <c r="B272" i="16"/>
  <c r="B271" i="16"/>
  <c r="B266" i="16"/>
  <c r="B264" i="16"/>
  <c r="B263" i="16"/>
  <c r="B262" i="16"/>
  <c r="B261" i="16"/>
  <c r="B260" i="16"/>
  <c r="B256" i="16"/>
  <c r="B255" i="16"/>
  <c r="B254" i="16"/>
  <c r="B253" i="16"/>
  <c r="B251" i="16"/>
  <c r="B250" i="16"/>
  <c r="B249" i="16"/>
  <c r="B247" i="16"/>
  <c r="B245" i="16"/>
  <c r="B244" i="16"/>
  <c r="B243" i="16"/>
  <c r="B242" i="16"/>
  <c r="B241" i="16"/>
  <c r="B239" i="16"/>
  <c r="B196" i="16"/>
  <c r="B188" i="16"/>
  <c r="C178" i="16"/>
  <c r="C172" i="16"/>
  <c r="C166" i="16"/>
  <c r="C160" i="16"/>
  <c r="C154" i="16"/>
  <c r="C148" i="16"/>
  <c r="B146" i="16"/>
  <c r="C140" i="16"/>
  <c r="C134" i="16"/>
  <c r="C128" i="16"/>
  <c r="C122" i="16"/>
  <c r="C116" i="16"/>
  <c r="C110" i="16"/>
  <c r="B108" i="16"/>
  <c r="C106" i="16"/>
  <c r="B106" i="16"/>
  <c r="B104" i="16"/>
  <c r="C98" i="16"/>
  <c r="C92" i="16"/>
  <c r="C86" i="16"/>
  <c r="C80" i="16"/>
  <c r="C74" i="16"/>
  <c r="C68" i="16"/>
  <c r="B66" i="16"/>
  <c r="C60" i="16"/>
  <c r="C54" i="16"/>
  <c r="C48" i="16"/>
  <c r="C42" i="16"/>
  <c r="C36" i="16"/>
  <c r="D34" i="16"/>
  <c r="D33" i="16"/>
  <c r="C34" i="16"/>
  <c r="C33" i="16"/>
  <c r="C31" i="16"/>
  <c r="C30" i="16"/>
  <c r="B28" i="16"/>
  <c r="B26" i="16"/>
  <c r="B20" i="16"/>
  <c r="B19" i="16"/>
  <c r="B17" i="16"/>
  <c r="B16" i="16"/>
  <c r="B14" i="16"/>
  <c r="B13" i="16"/>
  <c r="B12" i="16"/>
  <c r="B10" i="16"/>
  <c r="B7" i="16"/>
  <c r="E5" i="16"/>
  <c r="B4" i="16"/>
  <c r="E31" i="4"/>
  <c r="E32" i="4"/>
  <c r="E196" i="4"/>
  <c r="E199" i="4"/>
  <c r="C229" i="4"/>
  <c r="C227" i="4"/>
  <c r="C226" i="4"/>
  <c r="C225" i="4"/>
  <c r="C224" i="4"/>
  <c r="C223" i="4"/>
  <c r="C222" i="4"/>
  <c r="C220" i="4"/>
  <c r="B218" i="4"/>
  <c r="B216" i="4"/>
  <c r="C213" i="4"/>
  <c r="C212" i="4"/>
  <c r="C211" i="4"/>
  <c r="B206" i="4"/>
  <c r="B205" i="4"/>
  <c r="C202" i="4"/>
  <c r="C201" i="4"/>
  <c r="C199" i="4"/>
  <c r="C198" i="4"/>
  <c r="C197" i="4"/>
  <c r="C196" i="4"/>
  <c r="C195" i="4"/>
  <c r="B191" i="4"/>
  <c r="C184" i="4"/>
  <c r="C178" i="4"/>
  <c r="B176" i="4"/>
  <c r="C170" i="4"/>
  <c r="B168" i="4"/>
  <c r="B166" i="4"/>
  <c r="B165" i="4"/>
  <c r="C158" i="4"/>
  <c r="C152" i="4"/>
  <c r="B150" i="4"/>
  <c r="C144" i="4"/>
  <c r="B142" i="4"/>
  <c r="B140" i="4"/>
  <c r="B139" i="4"/>
  <c r="C132" i="4"/>
  <c r="C126" i="4"/>
  <c r="C120" i="4"/>
  <c r="B116" i="4"/>
  <c r="C118" i="4"/>
  <c r="C98" i="4"/>
  <c r="C92" i="4"/>
  <c r="C86" i="4"/>
  <c r="B84" i="4"/>
  <c r="C82" i="4"/>
  <c r="B80" i="4"/>
  <c r="C74" i="4"/>
  <c r="C68" i="4"/>
  <c r="C62" i="4"/>
  <c r="C60" i="4"/>
  <c r="B60" i="4"/>
  <c r="B58" i="4"/>
  <c r="C40" i="4"/>
  <c r="C34" i="4"/>
  <c r="C32" i="4"/>
  <c r="C31" i="4"/>
  <c r="C29" i="4"/>
  <c r="C28" i="4"/>
  <c r="B26" i="4"/>
  <c r="C462" i="16" l="1"/>
  <c r="C383" i="4"/>
  <c r="B104" i="19"/>
  <c r="A2" i="16"/>
  <c r="B7" i="7"/>
  <c r="AL288" i="16"/>
  <c r="AK288" i="16"/>
  <c r="AJ288" i="16"/>
  <c r="AI288" i="16"/>
  <c r="AH288" i="16"/>
  <c r="AG288" i="16"/>
  <c r="AF288" i="16"/>
  <c r="AE288" i="16"/>
  <c r="AD288" i="16"/>
  <c r="AC288" i="16"/>
  <c r="AB288" i="16"/>
  <c r="AA288" i="16"/>
  <c r="Z288" i="16"/>
  <c r="Y288" i="16"/>
  <c r="X288" i="16"/>
  <c r="W288" i="16"/>
  <c r="V288" i="16"/>
  <c r="U288" i="16"/>
  <c r="T288" i="16"/>
  <c r="S288" i="16"/>
  <c r="R288" i="16"/>
  <c r="Q288" i="16"/>
  <c r="P288" i="16"/>
  <c r="O288" i="16"/>
  <c r="N288" i="16"/>
  <c r="M288" i="16"/>
  <c r="L288" i="16"/>
  <c r="K288" i="16"/>
  <c r="J288" i="16"/>
  <c r="I288" i="16"/>
  <c r="H288" i="16"/>
  <c r="B24" i="4"/>
  <c r="B22" i="4"/>
  <c r="B21" i="4"/>
  <c r="H14" i="4"/>
  <c r="B19" i="4"/>
  <c r="B18" i="4"/>
  <c r="B17" i="4"/>
  <c r="A12" i="4"/>
  <c r="E33" i="15" l="1"/>
  <c r="H77" i="7"/>
  <c r="H74" i="7"/>
  <c r="H73" i="7"/>
  <c r="H72" i="7"/>
  <c r="H69" i="7"/>
  <c r="H68" i="7"/>
  <c r="H67" i="7"/>
  <c r="H66" i="7"/>
  <c r="H63" i="7"/>
  <c r="H62" i="7"/>
  <c r="H61" i="7"/>
  <c r="H60" i="7"/>
  <c r="H58" i="7"/>
  <c r="H55" i="7"/>
  <c r="H54" i="7"/>
  <c r="H53" i="7"/>
  <c r="H52" i="7"/>
  <c r="H51" i="7"/>
  <c r="H50" i="7"/>
  <c r="H45" i="7"/>
  <c r="H44" i="7"/>
  <c r="H41" i="7"/>
  <c r="H40" i="7"/>
  <c r="H39" i="7"/>
  <c r="H36" i="7"/>
  <c r="H35" i="7"/>
  <c r="H34" i="7"/>
  <c r="H33" i="7"/>
  <c r="H32" i="7"/>
  <c r="H31" i="7"/>
  <c r="H30" i="7"/>
  <c r="H29" i="7"/>
  <c r="H28" i="7"/>
  <c r="H27" i="7"/>
  <c r="H22" i="7"/>
  <c r="H21" i="7"/>
  <c r="H20" i="7"/>
  <c r="H16" i="7"/>
  <c r="H15" i="7"/>
  <c r="H14" i="7"/>
  <c r="H13" i="7"/>
  <c r="H12" i="7"/>
  <c r="H9" i="7"/>
  <c r="H8" i="7"/>
  <c r="H7" i="7"/>
  <c r="I77" i="7"/>
  <c r="B77" i="7"/>
  <c r="B76" i="7"/>
  <c r="B74" i="7"/>
  <c r="B73" i="7"/>
  <c r="B72" i="7"/>
  <c r="B71" i="7"/>
  <c r="B69" i="7"/>
  <c r="B66" i="7"/>
  <c r="B65" i="7"/>
  <c r="B63" i="7"/>
  <c r="B62" i="7"/>
  <c r="B61" i="7"/>
  <c r="B60" i="7"/>
  <c r="B59" i="7"/>
  <c r="B58" i="7"/>
  <c r="B57" i="7"/>
  <c r="B55" i="7"/>
  <c r="B54" i="7"/>
  <c r="B53" i="7"/>
  <c r="B52" i="7"/>
  <c r="B51" i="7"/>
  <c r="B50" i="7"/>
  <c r="B49" i="7"/>
  <c r="B47" i="7"/>
  <c r="B45" i="7"/>
  <c r="B44" i="7"/>
  <c r="B43" i="7"/>
  <c r="B41" i="7"/>
  <c r="B40" i="7"/>
  <c r="B39" i="7"/>
  <c r="B38" i="7"/>
  <c r="B36" i="7"/>
  <c r="B35" i="7"/>
  <c r="B34" i="7"/>
  <c r="B33" i="7"/>
  <c r="B32" i="7"/>
  <c r="B31" i="7"/>
  <c r="B30" i="7"/>
  <c r="B29" i="7"/>
  <c r="B28" i="7"/>
  <c r="B27" i="7"/>
  <c r="B26" i="7"/>
  <c r="B24" i="7"/>
  <c r="B22" i="7"/>
  <c r="A5" i="4" s="1"/>
  <c r="B21" i="7"/>
  <c r="A4" i="4" s="1"/>
  <c r="B20" i="7"/>
  <c r="A3" i="4" s="1"/>
  <c r="B19" i="7"/>
  <c r="B18" i="7"/>
  <c r="B16" i="7"/>
  <c r="B15" i="7"/>
  <c r="B14" i="7"/>
  <c r="B13" i="7"/>
  <c r="B12" i="7"/>
  <c r="B11" i="7"/>
  <c r="B9" i="7"/>
  <c r="B8" i="7"/>
  <c r="B6" i="7"/>
  <c r="B4" i="7"/>
  <c r="A2" i="7"/>
  <c r="B26" i="3"/>
  <c r="B24" i="3"/>
  <c r="B23" i="3"/>
  <c r="B21" i="3"/>
  <c r="B20" i="3"/>
  <c r="B19" i="3"/>
  <c r="B18" i="3"/>
  <c r="B16" i="3"/>
  <c r="L6" i="3"/>
  <c r="L5" i="3"/>
  <c r="B8" i="3"/>
  <c r="B5" i="3"/>
  <c r="B3" i="3"/>
  <c r="E32" i="3"/>
  <c r="K35" i="3"/>
  <c r="E28" i="3"/>
  <c r="K33" i="3"/>
  <c r="B34" i="3"/>
  <c r="E34" i="3"/>
  <c r="K36" i="3"/>
  <c r="B32" i="3"/>
  <c r="C34" i="3"/>
  <c r="C28" i="3"/>
  <c r="C36" i="3"/>
  <c r="K29" i="3"/>
  <c r="C35" i="3"/>
  <c r="C32" i="3"/>
  <c r="E35" i="3"/>
  <c r="K28" i="3"/>
  <c r="B36" i="3"/>
  <c r="K31" i="3"/>
  <c r="B30" i="3"/>
  <c r="K34" i="3"/>
  <c r="C29" i="3"/>
  <c r="B29" i="3"/>
  <c r="K38" i="3"/>
  <c r="E30" i="3"/>
  <c r="B35" i="3"/>
  <c r="E31" i="3"/>
  <c r="E29" i="3"/>
  <c r="C33" i="3"/>
  <c r="C30" i="3"/>
  <c r="K32" i="3"/>
  <c r="E33" i="3"/>
  <c r="K30" i="3"/>
  <c r="B28" i="3"/>
  <c r="B38" i="3"/>
  <c r="B33" i="3"/>
  <c r="C38" i="3"/>
  <c r="B6" i="3"/>
  <c r="C31" i="3"/>
  <c r="B31" i="3"/>
  <c r="E36" i="3"/>
  <c r="E38" i="3"/>
  <c r="A7" i="18" l="1"/>
  <c r="E23" i="18"/>
  <c r="D23" i="18"/>
  <c r="C23" i="18"/>
  <c r="F33" i="18"/>
  <c r="F46" i="18" s="1"/>
  <c r="E33" i="18"/>
  <c r="E46" i="18" s="1"/>
  <c r="D33" i="18"/>
  <c r="D46" i="18" s="1"/>
  <c r="C30" i="18"/>
  <c r="C43" i="18" s="1"/>
  <c r="O62" i="8"/>
  <c r="S62" i="8" s="1"/>
  <c r="D13" i="8"/>
  <c r="E13" i="8" s="1"/>
  <c r="F13" i="8" s="1"/>
  <c r="G13" i="8" s="1"/>
  <c r="H13" i="8" s="1"/>
  <c r="I13" i="8" s="1"/>
  <c r="M13" i="8"/>
  <c r="Q13" i="8" s="1"/>
  <c r="U13" i="8" s="1"/>
  <c r="O13" i="8"/>
  <c r="S13" i="8" s="1"/>
  <c r="Q12" i="8"/>
  <c r="U12" i="8" s="1"/>
  <c r="P12" i="8"/>
  <c r="T12" i="8" s="1"/>
  <c r="O12" i="8"/>
  <c r="S12" i="8" s="1"/>
  <c r="O10" i="8"/>
  <c r="S10" i="8" s="1"/>
  <c r="O9" i="8"/>
  <c r="S9" i="8" s="1"/>
  <c r="P13" i="8" l="1"/>
  <c r="T13" i="8" s="1"/>
  <c r="F146" i="15"/>
  <c r="F155" i="15" s="1"/>
  <c r="F116" i="15"/>
  <c r="F125" i="15" s="1"/>
  <c r="F86" i="15"/>
  <c r="F95" i="15" s="1"/>
  <c r="B126" i="15"/>
  <c r="B156" i="15" s="1"/>
  <c r="F37" i="15"/>
  <c r="F56" i="15" s="1"/>
  <c r="B52" i="15"/>
  <c r="B71" i="15" s="1"/>
  <c r="B51" i="15"/>
  <c r="B70" i="15" s="1"/>
  <c r="B50" i="15"/>
  <c r="B69" i="15" s="1"/>
  <c r="B49" i="15"/>
  <c r="B68" i="15" s="1"/>
  <c r="B48" i="15"/>
  <c r="B67" i="15" s="1"/>
  <c r="B47" i="15"/>
  <c r="B66" i="15" s="1"/>
  <c r="B46" i="15"/>
  <c r="B65" i="15" s="1"/>
  <c r="B44" i="15"/>
  <c r="B63" i="15" s="1"/>
  <c r="B43" i="15"/>
  <c r="B62" i="15" s="1"/>
  <c r="B42" i="15"/>
  <c r="B61" i="15" s="1"/>
  <c r="B40" i="15"/>
  <c r="B59" i="15" s="1"/>
  <c r="B39" i="15"/>
  <c r="B58" i="15" s="1"/>
  <c r="B38" i="15"/>
  <c r="B57" i="15" s="1"/>
  <c r="B37" i="15"/>
  <c r="B56" i="15" s="1"/>
  <c r="L104" i="6"/>
  <c r="L106" i="6" s="1"/>
  <c r="L80" i="6"/>
  <c r="L73" i="6"/>
  <c r="L75" i="6" s="1"/>
  <c r="L76" i="6" s="1"/>
  <c r="L77" i="6" s="1"/>
  <c r="L82" i="6" s="1"/>
  <c r="L83" i="6" s="1"/>
  <c r="L84" i="6" s="1"/>
  <c r="L85" i="6" s="1"/>
  <c r="L87" i="6" s="1"/>
  <c r="L88" i="6" s="1"/>
  <c r="L89" i="6" s="1"/>
  <c r="L90" i="6" s="1"/>
  <c r="L91" i="6" s="1"/>
  <c r="L92" i="6" s="1"/>
  <c r="L93" i="6" s="1"/>
  <c r="L63" i="6"/>
  <c r="L94" i="6" s="1"/>
  <c r="L111" i="6" s="1"/>
  <c r="L112" i="6" s="1"/>
  <c r="L113" i="6" s="1"/>
  <c r="G38" i="6"/>
  <c r="G39" i="6" s="1"/>
  <c r="G78" i="6" s="1"/>
  <c r="G79" i="6" s="1"/>
  <c r="G80" i="6" s="1"/>
  <c r="G99" i="6" s="1"/>
  <c r="G101" i="6" s="1"/>
  <c r="G102" i="6" s="1"/>
  <c r="G103" i="6" s="1"/>
  <c r="G104" i="6" s="1"/>
  <c r="G106" i="6" s="1"/>
  <c r="G107" i="6" s="1"/>
  <c r="G108" i="6" s="1"/>
  <c r="G26" i="6"/>
  <c r="A246" i="22"/>
  <c r="E8" i="16"/>
  <c r="I5" i="16"/>
  <c r="J5" i="16" s="1"/>
  <c r="K5" i="16" s="1"/>
  <c r="L5" i="16" s="1"/>
  <c r="M5" i="16" s="1"/>
  <c r="N5" i="16" s="1"/>
  <c r="O5" i="16" s="1"/>
  <c r="P5" i="16" s="1"/>
  <c r="Q5" i="16" s="1"/>
  <c r="R5" i="16" s="1"/>
  <c r="S5" i="16" s="1"/>
  <c r="T5" i="16" s="1"/>
  <c r="U5" i="16" s="1"/>
  <c r="V5" i="16" s="1"/>
  <c r="W5" i="16" s="1"/>
  <c r="X5" i="16" s="1"/>
  <c r="Y5" i="16" s="1"/>
  <c r="Z5" i="16" s="1"/>
  <c r="AA5" i="16" s="1"/>
  <c r="AB5" i="16" s="1"/>
  <c r="AC5" i="16" s="1"/>
  <c r="AD5" i="16" s="1"/>
  <c r="AE5" i="16" s="1"/>
  <c r="AF5" i="16" s="1"/>
  <c r="AG5" i="16" s="1"/>
  <c r="AH5" i="16" s="1"/>
  <c r="AI5" i="16" s="1"/>
  <c r="AJ5" i="16" s="1"/>
  <c r="AK5" i="16" s="1"/>
  <c r="AL5" i="16" s="1"/>
  <c r="E256" i="16"/>
  <c r="E264" i="16" s="1"/>
  <c r="E254" i="16"/>
  <c r="E244" i="16"/>
  <c r="E251" i="16" s="1"/>
  <c r="E242" i="16"/>
  <c r="E245" i="16" s="1"/>
  <c r="B222" i="16"/>
  <c r="B214" i="16"/>
  <c r="D40" i="16"/>
  <c r="D46" i="16" s="1"/>
  <c r="D52" i="16" s="1"/>
  <c r="D58" i="16" s="1"/>
  <c r="D64" i="16" s="1"/>
  <c r="D72" i="16" s="1"/>
  <c r="D78" i="16" s="1"/>
  <c r="D84" i="16" s="1"/>
  <c r="D90" i="16" s="1"/>
  <c r="D96" i="16" s="1"/>
  <c r="D102" i="16" s="1"/>
  <c r="D114" i="16" s="1"/>
  <c r="D120" i="16" s="1"/>
  <c r="D126" i="16" s="1"/>
  <c r="D132" i="16" s="1"/>
  <c r="D138" i="16" s="1"/>
  <c r="D144" i="16" s="1"/>
  <c r="D152" i="16" s="1"/>
  <c r="D158" i="16" s="1"/>
  <c r="D164" i="16" s="1"/>
  <c r="D170" i="16" s="1"/>
  <c r="D176" i="16" s="1"/>
  <c r="D182" i="16" s="1"/>
  <c r="D194" i="16" s="1"/>
  <c r="D202" i="16" s="1"/>
  <c r="D208" i="16" s="1"/>
  <c r="D220" i="16" s="1"/>
  <c r="D228" i="16" s="1"/>
  <c r="D234" i="16" s="1"/>
  <c r="D39" i="16"/>
  <c r="D45" i="16" s="1"/>
  <c r="D51" i="16" s="1"/>
  <c r="D57" i="16" s="1"/>
  <c r="D63" i="16" s="1"/>
  <c r="D71" i="16" s="1"/>
  <c r="D77" i="16" s="1"/>
  <c r="D83" i="16" s="1"/>
  <c r="D89" i="16" s="1"/>
  <c r="D95" i="16" s="1"/>
  <c r="D101" i="16" s="1"/>
  <c r="D113" i="16" s="1"/>
  <c r="D119" i="16" s="1"/>
  <c r="D125" i="16" s="1"/>
  <c r="D131" i="16" s="1"/>
  <c r="D137" i="16" s="1"/>
  <c r="D143" i="16" s="1"/>
  <c r="D151" i="16" s="1"/>
  <c r="D157" i="16" s="1"/>
  <c r="D163" i="16" s="1"/>
  <c r="D169" i="16" s="1"/>
  <c r="D175" i="16" s="1"/>
  <c r="D181" i="16" s="1"/>
  <c r="D193" i="16" s="1"/>
  <c r="D201" i="16" s="1"/>
  <c r="D207" i="16" s="1"/>
  <c r="D219" i="16" s="1"/>
  <c r="D227" i="16" s="1"/>
  <c r="D233" i="16" s="1"/>
  <c r="C40" i="16"/>
  <c r="C46" i="16" s="1"/>
  <c r="C52" i="16" s="1"/>
  <c r="C58" i="16" s="1"/>
  <c r="C64" i="16" s="1"/>
  <c r="C72" i="16" s="1"/>
  <c r="C78" i="16" s="1"/>
  <c r="C84" i="16" s="1"/>
  <c r="C90" i="16" s="1"/>
  <c r="C96" i="16" s="1"/>
  <c r="C102" i="16" s="1"/>
  <c r="C114" i="16" s="1"/>
  <c r="C120" i="16" s="1"/>
  <c r="C126" i="16" s="1"/>
  <c r="C132" i="16" s="1"/>
  <c r="C138" i="16" s="1"/>
  <c r="C144" i="16" s="1"/>
  <c r="C152" i="16" s="1"/>
  <c r="C158" i="16" s="1"/>
  <c r="C164" i="16" s="1"/>
  <c r="C170" i="16" s="1"/>
  <c r="C176" i="16" s="1"/>
  <c r="C182" i="16" s="1"/>
  <c r="C194" i="16" s="1"/>
  <c r="C202" i="16" s="1"/>
  <c r="C208" i="16" s="1"/>
  <c r="C220" i="16" s="1"/>
  <c r="C228" i="16" s="1"/>
  <c r="C234" i="16" s="1"/>
  <c r="C39" i="16"/>
  <c r="C45" i="16" s="1"/>
  <c r="C51" i="16" s="1"/>
  <c r="C57" i="16" s="1"/>
  <c r="C63" i="16" s="1"/>
  <c r="C71" i="16" s="1"/>
  <c r="C77" i="16" s="1"/>
  <c r="C83" i="16" s="1"/>
  <c r="C89" i="16" s="1"/>
  <c r="C95" i="16" s="1"/>
  <c r="C101" i="16" s="1"/>
  <c r="C113" i="16" s="1"/>
  <c r="C119" i="16" s="1"/>
  <c r="C125" i="16" s="1"/>
  <c r="C131" i="16" s="1"/>
  <c r="C137" i="16" s="1"/>
  <c r="C143" i="16" s="1"/>
  <c r="C151" i="16" s="1"/>
  <c r="C157" i="16" s="1"/>
  <c r="C163" i="16" s="1"/>
  <c r="C169" i="16" s="1"/>
  <c r="C175" i="16" s="1"/>
  <c r="C181" i="16" s="1"/>
  <c r="C193" i="16" s="1"/>
  <c r="C201" i="16" s="1"/>
  <c r="C207" i="16" s="1"/>
  <c r="C219" i="16" s="1"/>
  <c r="C227" i="16" s="1"/>
  <c r="C233" i="16" s="1"/>
  <c r="C37" i="16"/>
  <c r="C43" i="16" s="1"/>
  <c r="C49" i="16" s="1"/>
  <c r="C55" i="16" s="1"/>
  <c r="C61" i="16" s="1"/>
  <c r="C69" i="16" s="1"/>
  <c r="C75" i="16" s="1"/>
  <c r="C81" i="16" s="1"/>
  <c r="C87" i="16" s="1"/>
  <c r="C93" i="16" s="1"/>
  <c r="C99" i="16" s="1"/>
  <c r="C111" i="16" s="1"/>
  <c r="C117" i="16" s="1"/>
  <c r="C123" i="16" s="1"/>
  <c r="C129" i="16" s="1"/>
  <c r="C135" i="16" s="1"/>
  <c r="C141" i="16" s="1"/>
  <c r="C149" i="16" s="1"/>
  <c r="C155" i="16" s="1"/>
  <c r="C161" i="16" s="1"/>
  <c r="C167" i="16" s="1"/>
  <c r="C173" i="16" s="1"/>
  <c r="C179" i="16" s="1"/>
  <c r="C191" i="16" s="1"/>
  <c r="C199" i="16" s="1"/>
  <c r="E226" i="4"/>
  <c r="E227" i="4" s="1"/>
  <c r="E224" i="4"/>
  <c r="E225" i="4" s="1"/>
  <c r="E197" i="4"/>
  <c r="E198" i="4" s="1"/>
  <c r="E212" i="4" s="1"/>
  <c r="E213" i="4" s="1"/>
  <c r="C204" i="16"/>
  <c r="B82" i="4"/>
  <c r="B118" i="4" s="1"/>
  <c r="E44" i="4"/>
  <c r="E65" i="4"/>
  <c r="C38" i="4"/>
  <c r="C43" i="4"/>
  <c r="C63" i="4"/>
  <c r="L108" i="6"/>
  <c r="L107" i="6"/>
  <c r="F25" i="15"/>
  <c r="F44" i="15" s="1"/>
  <c r="F63" i="15" s="1"/>
  <c r="L78" i="6"/>
  <c r="L79" i="6"/>
  <c r="L20" i="6"/>
  <c r="L95" i="6" s="1"/>
  <c r="L96" i="6" s="1"/>
  <c r="L21" i="6"/>
  <c r="L16" i="6"/>
  <c r="L27" i="6"/>
  <c r="L28" i="6" s="1"/>
  <c r="L26" i="6"/>
  <c r="L4" i="6"/>
  <c r="L14" i="6" s="1"/>
  <c r="L15" i="6" s="1"/>
  <c r="L53" i="6"/>
  <c r="L55" i="6" s="1"/>
  <c r="L60" i="6" s="1"/>
  <c r="L61" i="6" s="1"/>
  <c r="L62" i="6" s="1"/>
  <c r="L64" i="6" s="1"/>
  <c r="L65" i="6" s="1"/>
  <c r="L66" i="6" s="1"/>
  <c r="L67" i="6" s="1"/>
  <c r="L99" i="6" s="1"/>
  <c r="L101" i="6" s="1"/>
  <c r="L102" i="6" s="1"/>
  <c r="L103" i="6" s="1"/>
  <c r="L31" i="6"/>
  <c r="F101" i="15" l="1"/>
  <c r="F83" i="15"/>
  <c r="F113" i="15" s="1"/>
  <c r="F143" i="15" s="1"/>
  <c r="F92" i="15"/>
  <c r="F122" i="15" s="1"/>
  <c r="F152" i="15" s="1"/>
  <c r="B99" i="15"/>
  <c r="B81" i="15"/>
  <c r="B111" i="15" s="1"/>
  <c r="B141" i="15" s="1"/>
  <c r="B90" i="15"/>
  <c r="B101" i="15"/>
  <c r="B83" i="15"/>
  <c r="B113" i="15" s="1"/>
  <c r="B143" i="15" s="1"/>
  <c r="B92" i="15"/>
  <c r="B97" i="15"/>
  <c r="B79" i="15"/>
  <c r="B109" i="15" s="1"/>
  <c r="B139" i="15" s="1"/>
  <c r="B88" i="15"/>
  <c r="B89" i="15"/>
  <c r="B98" i="15"/>
  <c r="B80" i="15"/>
  <c r="B110" i="15" s="1"/>
  <c r="B140" i="15" s="1"/>
  <c r="B91" i="15"/>
  <c r="B100" i="15"/>
  <c r="B82" i="15"/>
  <c r="B112" i="15" s="1"/>
  <c r="B142" i="15" s="1"/>
  <c r="C41" i="4"/>
  <c r="D28" i="15"/>
  <c r="F131" i="15"/>
  <c r="F161" i="15" s="1"/>
  <c r="B108" i="15"/>
  <c r="B138" i="15" s="1"/>
  <c r="B107" i="15"/>
  <c r="B137" i="15" s="1"/>
  <c r="B117" i="15"/>
  <c r="B147" i="15" s="1"/>
  <c r="L58" i="6"/>
  <c r="L22" i="6"/>
  <c r="L23" i="6" s="1"/>
  <c r="L17" i="6"/>
  <c r="L32" i="6"/>
  <c r="L33" i="6" s="1"/>
  <c r="L34" i="6" s="1"/>
  <c r="L35" i="6" s="1"/>
  <c r="L41" i="6"/>
  <c r="G27" i="6"/>
  <c r="G28" i="6" s="1"/>
  <c r="G31" i="6"/>
  <c r="G32" i="6" s="1"/>
  <c r="G33" i="6" s="1"/>
  <c r="G34" i="6" s="1"/>
  <c r="G35" i="6" s="1"/>
  <c r="G36" i="6" s="1"/>
  <c r="G37" i="6" s="1"/>
  <c r="G21" i="6"/>
  <c r="G22" i="6" s="1"/>
  <c r="G23" i="6" s="1"/>
  <c r="G9" i="6"/>
  <c r="G10" i="6" s="1"/>
  <c r="G11" i="6" s="1"/>
  <c r="G12" i="6" s="1"/>
  <c r="G13" i="6" s="1"/>
  <c r="G14" i="6" s="1"/>
  <c r="G15" i="6" s="1"/>
  <c r="G16" i="6" s="1"/>
  <c r="G17" i="6" s="1"/>
  <c r="E272" i="16"/>
  <c r="E275" i="16" s="1"/>
  <c r="E255" i="16"/>
  <c r="E261" i="16"/>
  <c r="E274" i="16" s="1"/>
  <c r="E276" i="16" s="1"/>
  <c r="E263" i="16"/>
  <c r="E262" i="16"/>
  <c r="H7" i="16"/>
  <c r="E243" i="16"/>
  <c r="E250" i="16"/>
  <c r="E43" i="4"/>
  <c r="C205" i="16"/>
  <c r="C217" i="16"/>
  <c r="C225" i="16" s="1"/>
  <c r="C231" i="16" s="1"/>
  <c r="E77" i="4"/>
  <c r="E89" i="4" s="1"/>
  <c r="E95" i="4" s="1"/>
  <c r="E101" i="4" s="1"/>
  <c r="E123" i="4" s="1"/>
  <c r="E129" i="4" s="1"/>
  <c r="E135" i="4" s="1"/>
  <c r="E147" i="4" s="1"/>
  <c r="E155" i="4" s="1"/>
  <c r="E161" i="4" s="1"/>
  <c r="E173" i="4" s="1"/>
  <c r="E181" i="4" s="1"/>
  <c r="E187" i="4" s="1"/>
  <c r="E71" i="4"/>
  <c r="E66" i="4"/>
  <c r="C35" i="4"/>
  <c r="C75" i="4"/>
  <c r="C87" i="4" s="1"/>
  <c r="C93" i="4" s="1"/>
  <c r="C99" i="4" s="1"/>
  <c r="C121" i="4" s="1"/>
  <c r="C127" i="4" s="1"/>
  <c r="C133" i="4" s="1"/>
  <c r="C145" i="4" s="1"/>
  <c r="C153" i="4" s="1"/>
  <c r="C159" i="4" s="1"/>
  <c r="C171" i="4" s="1"/>
  <c r="C179" i="4" s="1"/>
  <c r="C185" i="4" s="1"/>
  <c r="C69" i="4"/>
  <c r="C65" i="4"/>
  <c r="C71" i="4" s="1"/>
  <c r="C37" i="4"/>
  <c r="C66" i="4"/>
  <c r="E38" i="4"/>
  <c r="E37" i="4"/>
  <c r="C44" i="4"/>
  <c r="B121" i="15" l="1"/>
  <c r="B151" i="15" s="1"/>
  <c r="B130" i="15"/>
  <c r="B160" i="15" s="1"/>
  <c r="B119" i="15"/>
  <c r="B149" i="15" s="1"/>
  <c r="B128" i="15"/>
  <c r="B158" i="15" s="1"/>
  <c r="B118" i="15"/>
  <c r="B148" i="15" s="1"/>
  <c r="B127" i="15"/>
  <c r="B157" i="15" s="1"/>
  <c r="B131" i="15"/>
  <c r="B161" i="15" s="1"/>
  <c r="B122" i="15"/>
  <c r="B152" i="15" s="1"/>
  <c r="B120" i="15"/>
  <c r="B150" i="15" s="1"/>
  <c r="B129" i="15"/>
  <c r="B159" i="15" s="1"/>
  <c r="B116" i="15"/>
  <c r="B146" i="15" s="1"/>
  <c r="B125" i="15"/>
  <c r="B155" i="15" s="1"/>
  <c r="L42" i="6"/>
  <c r="L43" i="6" s="1"/>
  <c r="L44" i="6" s="1"/>
  <c r="L45" i="6" s="1"/>
  <c r="L46" i="6" s="1"/>
  <c r="L47" i="6" s="1"/>
  <c r="L48" i="6" s="1"/>
  <c r="L49" i="6" s="1"/>
  <c r="F24" i="15"/>
  <c r="D29" i="15"/>
  <c r="D47" i="15"/>
  <c r="D66" i="15" s="1"/>
  <c r="F108" i="15" s="1"/>
  <c r="E273" i="16"/>
  <c r="G41" i="6"/>
  <c r="G42" i="6" s="1"/>
  <c r="G43" i="6" s="1"/>
  <c r="G44" i="6" s="1"/>
  <c r="G45" i="6" s="1"/>
  <c r="G46" i="6" s="1"/>
  <c r="G47" i="6" s="1"/>
  <c r="G48" i="6" s="1"/>
  <c r="G49" i="6" s="1"/>
  <c r="G50" i="6" s="1"/>
  <c r="G53" i="6" s="1"/>
  <c r="G54" i="6" s="1"/>
  <c r="G55" i="6" s="1"/>
  <c r="G58" i="6" s="1"/>
  <c r="G59" i="6" s="1"/>
  <c r="G60" i="6" s="1"/>
  <c r="G61" i="6" s="1"/>
  <c r="G62" i="6" s="1"/>
  <c r="G63" i="6" s="1"/>
  <c r="G64" i="6" s="1"/>
  <c r="G65" i="6" s="1"/>
  <c r="G66" i="6" s="1"/>
  <c r="G67" i="6" s="1"/>
  <c r="G72" i="6" s="1"/>
  <c r="G73" i="6" s="1"/>
  <c r="G75" i="6" s="1"/>
  <c r="G76" i="6" s="1"/>
  <c r="E78" i="4"/>
  <c r="E90" i="4" s="1"/>
  <c r="E96" i="4" s="1"/>
  <c r="E102" i="4" s="1"/>
  <c r="E124" i="4" s="1"/>
  <c r="E130" i="4" s="1"/>
  <c r="E136" i="4" s="1"/>
  <c r="E148" i="4" s="1"/>
  <c r="E156" i="4" s="1"/>
  <c r="E162" i="4" s="1"/>
  <c r="E174" i="4" s="1"/>
  <c r="E182" i="4" s="1"/>
  <c r="E188" i="4" s="1"/>
  <c r="E72" i="4"/>
  <c r="C77" i="4"/>
  <c r="C89" i="4" s="1"/>
  <c r="C95" i="4" s="1"/>
  <c r="C101" i="4" s="1"/>
  <c r="C123" i="4" s="1"/>
  <c r="C129" i="4" s="1"/>
  <c r="C135" i="4" s="1"/>
  <c r="C147" i="4" s="1"/>
  <c r="C155" i="4" s="1"/>
  <c r="C161" i="4" s="1"/>
  <c r="C173" i="4" s="1"/>
  <c r="C181" i="4" s="1"/>
  <c r="C187" i="4" s="1"/>
  <c r="C78" i="4"/>
  <c r="C90" i="4" s="1"/>
  <c r="C96" i="4" s="1"/>
  <c r="C102" i="4" s="1"/>
  <c r="C124" i="4" s="1"/>
  <c r="C130" i="4" s="1"/>
  <c r="C136" i="4" s="1"/>
  <c r="C148" i="4" s="1"/>
  <c r="C156" i="4" s="1"/>
  <c r="C162" i="4" s="1"/>
  <c r="C174" i="4" s="1"/>
  <c r="C182" i="4" s="1"/>
  <c r="C188" i="4" s="1"/>
  <c r="C72" i="4"/>
  <c r="H17" i="6"/>
  <c r="H16" i="6"/>
  <c r="H15" i="6"/>
  <c r="H14" i="6"/>
  <c r="F96" i="15" l="1"/>
  <c r="F126" i="15" s="1"/>
  <c r="F156" i="15" s="1"/>
  <c r="F78" i="15"/>
  <c r="F87" i="15"/>
  <c r="F117" i="15" s="1"/>
  <c r="F147" i="15" s="1"/>
  <c r="F138" i="15"/>
  <c r="D33" i="15"/>
  <c r="D52" i="15" s="1"/>
  <c r="D71" i="15" s="1"/>
  <c r="F43" i="15"/>
  <c r="F62" i="15" s="1"/>
  <c r="D30" i="15"/>
  <c r="D48" i="15"/>
  <c r="D67" i="15" s="1"/>
  <c r="G77" i="6"/>
  <c r="G82" i="6" s="1"/>
  <c r="G83" i="6" s="1"/>
  <c r="G84" i="6" s="1"/>
  <c r="G85" i="6" s="1"/>
  <c r="G87" i="6" s="1"/>
  <c r="G88" i="6" s="1"/>
  <c r="G89" i="6" s="1"/>
  <c r="G90" i="6" s="1"/>
  <c r="G92" i="6" s="1"/>
  <c r="G93" i="6" s="1"/>
  <c r="G94" i="6" s="1"/>
  <c r="G95" i="6" s="1"/>
  <c r="G96" i="6" s="1"/>
  <c r="G111" i="6" s="1"/>
  <c r="G112" i="6" s="1"/>
  <c r="G113" i="6" s="1"/>
  <c r="F91" i="15" l="1"/>
  <c r="F121" i="15" s="1"/>
  <c r="F151" i="15" s="1"/>
  <c r="F100" i="15"/>
  <c r="F130" i="15" s="1"/>
  <c r="F160" i="15" s="1"/>
  <c r="F82" i="15"/>
  <c r="F112" i="15" s="1"/>
  <c r="F142" i="15" s="1"/>
  <c r="D49" i="15"/>
  <c r="D68" i="15" s="1"/>
  <c r="D31" i="15"/>
  <c r="E16" i="7"/>
  <c r="D32" i="15" l="1"/>
  <c r="D51" i="15" s="1"/>
  <c r="D70" i="15" s="1"/>
  <c r="D50" i="15"/>
  <c r="D69" i="15" s="1"/>
  <c r="I181" i="16"/>
  <c r="J181" i="16"/>
  <c r="K181" i="16"/>
  <c r="L181" i="16"/>
  <c r="M181" i="16"/>
  <c r="N181" i="16"/>
  <c r="O181" i="16"/>
  <c r="P181" i="16"/>
  <c r="Q181" i="16"/>
  <c r="R181" i="16"/>
  <c r="S181" i="16"/>
  <c r="T181" i="16"/>
  <c r="U181" i="16"/>
  <c r="V181" i="16"/>
  <c r="W181" i="16"/>
  <c r="X181" i="16"/>
  <c r="Y181" i="16"/>
  <c r="Z181" i="16"/>
  <c r="AA181" i="16"/>
  <c r="AB181" i="16"/>
  <c r="AC181" i="16"/>
  <c r="AD181" i="16"/>
  <c r="AE181" i="16"/>
  <c r="AF181" i="16"/>
  <c r="AG181" i="16"/>
  <c r="AH181" i="16"/>
  <c r="AI181" i="16"/>
  <c r="AJ181" i="16"/>
  <c r="AK181" i="16"/>
  <c r="AL181" i="16"/>
  <c r="I175" i="16"/>
  <c r="J175" i="16"/>
  <c r="K175" i="16"/>
  <c r="L175" i="16"/>
  <c r="M175" i="16"/>
  <c r="N175" i="16"/>
  <c r="O175" i="16"/>
  <c r="P175" i="16"/>
  <c r="Q175" i="16"/>
  <c r="R175" i="16"/>
  <c r="S175" i="16"/>
  <c r="T175" i="16"/>
  <c r="U175" i="16"/>
  <c r="V175" i="16"/>
  <c r="W175" i="16"/>
  <c r="X175" i="16"/>
  <c r="Y175" i="16"/>
  <c r="Z175" i="16"/>
  <c r="AA175" i="16"/>
  <c r="AB175" i="16"/>
  <c r="AC175" i="16"/>
  <c r="AD175" i="16"/>
  <c r="AE175" i="16"/>
  <c r="AF175" i="16"/>
  <c r="AG175" i="16"/>
  <c r="AH175" i="16"/>
  <c r="AI175" i="16"/>
  <c r="AJ175" i="16"/>
  <c r="AK175" i="16"/>
  <c r="AL175" i="16"/>
  <c r="I169" i="16"/>
  <c r="J169" i="16"/>
  <c r="K169" i="16"/>
  <c r="L169" i="16"/>
  <c r="M169" i="16"/>
  <c r="N169" i="16"/>
  <c r="O169" i="16"/>
  <c r="P169" i="16"/>
  <c r="Q169" i="16"/>
  <c r="R169" i="16"/>
  <c r="S169" i="16"/>
  <c r="T169" i="16"/>
  <c r="U169" i="16"/>
  <c r="V169" i="16"/>
  <c r="W169" i="16"/>
  <c r="X169" i="16"/>
  <c r="Y169" i="16"/>
  <c r="Z169" i="16"/>
  <c r="AA169" i="16"/>
  <c r="AB169" i="16"/>
  <c r="AC169" i="16"/>
  <c r="AD169" i="16"/>
  <c r="AE169" i="16"/>
  <c r="AF169" i="16"/>
  <c r="AG169" i="16"/>
  <c r="AH169" i="16"/>
  <c r="AI169" i="16"/>
  <c r="AJ169" i="16"/>
  <c r="AK169" i="16"/>
  <c r="AL169" i="16"/>
  <c r="I143" i="16"/>
  <c r="J143" i="16"/>
  <c r="K143" i="16"/>
  <c r="L143" i="16"/>
  <c r="M143" i="16"/>
  <c r="N143" i="16"/>
  <c r="O143" i="16"/>
  <c r="P143" i="16"/>
  <c r="Q143" i="16"/>
  <c r="R143" i="16"/>
  <c r="S143" i="16"/>
  <c r="T143" i="16"/>
  <c r="U143" i="16"/>
  <c r="V143" i="16"/>
  <c r="W143" i="16"/>
  <c r="X143" i="16"/>
  <c r="Y143" i="16"/>
  <c r="Z143" i="16"/>
  <c r="AA143" i="16"/>
  <c r="AB143" i="16"/>
  <c r="AC143" i="16"/>
  <c r="AD143" i="16"/>
  <c r="AE143" i="16"/>
  <c r="AF143" i="16"/>
  <c r="AG143" i="16"/>
  <c r="AH143" i="16"/>
  <c r="AI143" i="16"/>
  <c r="AJ143" i="16"/>
  <c r="AK143" i="16"/>
  <c r="AL143" i="16"/>
  <c r="I137" i="16"/>
  <c r="J137" i="16"/>
  <c r="K137" i="16"/>
  <c r="L137" i="16"/>
  <c r="M137" i="16"/>
  <c r="N137" i="16"/>
  <c r="O137" i="16"/>
  <c r="P137" i="16"/>
  <c r="Q137" i="16"/>
  <c r="R137" i="16"/>
  <c r="S137" i="16"/>
  <c r="T137" i="16"/>
  <c r="U137" i="16"/>
  <c r="V137" i="16"/>
  <c r="W137" i="16"/>
  <c r="X137" i="16"/>
  <c r="Y137" i="16"/>
  <c r="Z137" i="16"/>
  <c r="AA137" i="16"/>
  <c r="AB137" i="16"/>
  <c r="AC137" i="16"/>
  <c r="AD137" i="16"/>
  <c r="AE137" i="16"/>
  <c r="AF137" i="16"/>
  <c r="AG137" i="16"/>
  <c r="AH137" i="16"/>
  <c r="AI137" i="16"/>
  <c r="AJ137" i="16"/>
  <c r="AK137" i="16"/>
  <c r="AL137" i="16"/>
  <c r="I131" i="16"/>
  <c r="J131" i="16"/>
  <c r="K131" i="16"/>
  <c r="L131" i="16"/>
  <c r="M131" i="16"/>
  <c r="N131" i="16"/>
  <c r="O131" i="16"/>
  <c r="P131" i="16"/>
  <c r="Q131" i="16"/>
  <c r="R131" i="16"/>
  <c r="S131" i="16"/>
  <c r="T131" i="16"/>
  <c r="U131" i="16"/>
  <c r="V131" i="16"/>
  <c r="W131" i="16"/>
  <c r="X131" i="16"/>
  <c r="Y131" i="16"/>
  <c r="Z131" i="16"/>
  <c r="AA131" i="16"/>
  <c r="AB131" i="16"/>
  <c r="AC131" i="16"/>
  <c r="AD131" i="16"/>
  <c r="AE131" i="16"/>
  <c r="AF131" i="16"/>
  <c r="AG131" i="16"/>
  <c r="AH131" i="16"/>
  <c r="AI131" i="16"/>
  <c r="AJ131" i="16"/>
  <c r="AK131" i="16"/>
  <c r="AL131" i="16"/>
  <c r="H207" i="16"/>
  <c r="H201" i="16"/>
  <c r="H193" i="16"/>
  <c r="H181" i="16"/>
  <c r="H175" i="16"/>
  <c r="H169" i="16"/>
  <c r="H143" i="16"/>
  <c r="H137" i="16"/>
  <c r="H131" i="16"/>
  <c r="H161" i="4"/>
  <c r="H155" i="4"/>
  <c r="H147" i="4"/>
  <c r="H135" i="4"/>
  <c r="G135" i="4"/>
  <c r="F135" i="4"/>
  <c r="H129" i="4"/>
  <c r="G129" i="4"/>
  <c r="F129" i="4"/>
  <c r="H123" i="4"/>
  <c r="G123" i="4"/>
  <c r="F123" i="4"/>
  <c r="H101" i="4"/>
  <c r="G101" i="4"/>
  <c r="F101" i="4"/>
  <c r="H89" i="4"/>
  <c r="H71" i="4"/>
  <c r="G71" i="4"/>
  <c r="F71" i="4"/>
  <c r="H65" i="4"/>
  <c r="G65" i="4"/>
  <c r="F65" i="4"/>
  <c r="H43" i="4"/>
  <c r="G43" i="4"/>
  <c r="F43" i="4"/>
  <c r="H4" i="6" l="1"/>
  <c r="H13" i="6"/>
  <c r="H12" i="6"/>
  <c r="H11" i="6"/>
  <c r="H10" i="6"/>
  <c r="H9" i="6"/>
  <c r="B61" i="6" l="1"/>
  <c r="B62" i="6"/>
  <c r="B31" i="6"/>
  <c r="J302" i="16"/>
  <c r="K302" i="16"/>
  <c r="L302" i="16"/>
  <c r="M302" i="16"/>
  <c r="N302" i="16"/>
  <c r="O302" i="16"/>
  <c r="P302" i="16"/>
  <c r="Q302" i="16"/>
  <c r="R302" i="16"/>
  <c r="S302" i="16"/>
  <c r="T302" i="16"/>
  <c r="U302" i="16"/>
  <c r="V302" i="16"/>
  <c r="W302" i="16"/>
  <c r="X302" i="16"/>
  <c r="Y302" i="16"/>
  <c r="Z302" i="16"/>
  <c r="AA302" i="16"/>
  <c r="AB302" i="16"/>
  <c r="AC302" i="16"/>
  <c r="AD302" i="16"/>
  <c r="AE302" i="16"/>
  <c r="AF302" i="16"/>
  <c r="AG302" i="16"/>
  <c r="AH302" i="16"/>
  <c r="AI302" i="16"/>
  <c r="AJ302" i="16"/>
  <c r="AK302" i="16"/>
  <c r="AL302" i="16"/>
  <c r="J266" i="16"/>
  <c r="K266" i="16"/>
  <c r="L266" i="16"/>
  <c r="M266" i="16"/>
  <c r="N266" i="16"/>
  <c r="O266" i="16"/>
  <c r="P266" i="16"/>
  <c r="Q266" i="16"/>
  <c r="R266" i="16"/>
  <c r="S266" i="16"/>
  <c r="T266" i="16"/>
  <c r="U266" i="16"/>
  <c r="V266" i="16"/>
  <c r="W266" i="16"/>
  <c r="X266" i="16"/>
  <c r="Y266" i="16"/>
  <c r="Z266" i="16"/>
  <c r="AA266" i="16"/>
  <c r="AB266" i="16"/>
  <c r="AC266" i="16"/>
  <c r="AD266" i="16"/>
  <c r="AE266" i="16"/>
  <c r="AF266" i="16"/>
  <c r="AG266" i="16"/>
  <c r="AH266" i="16"/>
  <c r="AI266" i="16"/>
  <c r="AJ266" i="16"/>
  <c r="AK266" i="16"/>
  <c r="AL266" i="16"/>
  <c r="I266" i="16"/>
  <c r="H266" i="16"/>
  <c r="C414" i="16"/>
  <c r="A414" i="16"/>
  <c r="E401" i="16"/>
  <c r="E402" i="16"/>
  <c r="E403" i="16"/>
  <c r="E404" i="16"/>
  <c r="E397" i="16"/>
  <c r="E398" i="16"/>
  <c r="D401" i="16"/>
  <c r="D402" i="16"/>
  <c r="D403" i="16"/>
  <c r="D404" i="16"/>
  <c r="D397" i="16"/>
  <c r="D398" i="16"/>
  <c r="C401" i="16"/>
  <c r="C402" i="16"/>
  <c r="C403" i="16"/>
  <c r="C404" i="16"/>
  <c r="C397" i="16"/>
  <c r="C398" i="16"/>
  <c r="A401" i="16"/>
  <c r="A402" i="16"/>
  <c r="A403" i="16"/>
  <c r="A404" i="16"/>
  <c r="A322" i="4"/>
  <c r="A323" i="4"/>
  <c r="A324" i="4"/>
  <c r="A325" i="4"/>
  <c r="A397" i="16"/>
  <c r="A398" i="16"/>
  <c r="I398" i="16" s="1"/>
  <c r="E353" i="16"/>
  <c r="E339" i="16"/>
  <c r="E340" i="16"/>
  <c r="E341" i="16"/>
  <c r="E342" i="16"/>
  <c r="E343" i="16"/>
  <c r="E344" i="16"/>
  <c r="E345" i="16"/>
  <c r="E346" i="16"/>
  <c r="E347" i="16"/>
  <c r="E348" i="16"/>
  <c r="E349" i="16"/>
  <c r="E350" i="16"/>
  <c r="E351" i="16"/>
  <c r="E352" i="16"/>
  <c r="E354" i="16"/>
  <c r="E355" i="16"/>
  <c r="E356" i="16"/>
  <c r="D353" i="16"/>
  <c r="D339" i="16"/>
  <c r="D340" i="16"/>
  <c r="D341" i="16"/>
  <c r="D342" i="16"/>
  <c r="D343" i="16"/>
  <c r="D344" i="16"/>
  <c r="D345" i="16"/>
  <c r="D346" i="16"/>
  <c r="D347" i="16"/>
  <c r="D348" i="16"/>
  <c r="D349" i="16"/>
  <c r="C353" i="16"/>
  <c r="C339" i="16"/>
  <c r="C340" i="16"/>
  <c r="C341" i="16"/>
  <c r="C342" i="16"/>
  <c r="C343" i="16"/>
  <c r="C344" i="16"/>
  <c r="C345" i="16"/>
  <c r="C346" i="16"/>
  <c r="C347" i="16"/>
  <c r="C348" i="16"/>
  <c r="C349" i="16"/>
  <c r="C422" i="16" s="1"/>
  <c r="A353" i="16"/>
  <c r="A373" i="16" s="1"/>
  <c r="A339" i="16"/>
  <c r="A359" i="16" s="1"/>
  <c r="A340" i="16"/>
  <c r="A341" i="16"/>
  <c r="A342" i="16"/>
  <c r="A343" i="16"/>
  <c r="A344" i="16"/>
  <c r="A364" i="16" s="1"/>
  <c r="A345" i="16"/>
  <c r="A365" i="16" s="1"/>
  <c r="A346" i="16"/>
  <c r="A347" i="16"/>
  <c r="A348" i="16"/>
  <c r="A368" i="16" s="1"/>
  <c r="A349" i="16"/>
  <c r="E320" i="16"/>
  <c r="E324" i="16"/>
  <c r="E325" i="16"/>
  <c r="E326" i="16"/>
  <c r="E241" i="4"/>
  <c r="E242" i="4"/>
  <c r="E243" i="4"/>
  <c r="E244" i="4"/>
  <c r="E245" i="4"/>
  <c r="E246" i="4"/>
  <c r="E247" i="4"/>
  <c r="D320" i="16"/>
  <c r="C320" i="16"/>
  <c r="A320" i="16"/>
  <c r="A329" i="16" s="1"/>
  <c r="Y398" i="16" l="1"/>
  <c r="AK398" i="16"/>
  <c r="J398" i="16"/>
  <c r="N398" i="16"/>
  <c r="R398" i="16"/>
  <c r="V398" i="16"/>
  <c r="Z398" i="16"/>
  <c r="AD398" i="16"/>
  <c r="AH398" i="16"/>
  <c r="K398" i="16"/>
  <c r="O398" i="16"/>
  <c r="S398" i="16"/>
  <c r="W398" i="16"/>
  <c r="AA398" i="16"/>
  <c r="AE398" i="16"/>
  <c r="AI398" i="16"/>
  <c r="L398" i="16"/>
  <c r="T398" i="16"/>
  <c r="AB398" i="16"/>
  <c r="AJ398" i="16"/>
  <c r="AL398" i="16"/>
  <c r="M398" i="16"/>
  <c r="U398" i="16"/>
  <c r="AC398" i="16"/>
  <c r="X398" i="16"/>
  <c r="A360" i="16"/>
  <c r="AG398" i="16"/>
  <c r="Q398" i="16"/>
  <c r="A367" i="16"/>
  <c r="A363" i="16"/>
  <c r="AF398" i="16"/>
  <c r="P398" i="16"/>
  <c r="A366" i="16"/>
  <c r="A362" i="16"/>
  <c r="A361" i="16"/>
  <c r="H329" i="16"/>
  <c r="H415" i="16" s="1"/>
  <c r="A369" i="16"/>
  <c r="G205" i="4" l="1"/>
  <c r="H205" i="4"/>
  <c r="F205" i="4"/>
  <c r="I45" i="1"/>
  <c r="J45" i="1" s="1"/>
  <c r="K45" i="1" s="1"/>
  <c r="L45" i="1" s="1"/>
  <c r="M45" i="1" s="1"/>
  <c r="N45" i="1" s="1"/>
  <c r="I44" i="1"/>
  <c r="J44" i="1" s="1"/>
  <c r="K44" i="1" s="1"/>
  <c r="L44" i="1" s="1"/>
  <c r="M44" i="1" s="1"/>
  <c r="N44" i="1" s="1"/>
  <c r="I79" i="1"/>
  <c r="J79" i="1" s="1"/>
  <c r="K79" i="1" s="1"/>
  <c r="L79" i="1" s="1"/>
  <c r="I37" i="1"/>
  <c r="J37" i="1" s="1"/>
  <c r="K37" i="1" s="1"/>
  <c r="L37" i="1" s="1"/>
  <c r="M37" i="1" s="1"/>
  <c r="N37" i="1" s="1"/>
  <c r="I36" i="1"/>
  <c r="J36" i="1" s="1"/>
  <c r="K36" i="1" s="1"/>
  <c r="L36" i="1" s="1"/>
  <c r="M36" i="1" s="1"/>
  <c r="N36" i="1" s="1"/>
  <c r="I35" i="1"/>
  <c r="J35" i="1" s="1"/>
  <c r="K35" i="1" s="1"/>
  <c r="L35" i="1" s="1"/>
  <c r="M35" i="1" s="1"/>
  <c r="I34" i="1"/>
  <c r="J34" i="1" s="1"/>
  <c r="K34" i="1" s="1"/>
  <c r="L34" i="1" s="1"/>
  <c r="M34" i="1" s="1"/>
  <c r="N34" i="1" s="1"/>
  <c r="I33" i="1"/>
  <c r="J33" i="1" s="1"/>
  <c r="K33" i="1" s="1"/>
  <c r="L33" i="1" s="1"/>
  <c r="M33" i="1" s="1"/>
  <c r="N33" i="1" s="1"/>
  <c r="I52" i="1"/>
  <c r="J52" i="1" s="1"/>
  <c r="K52" i="1" s="1"/>
  <c r="L52" i="1" s="1"/>
  <c r="M52" i="1" s="1"/>
  <c r="I51" i="1"/>
  <c r="J51" i="1" s="1"/>
  <c r="K51" i="1" s="1"/>
  <c r="L51" i="1" s="1"/>
  <c r="M51" i="1" s="1"/>
  <c r="I50" i="1"/>
  <c r="J50" i="1" s="1"/>
  <c r="K50" i="1" s="1"/>
  <c r="L50" i="1" s="1"/>
  <c r="M50" i="1" s="1"/>
  <c r="I49" i="1"/>
  <c r="J49" i="1" s="1"/>
  <c r="K49" i="1" s="1"/>
  <c r="L49" i="1" s="1"/>
  <c r="M49" i="1" s="1"/>
  <c r="I48" i="1"/>
  <c r="J48" i="1" s="1"/>
  <c r="K48" i="1" s="1"/>
  <c r="L48" i="1" s="1"/>
  <c r="M48" i="1" s="1"/>
  <c r="I47" i="1"/>
  <c r="J47" i="1" s="1"/>
  <c r="K47" i="1" s="1"/>
  <c r="L47" i="1" s="1"/>
  <c r="M47" i="1" s="1"/>
  <c r="I46" i="1"/>
  <c r="J46" i="1" s="1"/>
  <c r="K46" i="1" s="1"/>
  <c r="L46" i="1" s="1"/>
  <c r="M46" i="1" s="1"/>
  <c r="I43" i="1"/>
  <c r="J43" i="1" s="1"/>
  <c r="K43" i="1" s="1"/>
  <c r="L43" i="1" s="1"/>
  <c r="M43" i="1" s="1"/>
  <c r="I42" i="1"/>
  <c r="J42" i="1" s="1"/>
  <c r="K42" i="1" s="1"/>
  <c r="L42" i="1" s="1"/>
  <c r="M42" i="1" s="1"/>
  <c r="I41" i="1"/>
  <c r="J41" i="1" s="1"/>
  <c r="H64" i="1"/>
  <c r="I64" i="1"/>
  <c r="K64" i="1"/>
  <c r="L64" i="1"/>
  <c r="N64" i="1"/>
  <c r="X64" i="1"/>
  <c r="AH64" i="1"/>
  <c r="AR64" i="1"/>
  <c r="H68" i="1"/>
  <c r="N35" i="1" l="1"/>
  <c r="E71" i="15"/>
  <c r="E52" i="15"/>
  <c r="I68" i="1"/>
  <c r="K41" i="1"/>
  <c r="J68" i="1"/>
  <c r="O44" i="1"/>
  <c r="P44" i="1" s="1"/>
  <c r="Q44" i="1" s="1"/>
  <c r="R44" i="1" s="1"/>
  <c r="S44" i="1" s="1"/>
  <c r="T44" i="1" s="1"/>
  <c r="U44" i="1" s="1"/>
  <c r="V44" i="1" s="1"/>
  <c r="W44" i="1" s="1"/>
  <c r="X44" i="1" s="1"/>
  <c r="Y44" i="1" s="1"/>
  <c r="Z44" i="1" s="1"/>
  <c r="AA44" i="1" s="1"/>
  <c r="AB44" i="1" s="1"/>
  <c r="AC44" i="1" s="1"/>
  <c r="AD44" i="1" s="1"/>
  <c r="AE44" i="1" s="1"/>
  <c r="AF44" i="1" s="1"/>
  <c r="AG44" i="1" s="1"/>
  <c r="AH44" i="1" s="1"/>
  <c r="AI44" i="1" s="1"/>
  <c r="AJ44" i="1" s="1"/>
  <c r="AK44" i="1" s="1"/>
  <c r="AL44" i="1" s="1"/>
  <c r="AM44" i="1" s="1"/>
  <c r="AN44" i="1" s="1"/>
  <c r="AO44" i="1" s="1"/>
  <c r="AP44" i="1" s="1"/>
  <c r="AQ44" i="1" s="1"/>
  <c r="AR44" i="1" s="1"/>
  <c r="H361" i="16"/>
  <c r="O45" i="1"/>
  <c r="P45" i="1" s="1"/>
  <c r="Q45" i="1" s="1"/>
  <c r="R45" i="1" s="1"/>
  <c r="S45" i="1" s="1"/>
  <c r="T45" i="1" s="1"/>
  <c r="U45" i="1" s="1"/>
  <c r="V45" i="1" s="1"/>
  <c r="W45" i="1" s="1"/>
  <c r="X45" i="1" s="1"/>
  <c r="Y45" i="1" s="1"/>
  <c r="Z45" i="1" s="1"/>
  <c r="AA45" i="1" s="1"/>
  <c r="AB45" i="1" s="1"/>
  <c r="AC45" i="1" s="1"/>
  <c r="AD45" i="1" s="1"/>
  <c r="AE45" i="1" s="1"/>
  <c r="AF45" i="1" s="1"/>
  <c r="AG45" i="1" s="1"/>
  <c r="AH45" i="1" s="1"/>
  <c r="AI45" i="1" s="1"/>
  <c r="AJ45" i="1" s="1"/>
  <c r="AK45" i="1" s="1"/>
  <c r="AL45" i="1" s="1"/>
  <c r="AM45" i="1" s="1"/>
  <c r="AN45" i="1" s="1"/>
  <c r="AO45" i="1" s="1"/>
  <c r="AP45" i="1" s="1"/>
  <c r="AQ45" i="1" s="1"/>
  <c r="AR45" i="1" s="1"/>
  <c r="H362" i="16"/>
  <c r="L41" i="1"/>
  <c r="K68" i="1"/>
  <c r="C241" i="4"/>
  <c r="M79" i="1"/>
  <c r="N79" i="1" s="1"/>
  <c r="O79" i="1" s="1"/>
  <c r="P79" i="1" s="1"/>
  <c r="Q79" i="1" s="1"/>
  <c r="R79" i="1" s="1"/>
  <c r="S79" i="1" s="1"/>
  <c r="T79" i="1" s="1"/>
  <c r="U79" i="1" s="1"/>
  <c r="V79" i="1" s="1"/>
  <c r="W79" i="1" s="1"/>
  <c r="X79" i="1" s="1"/>
  <c r="Y79" i="1" s="1"/>
  <c r="Z79" i="1" s="1"/>
  <c r="AA79" i="1" s="1"/>
  <c r="AB79" i="1" s="1"/>
  <c r="AC79" i="1" s="1"/>
  <c r="AD79" i="1" s="1"/>
  <c r="AE79" i="1" s="1"/>
  <c r="AF79" i="1" s="1"/>
  <c r="AG79" i="1" s="1"/>
  <c r="AH79" i="1" s="1"/>
  <c r="AI79" i="1" s="1"/>
  <c r="AJ79" i="1" s="1"/>
  <c r="AK79" i="1" s="1"/>
  <c r="AL79" i="1" s="1"/>
  <c r="AM79" i="1" s="1"/>
  <c r="AN79" i="1" s="1"/>
  <c r="AO79" i="1" s="1"/>
  <c r="AP79" i="1" s="1"/>
  <c r="AQ79" i="1" s="1"/>
  <c r="AR79" i="1" s="1"/>
  <c r="O34" i="1"/>
  <c r="P34" i="1" s="1"/>
  <c r="Q34" i="1" s="1"/>
  <c r="R34" i="1" s="1"/>
  <c r="S34" i="1" s="1"/>
  <c r="T34" i="1" s="1"/>
  <c r="U34" i="1" s="1"/>
  <c r="V34" i="1" s="1"/>
  <c r="W34" i="1" s="1"/>
  <c r="X34" i="1" s="1"/>
  <c r="Y34" i="1" s="1"/>
  <c r="Z34" i="1" s="1"/>
  <c r="AA34" i="1" s="1"/>
  <c r="AB34" i="1" s="1"/>
  <c r="AC34" i="1" s="1"/>
  <c r="AD34" i="1" s="1"/>
  <c r="AE34" i="1" s="1"/>
  <c r="AF34" i="1" s="1"/>
  <c r="AG34" i="1" s="1"/>
  <c r="AH34" i="1" s="1"/>
  <c r="AI34" i="1" s="1"/>
  <c r="AJ34" i="1" s="1"/>
  <c r="AK34" i="1" s="1"/>
  <c r="AL34" i="1" s="1"/>
  <c r="AM34" i="1" s="1"/>
  <c r="AN34" i="1" s="1"/>
  <c r="AO34" i="1" s="1"/>
  <c r="AP34" i="1" s="1"/>
  <c r="AQ34" i="1" s="1"/>
  <c r="AR34" i="1" s="1"/>
  <c r="O35" i="1"/>
  <c r="P35" i="1" s="1"/>
  <c r="Q35" i="1" s="1"/>
  <c r="R35" i="1" s="1"/>
  <c r="S35" i="1" s="1"/>
  <c r="T35" i="1" s="1"/>
  <c r="U35" i="1" s="1"/>
  <c r="V35" i="1" s="1"/>
  <c r="W35" i="1" s="1"/>
  <c r="X35" i="1" s="1"/>
  <c r="Y35" i="1" s="1"/>
  <c r="Z35" i="1" s="1"/>
  <c r="AA35" i="1" s="1"/>
  <c r="AB35" i="1" s="1"/>
  <c r="AC35" i="1" s="1"/>
  <c r="AD35" i="1" s="1"/>
  <c r="AE35" i="1" s="1"/>
  <c r="AF35" i="1" s="1"/>
  <c r="AG35" i="1" s="1"/>
  <c r="AH35" i="1" s="1"/>
  <c r="AI35" i="1" s="1"/>
  <c r="AJ35" i="1" s="1"/>
  <c r="AK35" i="1" s="1"/>
  <c r="AL35" i="1" s="1"/>
  <c r="AM35" i="1" s="1"/>
  <c r="AN35" i="1" s="1"/>
  <c r="AO35" i="1" s="1"/>
  <c r="AP35" i="1" s="1"/>
  <c r="AQ35" i="1" s="1"/>
  <c r="AR35" i="1" s="1"/>
  <c r="O36" i="1"/>
  <c r="P36" i="1" s="1"/>
  <c r="Q36" i="1" s="1"/>
  <c r="R36" i="1" s="1"/>
  <c r="S36" i="1" s="1"/>
  <c r="T36" i="1" s="1"/>
  <c r="U36" i="1" s="1"/>
  <c r="V36" i="1" s="1"/>
  <c r="W36" i="1" s="1"/>
  <c r="X36" i="1" s="1"/>
  <c r="Y36" i="1" s="1"/>
  <c r="Z36" i="1" s="1"/>
  <c r="AA36" i="1" s="1"/>
  <c r="AB36" i="1" s="1"/>
  <c r="AC36" i="1" s="1"/>
  <c r="AD36" i="1" s="1"/>
  <c r="AE36" i="1" s="1"/>
  <c r="AF36" i="1" s="1"/>
  <c r="AG36" i="1" s="1"/>
  <c r="AH36" i="1" s="1"/>
  <c r="AI36" i="1" s="1"/>
  <c r="AJ36" i="1" s="1"/>
  <c r="AK36" i="1" s="1"/>
  <c r="AL36" i="1" s="1"/>
  <c r="AM36" i="1" s="1"/>
  <c r="AN36" i="1" s="1"/>
  <c r="AO36" i="1" s="1"/>
  <c r="AP36" i="1" s="1"/>
  <c r="AQ36" i="1" s="1"/>
  <c r="AR36" i="1" s="1"/>
  <c r="O37" i="1"/>
  <c r="P37" i="1" s="1"/>
  <c r="Q37" i="1" s="1"/>
  <c r="R37" i="1" s="1"/>
  <c r="S37" i="1" s="1"/>
  <c r="T37" i="1" s="1"/>
  <c r="U37" i="1" s="1"/>
  <c r="V37" i="1" s="1"/>
  <c r="W37" i="1" s="1"/>
  <c r="X37" i="1" s="1"/>
  <c r="Y37" i="1" s="1"/>
  <c r="Z37" i="1" s="1"/>
  <c r="AA37" i="1" s="1"/>
  <c r="AB37" i="1" s="1"/>
  <c r="AC37" i="1" s="1"/>
  <c r="AD37" i="1" s="1"/>
  <c r="AE37" i="1" s="1"/>
  <c r="AF37" i="1" s="1"/>
  <c r="AG37" i="1" s="1"/>
  <c r="AH37" i="1" s="1"/>
  <c r="AI37" i="1" s="1"/>
  <c r="AJ37" i="1" s="1"/>
  <c r="AK37" i="1" s="1"/>
  <c r="AL37" i="1" s="1"/>
  <c r="AM37" i="1" s="1"/>
  <c r="AN37" i="1" s="1"/>
  <c r="AO37" i="1" s="1"/>
  <c r="AP37" i="1" s="1"/>
  <c r="AQ37" i="1" s="1"/>
  <c r="AR37" i="1" s="1"/>
  <c r="O33" i="1"/>
  <c r="P33" i="1" s="1"/>
  <c r="Q33" i="1" s="1"/>
  <c r="R33" i="1" s="1"/>
  <c r="S33" i="1" s="1"/>
  <c r="T33" i="1" s="1"/>
  <c r="U33" i="1" s="1"/>
  <c r="V33" i="1" s="1"/>
  <c r="W33" i="1" s="1"/>
  <c r="X33" i="1" s="1"/>
  <c r="Y33" i="1" s="1"/>
  <c r="Z33" i="1" s="1"/>
  <c r="AA33" i="1" s="1"/>
  <c r="AB33" i="1" s="1"/>
  <c r="AC33" i="1" s="1"/>
  <c r="AD33" i="1" s="1"/>
  <c r="AE33" i="1" s="1"/>
  <c r="AF33" i="1" s="1"/>
  <c r="AG33" i="1" s="1"/>
  <c r="AH33" i="1" s="1"/>
  <c r="AI33" i="1" s="1"/>
  <c r="AJ33" i="1" s="1"/>
  <c r="AK33" i="1" s="1"/>
  <c r="AL33" i="1" s="1"/>
  <c r="AM33" i="1" s="1"/>
  <c r="AN33" i="1" s="1"/>
  <c r="AO33" i="1" s="1"/>
  <c r="AP33" i="1" s="1"/>
  <c r="AQ33" i="1" s="1"/>
  <c r="AR33" i="1" s="1"/>
  <c r="N43" i="1"/>
  <c r="H360" i="16" s="1"/>
  <c r="N46" i="1"/>
  <c r="N47" i="1"/>
  <c r="N48" i="1"/>
  <c r="N49" i="1"/>
  <c r="N50" i="1"/>
  <c r="N51" i="1"/>
  <c r="N52" i="1"/>
  <c r="N42" i="1"/>
  <c r="G53" i="1"/>
  <c r="AI23" i="1"/>
  <c r="Y23" i="1"/>
  <c r="O23" i="1"/>
  <c r="M23" i="1"/>
  <c r="M64" i="1" s="1"/>
  <c r="J23" i="1"/>
  <c r="J64" i="1" s="1"/>
  <c r="I5" i="1"/>
  <c r="J5" i="1" s="1"/>
  <c r="K5" i="1" s="1"/>
  <c r="L5" i="1" s="1"/>
  <c r="M5" i="1" s="1"/>
  <c r="N5" i="1" s="1"/>
  <c r="O5" i="1" s="1"/>
  <c r="P5" i="1" s="1"/>
  <c r="Q5" i="1" s="1"/>
  <c r="R5" i="1" s="1"/>
  <c r="S5" i="1" s="1"/>
  <c r="T5" i="1" s="1"/>
  <c r="U5" i="1" s="1"/>
  <c r="V5" i="1" s="1"/>
  <c r="W5" i="1" s="1"/>
  <c r="X5" i="1" s="1"/>
  <c r="Y5" i="1" s="1"/>
  <c r="Z5" i="1" s="1"/>
  <c r="AA5" i="1" s="1"/>
  <c r="AB5" i="1" s="1"/>
  <c r="AC5" i="1" s="1"/>
  <c r="AD5" i="1" s="1"/>
  <c r="AE5" i="1" s="1"/>
  <c r="AF5" i="1" s="1"/>
  <c r="AG5" i="1" s="1"/>
  <c r="AH5" i="1" s="1"/>
  <c r="AI5" i="1" s="1"/>
  <c r="AJ5" i="1" s="1"/>
  <c r="AK5" i="1" s="1"/>
  <c r="AL5" i="1" s="1"/>
  <c r="AM5" i="1" s="1"/>
  <c r="AN5" i="1" s="1"/>
  <c r="AO5" i="1" s="1"/>
  <c r="AP5" i="1" s="1"/>
  <c r="AQ5" i="1" s="1"/>
  <c r="AR5" i="1" s="1"/>
  <c r="AJ23" i="1" l="1"/>
  <c r="AI64" i="1"/>
  <c r="O51" i="1"/>
  <c r="P51" i="1" s="1"/>
  <c r="Q51" i="1" s="1"/>
  <c r="R51" i="1" s="1"/>
  <c r="S51" i="1" s="1"/>
  <c r="T51" i="1" s="1"/>
  <c r="U51" i="1" s="1"/>
  <c r="V51" i="1" s="1"/>
  <c r="W51" i="1" s="1"/>
  <c r="X51" i="1" s="1"/>
  <c r="Y51" i="1" s="1"/>
  <c r="Z51" i="1" s="1"/>
  <c r="AA51" i="1" s="1"/>
  <c r="AB51" i="1" s="1"/>
  <c r="AC51" i="1" s="1"/>
  <c r="AD51" i="1" s="1"/>
  <c r="AE51" i="1" s="1"/>
  <c r="AF51" i="1" s="1"/>
  <c r="AG51" i="1" s="1"/>
  <c r="AH51" i="1" s="1"/>
  <c r="AI51" i="1" s="1"/>
  <c r="AJ51" i="1" s="1"/>
  <c r="AK51" i="1" s="1"/>
  <c r="AL51" i="1" s="1"/>
  <c r="AM51" i="1" s="1"/>
  <c r="AN51" i="1" s="1"/>
  <c r="AO51" i="1" s="1"/>
  <c r="AP51" i="1" s="1"/>
  <c r="AQ51" i="1" s="1"/>
  <c r="AR51" i="1" s="1"/>
  <c r="H368" i="16"/>
  <c r="O47" i="1"/>
  <c r="P47" i="1" s="1"/>
  <c r="Q47" i="1" s="1"/>
  <c r="R47" i="1" s="1"/>
  <c r="S47" i="1" s="1"/>
  <c r="T47" i="1" s="1"/>
  <c r="U47" i="1" s="1"/>
  <c r="V47" i="1" s="1"/>
  <c r="W47" i="1" s="1"/>
  <c r="X47" i="1" s="1"/>
  <c r="Y47" i="1" s="1"/>
  <c r="Z47" i="1" s="1"/>
  <c r="AA47" i="1" s="1"/>
  <c r="AB47" i="1" s="1"/>
  <c r="AC47" i="1" s="1"/>
  <c r="AD47" i="1" s="1"/>
  <c r="AE47" i="1" s="1"/>
  <c r="AF47" i="1" s="1"/>
  <c r="AG47" i="1" s="1"/>
  <c r="AH47" i="1" s="1"/>
  <c r="AI47" i="1" s="1"/>
  <c r="AJ47" i="1" s="1"/>
  <c r="AK47" i="1" s="1"/>
  <c r="AL47" i="1" s="1"/>
  <c r="AM47" i="1" s="1"/>
  <c r="AN47" i="1" s="1"/>
  <c r="AO47" i="1" s="1"/>
  <c r="AP47" i="1" s="1"/>
  <c r="AQ47" i="1" s="1"/>
  <c r="AR47" i="1" s="1"/>
  <c r="H364" i="16"/>
  <c r="P23" i="1"/>
  <c r="O64" i="1"/>
  <c r="O42" i="1"/>
  <c r="P42" i="1" s="1"/>
  <c r="Q42" i="1" s="1"/>
  <c r="R42" i="1" s="1"/>
  <c r="S42" i="1" s="1"/>
  <c r="T42" i="1" s="1"/>
  <c r="U42" i="1" s="1"/>
  <c r="V42" i="1" s="1"/>
  <c r="W42" i="1" s="1"/>
  <c r="X42" i="1" s="1"/>
  <c r="Y42" i="1" s="1"/>
  <c r="Z42" i="1" s="1"/>
  <c r="AA42" i="1" s="1"/>
  <c r="AB42" i="1" s="1"/>
  <c r="AC42" i="1" s="1"/>
  <c r="AD42" i="1" s="1"/>
  <c r="AE42" i="1" s="1"/>
  <c r="AF42" i="1" s="1"/>
  <c r="AG42" i="1" s="1"/>
  <c r="AH42" i="1" s="1"/>
  <c r="AI42" i="1" s="1"/>
  <c r="AJ42" i="1" s="1"/>
  <c r="AK42" i="1" s="1"/>
  <c r="AL42" i="1" s="1"/>
  <c r="AM42" i="1" s="1"/>
  <c r="AN42" i="1" s="1"/>
  <c r="AO42" i="1" s="1"/>
  <c r="AP42" i="1" s="1"/>
  <c r="AQ42" i="1" s="1"/>
  <c r="AR42" i="1" s="1"/>
  <c r="H359" i="16"/>
  <c r="O49" i="1"/>
  <c r="P49" i="1" s="1"/>
  <c r="Q49" i="1" s="1"/>
  <c r="R49" i="1" s="1"/>
  <c r="S49" i="1" s="1"/>
  <c r="T49" i="1" s="1"/>
  <c r="U49" i="1" s="1"/>
  <c r="V49" i="1" s="1"/>
  <c r="W49" i="1" s="1"/>
  <c r="X49" i="1" s="1"/>
  <c r="Y49" i="1" s="1"/>
  <c r="Z49" i="1" s="1"/>
  <c r="AA49" i="1" s="1"/>
  <c r="AB49" i="1" s="1"/>
  <c r="AC49" i="1" s="1"/>
  <c r="AD49" i="1" s="1"/>
  <c r="AE49" i="1" s="1"/>
  <c r="AF49" i="1" s="1"/>
  <c r="AG49" i="1" s="1"/>
  <c r="AH49" i="1" s="1"/>
  <c r="AI49" i="1" s="1"/>
  <c r="AJ49" i="1" s="1"/>
  <c r="AK49" i="1" s="1"/>
  <c r="AL49" i="1" s="1"/>
  <c r="AM49" i="1" s="1"/>
  <c r="AN49" i="1" s="1"/>
  <c r="AO49" i="1" s="1"/>
  <c r="AP49" i="1" s="1"/>
  <c r="AQ49" i="1" s="1"/>
  <c r="AR49" i="1" s="1"/>
  <c r="H366" i="16"/>
  <c r="G69" i="1"/>
  <c r="H53" i="1"/>
  <c r="O50" i="1"/>
  <c r="P50" i="1" s="1"/>
  <c r="Q50" i="1" s="1"/>
  <c r="R50" i="1" s="1"/>
  <c r="S50" i="1" s="1"/>
  <c r="T50" i="1" s="1"/>
  <c r="U50" i="1" s="1"/>
  <c r="V50" i="1" s="1"/>
  <c r="W50" i="1" s="1"/>
  <c r="X50" i="1" s="1"/>
  <c r="Y50" i="1" s="1"/>
  <c r="Z50" i="1" s="1"/>
  <c r="AA50" i="1" s="1"/>
  <c r="AB50" i="1" s="1"/>
  <c r="AC50" i="1" s="1"/>
  <c r="AD50" i="1" s="1"/>
  <c r="AE50" i="1" s="1"/>
  <c r="AF50" i="1" s="1"/>
  <c r="AG50" i="1" s="1"/>
  <c r="AH50" i="1" s="1"/>
  <c r="AI50" i="1" s="1"/>
  <c r="AJ50" i="1" s="1"/>
  <c r="AK50" i="1" s="1"/>
  <c r="AL50" i="1" s="1"/>
  <c r="AM50" i="1" s="1"/>
  <c r="AN50" i="1" s="1"/>
  <c r="AO50" i="1" s="1"/>
  <c r="AP50" i="1" s="1"/>
  <c r="AQ50" i="1" s="1"/>
  <c r="AR50" i="1" s="1"/>
  <c r="H367" i="16"/>
  <c r="O46" i="1"/>
  <c r="P46" i="1" s="1"/>
  <c r="Q46" i="1" s="1"/>
  <c r="R46" i="1" s="1"/>
  <c r="S46" i="1" s="1"/>
  <c r="T46" i="1" s="1"/>
  <c r="U46" i="1" s="1"/>
  <c r="V46" i="1" s="1"/>
  <c r="W46" i="1" s="1"/>
  <c r="X46" i="1" s="1"/>
  <c r="Y46" i="1" s="1"/>
  <c r="Z46" i="1" s="1"/>
  <c r="AA46" i="1" s="1"/>
  <c r="AB46" i="1" s="1"/>
  <c r="AC46" i="1" s="1"/>
  <c r="AD46" i="1" s="1"/>
  <c r="AE46" i="1" s="1"/>
  <c r="AF46" i="1" s="1"/>
  <c r="AG46" i="1" s="1"/>
  <c r="AH46" i="1" s="1"/>
  <c r="AI46" i="1" s="1"/>
  <c r="AJ46" i="1" s="1"/>
  <c r="AK46" i="1" s="1"/>
  <c r="AL46" i="1" s="1"/>
  <c r="AM46" i="1" s="1"/>
  <c r="AN46" i="1" s="1"/>
  <c r="AO46" i="1" s="1"/>
  <c r="AP46" i="1" s="1"/>
  <c r="AQ46" i="1" s="1"/>
  <c r="AR46" i="1" s="1"/>
  <c r="H363" i="16"/>
  <c r="Z23" i="1"/>
  <c r="Y64" i="1"/>
  <c r="O52" i="1"/>
  <c r="P52" i="1" s="1"/>
  <c r="Q52" i="1" s="1"/>
  <c r="R52" i="1" s="1"/>
  <c r="S52" i="1" s="1"/>
  <c r="T52" i="1" s="1"/>
  <c r="U52" i="1" s="1"/>
  <c r="V52" i="1" s="1"/>
  <c r="W52" i="1" s="1"/>
  <c r="X52" i="1" s="1"/>
  <c r="Y52" i="1" s="1"/>
  <c r="Z52" i="1" s="1"/>
  <c r="AA52" i="1" s="1"/>
  <c r="AB52" i="1" s="1"/>
  <c r="AC52" i="1" s="1"/>
  <c r="AD52" i="1" s="1"/>
  <c r="AE52" i="1" s="1"/>
  <c r="AF52" i="1" s="1"/>
  <c r="AG52" i="1" s="1"/>
  <c r="AH52" i="1" s="1"/>
  <c r="AI52" i="1" s="1"/>
  <c r="AJ52" i="1" s="1"/>
  <c r="AK52" i="1" s="1"/>
  <c r="AL52" i="1" s="1"/>
  <c r="AM52" i="1" s="1"/>
  <c r="AN52" i="1" s="1"/>
  <c r="AO52" i="1" s="1"/>
  <c r="AP52" i="1" s="1"/>
  <c r="AQ52" i="1" s="1"/>
  <c r="AR52" i="1" s="1"/>
  <c r="H369" i="16"/>
  <c r="O48" i="1"/>
  <c r="P48" i="1" s="1"/>
  <c r="Q48" i="1" s="1"/>
  <c r="R48" i="1" s="1"/>
  <c r="S48" i="1" s="1"/>
  <c r="T48" i="1" s="1"/>
  <c r="U48" i="1" s="1"/>
  <c r="V48" i="1" s="1"/>
  <c r="W48" i="1" s="1"/>
  <c r="X48" i="1" s="1"/>
  <c r="Y48" i="1" s="1"/>
  <c r="Z48" i="1" s="1"/>
  <c r="AA48" i="1" s="1"/>
  <c r="AB48" i="1" s="1"/>
  <c r="AC48" i="1" s="1"/>
  <c r="AD48" i="1" s="1"/>
  <c r="AE48" i="1" s="1"/>
  <c r="AF48" i="1" s="1"/>
  <c r="AG48" i="1" s="1"/>
  <c r="AH48" i="1" s="1"/>
  <c r="AI48" i="1" s="1"/>
  <c r="AJ48" i="1" s="1"/>
  <c r="AK48" i="1" s="1"/>
  <c r="AL48" i="1" s="1"/>
  <c r="AM48" i="1" s="1"/>
  <c r="AN48" i="1" s="1"/>
  <c r="AO48" i="1" s="1"/>
  <c r="AP48" i="1" s="1"/>
  <c r="AQ48" i="1" s="1"/>
  <c r="AR48" i="1" s="1"/>
  <c r="H365" i="16"/>
  <c r="M41" i="1"/>
  <c r="L68" i="1"/>
  <c r="O43" i="1"/>
  <c r="P43" i="1" s="1"/>
  <c r="D73" i="19"/>
  <c r="B63" i="6" s="1"/>
  <c r="AA23" i="1" l="1"/>
  <c r="Z64" i="1"/>
  <c r="Q23" i="1"/>
  <c r="P64" i="1"/>
  <c r="I53" i="1"/>
  <c r="H69" i="1"/>
  <c r="AK23" i="1"/>
  <c r="AJ64" i="1"/>
  <c r="H63" i="6"/>
  <c r="H112" i="6" s="1"/>
  <c r="H62" i="6"/>
  <c r="H61" i="6"/>
  <c r="H286" i="16"/>
  <c r="H285" i="16"/>
  <c r="M68" i="1"/>
  <c r="N41" i="1"/>
  <c r="H373" i="16" s="1"/>
  <c r="Q43" i="1"/>
  <c r="R43" i="1" s="1"/>
  <c r="S43" i="1" s="1"/>
  <c r="T43" i="1" s="1"/>
  <c r="U43" i="1" s="1"/>
  <c r="V43" i="1" s="1"/>
  <c r="W43" i="1" s="1"/>
  <c r="X43" i="1" s="1"/>
  <c r="Y43" i="1" s="1"/>
  <c r="Z43" i="1" s="1"/>
  <c r="AA43" i="1" s="1"/>
  <c r="AB43" i="1" s="1"/>
  <c r="AC43" i="1" s="1"/>
  <c r="AD43" i="1" s="1"/>
  <c r="AE43" i="1" s="1"/>
  <c r="AF43" i="1" s="1"/>
  <c r="AG43" i="1" s="1"/>
  <c r="AH43" i="1" s="1"/>
  <c r="AI43" i="1" s="1"/>
  <c r="AJ43" i="1" s="1"/>
  <c r="AK43" i="1" s="1"/>
  <c r="AL43" i="1" s="1"/>
  <c r="AM43" i="1" s="1"/>
  <c r="AN43" i="1" s="1"/>
  <c r="AO43" i="1" s="1"/>
  <c r="AP43" i="1" s="1"/>
  <c r="AQ43" i="1" s="1"/>
  <c r="AR43" i="1" s="1"/>
  <c r="AL23" i="1" l="1"/>
  <c r="AK64" i="1"/>
  <c r="R23" i="1"/>
  <c r="Q64" i="1"/>
  <c r="I69" i="1"/>
  <c r="J53" i="1"/>
  <c r="AB23" i="1"/>
  <c r="AA64" i="1"/>
  <c r="O41" i="1"/>
  <c r="N68" i="1"/>
  <c r="C230" i="16"/>
  <c r="C224" i="16"/>
  <c r="C216" i="16"/>
  <c r="B186" i="16"/>
  <c r="C198" i="16"/>
  <c r="C190" i="16"/>
  <c r="AC23" i="1" l="1"/>
  <c r="AB64" i="1"/>
  <c r="S23" i="1"/>
  <c r="R64" i="1"/>
  <c r="K53" i="1"/>
  <c r="J69" i="1"/>
  <c r="Q402" i="16"/>
  <c r="AG402" i="16"/>
  <c r="J403" i="16"/>
  <c r="Z403" i="16"/>
  <c r="O403" i="16"/>
  <c r="AE403" i="16"/>
  <c r="AF403" i="16"/>
  <c r="AG403" i="16"/>
  <c r="M403" i="16"/>
  <c r="AK402" i="16"/>
  <c r="V402" i="16"/>
  <c r="AL402" i="16"/>
  <c r="W402" i="16"/>
  <c r="L402" i="16"/>
  <c r="M402" i="16"/>
  <c r="P402" i="16"/>
  <c r="N403" i="16"/>
  <c r="AD403" i="16"/>
  <c r="S403" i="16"/>
  <c r="AI403" i="16"/>
  <c r="I403" i="16"/>
  <c r="L403" i="16"/>
  <c r="AC403" i="16"/>
  <c r="J402" i="16"/>
  <c r="Z402" i="16"/>
  <c r="K402" i="16"/>
  <c r="AA402" i="16"/>
  <c r="T402" i="16"/>
  <c r="U402" i="16"/>
  <c r="X402" i="16"/>
  <c r="AL403" i="16"/>
  <c r="R403" i="16"/>
  <c r="AH403" i="16"/>
  <c r="W403" i="16"/>
  <c r="P403" i="16"/>
  <c r="Q403" i="16"/>
  <c r="AB403" i="16"/>
  <c r="T403" i="16"/>
  <c r="N402" i="16"/>
  <c r="AD402" i="16"/>
  <c r="O402" i="16"/>
  <c r="AE402" i="16"/>
  <c r="AB402" i="16"/>
  <c r="AC402" i="16"/>
  <c r="Y402" i="16"/>
  <c r="AK403" i="16"/>
  <c r="V403" i="16"/>
  <c r="K403" i="16"/>
  <c r="AA403" i="16"/>
  <c r="X403" i="16"/>
  <c r="Y403" i="16"/>
  <c r="U403" i="16"/>
  <c r="AJ403" i="16"/>
  <c r="R402" i="16"/>
  <c r="AH402" i="16"/>
  <c r="S402" i="16"/>
  <c r="AI402" i="16"/>
  <c r="AJ402" i="16"/>
  <c r="AF402" i="16"/>
  <c r="I402" i="16"/>
  <c r="AM23" i="1"/>
  <c r="AL64" i="1"/>
  <c r="P41" i="1"/>
  <c r="O68" i="1"/>
  <c r="B209" i="4"/>
  <c r="B269" i="16" s="1"/>
  <c r="C193" i="4"/>
  <c r="B258" i="16" s="1"/>
  <c r="AN23" i="1" l="1"/>
  <c r="AM64" i="1"/>
  <c r="T23" i="1"/>
  <c r="S64" i="1"/>
  <c r="L53" i="1"/>
  <c r="K69" i="1"/>
  <c r="AD23" i="1"/>
  <c r="AC64" i="1"/>
  <c r="Q41" i="1"/>
  <c r="P68" i="1"/>
  <c r="E28" i="7"/>
  <c r="H8" i="6" s="1"/>
  <c r="M53" i="1" l="1"/>
  <c r="L69" i="1"/>
  <c r="AE23" i="1"/>
  <c r="AD64" i="1"/>
  <c r="U23" i="1"/>
  <c r="T64" i="1"/>
  <c r="AO23" i="1"/>
  <c r="AN64" i="1"/>
  <c r="R41" i="1"/>
  <c r="Q68" i="1"/>
  <c r="V23" i="1" l="1"/>
  <c r="U64" i="1"/>
  <c r="AP23" i="1"/>
  <c r="AO64" i="1"/>
  <c r="AF23" i="1"/>
  <c r="AE64" i="1"/>
  <c r="N53" i="1"/>
  <c r="M69" i="1"/>
  <c r="S41" i="1"/>
  <c r="R68" i="1"/>
  <c r="F26" i="1"/>
  <c r="C323" i="16" s="1"/>
  <c r="F27" i="1"/>
  <c r="C324" i="16" s="1"/>
  <c r="F25" i="1"/>
  <c r="C322" i="16" s="1"/>
  <c r="O53" i="1" l="1"/>
  <c r="N69" i="1"/>
  <c r="AQ23" i="1"/>
  <c r="AQ64" i="1" s="1"/>
  <c r="AP64" i="1"/>
  <c r="AG23" i="1"/>
  <c r="AG64" i="1" s="1"/>
  <c r="AF64" i="1"/>
  <c r="W23" i="1"/>
  <c r="W64" i="1" s="1"/>
  <c r="V64" i="1"/>
  <c r="T41" i="1"/>
  <c r="S68" i="1"/>
  <c r="P53" i="1" l="1"/>
  <c r="O69" i="1"/>
  <c r="U41" i="1"/>
  <c r="T68" i="1"/>
  <c r="G26" i="1"/>
  <c r="H26" i="1" s="1"/>
  <c r="F24" i="1"/>
  <c r="C321" i="16" s="1"/>
  <c r="Q53" i="1" l="1"/>
  <c r="P69" i="1"/>
  <c r="I26" i="1"/>
  <c r="J26" i="1" s="1"/>
  <c r="K26" i="1" s="1"/>
  <c r="V41" i="1"/>
  <c r="U68" i="1"/>
  <c r="C172" i="4"/>
  <c r="A61" i="1"/>
  <c r="A6" i="1"/>
  <c r="A20" i="1"/>
  <c r="G58" i="1"/>
  <c r="G57" i="1"/>
  <c r="G56" i="1"/>
  <c r="G55" i="1"/>
  <c r="G54" i="1"/>
  <c r="G25" i="1"/>
  <c r="H25" i="1" s="1"/>
  <c r="G24" i="1"/>
  <c r="H24" i="1" s="1"/>
  <c r="G27" i="1"/>
  <c r="G28" i="1"/>
  <c r="G29" i="1"/>
  <c r="B23" i="16"/>
  <c r="B24" i="16"/>
  <c r="B185" i="16"/>
  <c r="B212" i="16"/>
  <c r="B211" i="16"/>
  <c r="B237" i="16"/>
  <c r="B267" i="16"/>
  <c r="L26" i="1" l="1"/>
  <c r="H56" i="1"/>
  <c r="G72" i="1"/>
  <c r="G73" i="1"/>
  <c r="H57" i="1"/>
  <c r="R53" i="1"/>
  <c r="Q69" i="1"/>
  <c r="G70" i="1"/>
  <c r="H54" i="1"/>
  <c r="G74" i="1"/>
  <c r="H58" i="1"/>
  <c r="H173" i="4"/>
  <c r="G71" i="1"/>
  <c r="H55" i="1"/>
  <c r="H28" i="1"/>
  <c r="I28" i="1" s="1"/>
  <c r="J28" i="1" s="1"/>
  <c r="K28" i="1" s="1"/>
  <c r="L28" i="1" s="1"/>
  <c r="M28" i="1" s="1"/>
  <c r="H29" i="1"/>
  <c r="I29" i="1" s="1"/>
  <c r="J29" i="1" s="1"/>
  <c r="K29" i="1" s="1"/>
  <c r="L29" i="1" s="1"/>
  <c r="M29" i="1" s="1"/>
  <c r="H27" i="1"/>
  <c r="I27" i="1" s="1"/>
  <c r="J27" i="1" s="1"/>
  <c r="K27" i="1" s="1"/>
  <c r="L27" i="1" s="1"/>
  <c r="M27" i="1" s="1"/>
  <c r="I24" i="1"/>
  <c r="J24" i="1" s="1"/>
  <c r="K24" i="1" s="1"/>
  <c r="I25" i="1"/>
  <c r="J25" i="1" s="1"/>
  <c r="W41" i="1"/>
  <c r="V68" i="1"/>
  <c r="AL244" i="16"/>
  <c r="AK244" i="16"/>
  <c r="AJ244" i="16"/>
  <c r="AI244" i="16"/>
  <c r="AH244" i="16"/>
  <c r="AG244" i="16"/>
  <c r="AF244" i="16"/>
  <c r="AE244" i="16"/>
  <c r="AD244" i="16"/>
  <c r="AC244" i="16"/>
  <c r="AB244" i="16"/>
  <c r="AA244" i="16"/>
  <c r="Z244" i="16"/>
  <c r="Y244" i="16"/>
  <c r="X244" i="16"/>
  <c r="W244" i="16"/>
  <c r="V244" i="16"/>
  <c r="U244" i="16"/>
  <c r="T244" i="16"/>
  <c r="S244" i="16"/>
  <c r="R244" i="16"/>
  <c r="Q244" i="16"/>
  <c r="P244" i="16"/>
  <c r="O244" i="16"/>
  <c r="N244" i="16"/>
  <c r="M244" i="16"/>
  <c r="L244" i="16"/>
  <c r="K244" i="16"/>
  <c r="I6" i="16"/>
  <c r="J244" i="16"/>
  <c r="I302" i="16"/>
  <c r="I244" i="16"/>
  <c r="D47" i="19"/>
  <c r="C162" i="16"/>
  <c r="C156" i="16"/>
  <c r="C150" i="16"/>
  <c r="C124" i="16"/>
  <c r="C118" i="16"/>
  <c r="C112" i="16"/>
  <c r="C82" i="16"/>
  <c r="C76" i="16"/>
  <c r="C70" i="16"/>
  <c r="C44" i="16"/>
  <c r="C38" i="16"/>
  <c r="C32" i="16"/>
  <c r="D75" i="19"/>
  <c r="G234" i="16"/>
  <c r="G228" i="16"/>
  <c r="G220" i="16"/>
  <c r="H220" i="16" s="1"/>
  <c r="H414" i="16" s="1"/>
  <c r="H437" i="16" s="1"/>
  <c r="G208" i="16"/>
  <c r="G202" i="16"/>
  <c r="G194" i="16"/>
  <c r="G126" i="16"/>
  <c r="G120" i="16"/>
  <c r="G114" i="16"/>
  <c r="H114" i="16" s="1"/>
  <c r="G46" i="16"/>
  <c r="G40" i="16"/>
  <c r="G34" i="16"/>
  <c r="H34" i="16" s="1"/>
  <c r="I7" i="16" l="1"/>
  <c r="I201" i="16"/>
  <c r="I207" i="16"/>
  <c r="I193" i="16"/>
  <c r="M26" i="1"/>
  <c r="L24" i="1"/>
  <c r="I77" i="16"/>
  <c r="M77" i="16"/>
  <c r="Q77" i="16"/>
  <c r="U77" i="16"/>
  <c r="Y77" i="16"/>
  <c r="AC77" i="16"/>
  <c r="AG77" i="16"/>
  <c r="AK77" i="16"/>
  <c r="J77" i="16"/>
  <c r="N77" i="16"/>
  <c r="R77" i="16"/>
  <c r="V77" i="16"/>
  <c r="Z77" i="16"/>
  <c r="AD77" i="16"/>
  <c r="AH77" i="16"/>
  <c r="AL77" i="16"/>
  <c r="O77" i="16"/>
  <c r="W77" i="16"/>
  <c r="AE77" i="16"/>
  <c r="P77" i="16"/>
  <c r="X77" i="16"/>
  <c r="AF77" i="16"/>
  <c r="H77" i="16"/>
  <c r="K77" i="16"/>
  <c r="S77" i="16"/>
  <c r="AA77" i="16"/>
  <c r="AI77" i="16"/>
  <c r="L77" i="16"/>
  <c r="T77" i="16"/>
  <c r="AB77" i="16"/>
  <c r="AJ77" i="16"/>
  <c r="K125" i="16"/>
  <c r="O125" i="16"/>
  <c r="S125" i="16"/>
  <c r="W125" i="16"/>
  <c r="AA125" i="16"/>
  <c r="AE125" i="16"/>
  <c r="AI125" i="16"/>
  <c r="L125" i="16"/>
  <c r="P125" i="16"/>
  <c r="T125" i="16"/>
  <c r="X125" i="16"/>
  <c r="AB125" i="16"/>
  <c r="AF125" i="16"/>
  <c r="AJ125" i="16"/>
  <c r="J125" i="16"/>
  <c r="N125" i="16"/>
  <c r="R125" i="16"/>
  <c r="V125" i="16"/>
  <c r="Z125" i="16"/>
  <c r="AD125" i="16"/>
  <c r="AH125" i="16"/>
  <c r="AL125" i="16"/>
  <c r="U125" i="16"/>
  <c r="AK125" i="16"/>
  <c r="I125" i="16"/>
  <c r="Y125" i="16"/>
  <c r="M125" i="16"/>
  <c r="AC125" i="16"/>
  <c r="Q125" i="16"/>
  <c r="AG125" i="16"/>
  <c r="H125" i="16"/>
  <c r="J6" i="16"/>
  <c r="I368" i="16"/>
  <c r="I366" i="16"/>
  <c r="I359" i="16"/>
  <c r="I360" i="16"/>
  <c r="I329" i="16"/>
  <c r="I415" i="16" s="1"/>
  <c r="I362" i="16"/>
  <c r="I367" i="16"/>
  <c r="I373" i="16"/>
  <c r="I363" i="16"/>
  <c r="I365" i="16"/>
  <c r="I364" i="16"/>
  <c r="I361" i="16"/>
  <c r="I369" i="16"/>
  <c r="H74" i="1"/>
  <c r="I58" i="1"/>
  <c r="K151" i="16"/>
  <c r="O151" i="16"/>
  <c r="S151" i="16"/>
  <c r="W151" i="16"/>
  <c r="AA151" i="16"/>
  <c r="AE151" i="16"/>
  <c r="AI151" i="16"/>
  <c r="L151" i="16"/>
  <c r="P151" i="16"/>
  <c r="T151" i="16"/>
  <c r="X151" i="16"/>
  <c r="AB151" i="16"/>
  <c r="AF151" i="16"/>
  <c r="AJ151" i="16"/>
  <c r="J151" i="16"/>
  <c r="N151" i="16"/>
  <c r="R151" i="16"/>
  <c r="V151" i="16"/>
  <c r="Z151" i="16"/>
  <c r="AD151" i="16"/>
  <c r="AH151" i="16"/>
  <c r="AL151" i="16"/>
  <c r="M151" i="16"/>
  <c r="AC151" i="16"/>
  <c r="Q151" i="16"/>
  <c r="AG151" i="16"/>
  <c r="U151" i="16"/>
  <c r="AK151" i="16"/>
  <c r="I151" i="16"/>
  <c r="Y151" i="16"/>
  <c r="H151" i="16"/>
  <c r="S53" i="1"/>
  <c r="R69" i="1"/>
  <c r="K45" i="16"/>
  <c r="O45" i="16"/>
  <c r="S45" i="16"/>
  <c r="W45" i="16"/>
  <c r="AA45" i="16"/>
  <c r="AE45" i="16"/>
  <c r="AI45" i="16"/>
  <c r="L45" i="16"/>
  <c r="P45" i="16"/>
  <c r="T45" i="16"/>
  <c r="X45" i="16"/>
  <c r="AB45" i="16"/>
  <c r="AF45" i="16"/>
  <c r="AJ45" i="16"/>
  <c r="I45" i="16"/>
  <c r="M45" i="16"/>
  <c r="Q45" i="16"/>
  <c r="U45" i="16"/>
  <c r="Y45" i="16"/>
  <c r="AC45" i="16"/>
  <c r="AG45" i="16"/>
  <c r="AK45" i="16"/>
  <c r="J45" i="16"/>
  <c r="N45" i="16"/>
  <c r="R45" i="16"/>
  <c r="V45" i="16"/>
  <c r="Z45" i="16"/>
  <c r="AD45" i="16"/>
  <c r="AH45" i="16"/>
  <c r="AL45" i="16"/>
  <c r="H45" i="16"/>
  <c r="J113" i="16"/>
  <c r="I113" i="16"/>
  <c r="H113" i="16"/>
  <c r="I157" i="16"/>
  <c r="M157" i="16"/>
  <c r="Q157" i="16"/>
  <c r="U157" i="16"/>
  <c r="Y157" i="16"/>
  <c r="AC157" i="16"/>
  <c r="AG157" i="16"/>
  <c r="AK157" i="16"/>
  <c r="J157" i="16"/>
  <c r="N157" i="16"/>
  <c r="R157" i="16"/>
  <c r="V157" i="16"/>
  <c r="Z157" i="16"/>
  <c r="AD157" i="16"/>
  <c r="AH157" i="16"/>
  <c r="AL157" i="16"/>
  <c r="L157" i="16"/>
  <c r="P157" i="16"/>
  <c r="T157" i="16"/>
  <c r="X157" i="16"/>
  <c r="AB157" i="16"/>
  <c r="AF157" i="16"/>
  <c r="AJ157" i="16"/>
  <c r="K157" i="16"/>
  <c r="AA157" i="16"/>
  <c r="O157" i="16"/>
  <c r="AE157" i="16"/>
  <c r="H157" i="16"/>
  <c r="S157" i="16"/>
  <c r="AI157" i="16"/>
  <c r="W157" i="16"/>
  <c r="H70" i="1"/>
  <c r="I54" i="1"/>
  <c r="K71" i="16"/>
  <c r="O71" i="16"/>
  <c r="S71" i="16"/>
  <c r="L71" i="16"/>
  <c r="P71" i="16"/>
  <c r="T71" i="16"/>
  <c r="I71" i="16"/>
  <c r="Q71" i="16"/>
  <c r="W71" i="16"/>
  <c r="AA71" i="16"/>
  <c r="AE71" i="16"/>
  <c r="AI71" i="16"/>
  <c r="J71" i="16"/>
  <c r="R71" i="16"/>
  <c r="X71" i="16"/>
  <c r="AB71" i="16"/>
  <c r="AF71" i="16"/>
  <c r="AJ71" i="16"/>
  <c r="M71" i="16"/>
  <c r="U71" i="16"/>
  <c r="Y71" i="16"/>
  <c r="AC71" i="16"/>
  <c r="AG71" i="16"/>
  <c r="AK71" i="16"/>
  <c r="N71" i="16"/>
  <c r="V71" i="16"/>
  <c r="Z71" i="16"/>
  <c r="AD71" i="16"/>
  <c r="AH71" i="16"/>
  <c r="AL71" i="16"/>
  <c r="H71" i="16"/>
  <c r="K163" i="16"/>
  <c r="O163" i="16"/>
  <c r="S163" i="16"/>
  <c r="W163" i="16"/>
  <c r="AA163" i="16"/>
  <c r="AE163" i="16"/>
  <c r="AI163" i="16"/>
  <c r="L163" i="16"/>
  <c r="P163" i="16"/>
  <c r="T163" i="16"/>
  <c r="X163" i="16"/>
  <c r="AB163" i="16"/>
  <c r="AF163" i="16"/>
  <c r="AJ163" i="16"/>
  <c r="J163" i="16"/>
  <c r="N163" i="16"/>
  <c r="R163" i="16"/>
  <c r="V163" i="16"/>
  <c r="Z163" i="16"/>
  <c r="AD163" i="16"/>
  <c r="AH163" i="16"/>
  <c r="AL163" i="16"/>
  <c r="I163" i="16"/>
  <c r="Y163" i="16"/>
  <c r="M163" i="16"/>
  <c r="AC163" i="16"/>
  <c r="H163" i="16"/>
  <c r="Q163" i="16"/>
  <c r="AG163" i="16"/>
  <c r="U163" i="16"/>
  <c r="AK163" i="16"/>
  <c r="H71" i="1"/>
  <c r="I55" i="1"/>
  <c r="H73" i="1"/>
  <c r="I57" i="1"/>
  <c r="I56" i="1"/>
  <c r="H72" i="1"/>
  <c r="N29" i="1"/>
  <c r="N28" i="1"/>
  <c r="K25" i="1"/>
  <c r="X41" i="1"/>
  <c r="W68" i="1"/>
  <c r="N27" i="1"/>
  <c r="D81" i="19"/>
  <c r="H58" i="6"/>
  <c r="G254" i="16"/>
  <c r="K6" i="16"/>
  <c r="G18" i="4"/>
  <c r="H335" i="4"/>
  <c r="H358" i="4" s="1"/>
  <c r="H225" i="4"/>
  <c r="G335" i="4"/>
  <c r="G358" i="4" s="1"/>
  <c r="G225" i="4"/>
  <c r="F335" i="4"/>
  <c r="F358" i="4" s="1"/>
  <c r="E322" i="4"/>
  <c r="E323" i="4"/>
  <c r="E324" i="4"/>
  <c r="E325" i="4"/>
  <c r="E318" i="4"/>
  <c r="E319" i="4"/>
  <c r="E260" i="4"/>
  <c r="E261" i="4"/>
  <c r="E262" i="4"/>
  <c r="E263" i="4"/>
  <c r="E264" i="4"/>
  <c r="E265" i="4"/>
  <c r="E266" i="4"/>
  <c r="E267" i="4"/>
  <c r="E268" i="4"/>
  <c r="E269" i="4"/>
  <c r="E270" i="4"/>
  <c r="E271" i="4"/>
  <c r="E272" i="4"/>
  <c r="E273" i="4"/>
  <c r="E274" i="4"/>
  <c r="E275" i="4"/>
  <c r="E276" i="4"/>
  <c r="E277" i="4"/>
  <c r="D322" i="4"/>
  <c r="D323" i="4"/>
  <c r="D324" i="4"/>
  <c r="D325" i="4"/>
  <c r="D318" i="4"/>
  <c r="D319" i="4"/>
  <c r="D260" i="4"/>
  <c r="D261" i="4"/>
  <c r="D262" i="4"/>
  <c r="D263" i="4"/>
  <c r="D264" i="4"/>
  <c r="D265" i="4"/>
  <c r="D266" i="4"/>
  <c r="D267" i="4"/>
  <c r="D268" i="4"/>
  <c r="D269" i="4"/>
  <c r="D270" i="4"/>
  <c r="D274" i="4"/>
  <c r="D241" i="4"/>
  <c r="D242" i="4"/>
  <c r="D243" i="4"/>
  <c r="D244" i="4"/>
  <c r="E69" i="1"/>
  <c r="E70" i="1"/>
  <c r="E71" i="1"/>
  <c r="E68" i="1"/>
  <c r="E72" i="1"/>
  <c r="E73" i="1"/>
  <c r="E74" i="1"/>
  <c r="D68" i="1"/>
  <c r="D58" i="1"/>
  <c r="D57" i="1"/>
  <c r="D56" i="1"/>
  <c r="D55" i="1"/>
  <c r="D54" i="1"/>
  <c r="D53" i="1"/>
  <c r="D29" i="1"/>
  <c r="D28" i="1"/>
  <c r="D27" i="1"/>
  <c r="A335" i="4"/>
  <c r="A332" i="4"/>
  <c r="A411" i="16" s="1"/>
  <c r="A315" i="4"/>
  <c r="A394" i="16" s="1"/>
  <c r="A237" i="4"/>
  <c r="A316" i="16" s="1"/>
  <c r="C322" i="4"/>
  <c r="C323" i="4"/>
  <c r="C324" i="4"/>
  <c r="C325" i="4"/>
  <c r="C318" i="4"/>
  <c r="C319" i="4"/>
  <c r="A318" i="4"/>
  <c r="A319" i="4"/>
  <c r="C260" i="4"/>
  <c r="C261" i="4"/>
  <c r="C262" i="4"/>
  <c r="C263" i="4"/>
  <c r="C264" i="4"/>
  <c r="C265" i="4"/>
  <c r="C266" i="4"/>
  <c r="C267" i="4"/>
  <c r="C268" i="4"/>
  <c r="C269" i="4"/>
  <c r="C270" i="4"/>
  <c r="C274" i="4"/>
  <c r="A260" i="4"/>
  <c r="A280" i="4" s="1"/>
  <c r="A261" i="4"/>
  <c r="A281" i="4" s="1"/>
  <c r="A262" i="4"/>
  <c r="A282" i="4" s="1"/>
  <c r="A263" i="4"/>
  <c r="A283" i="4" s="1"/>
  <c r="A264" i="4"/>
  <c r="A284" i="4" s="1"/>
  <c r="A265" i="4"/>
  <c r="A285" i="4" s="1"/>
  <c r="A266" i="4"/>
  <c r="A286" i="4" s="1"/>
  <c r="A267" i="4"/>
  <c r="A287" i="4" s="1"/>
  <c r="A268" i="4"/>
  <c r="A288" i="4" s="1"/>
  <c r="A269" i="4"/>
  <c r="A289" i="4" s="1"/>
  <c r="A270" i="4"/>
  <c r="A290" i="4" s="1"/>
  <c r="A274" i="4"/>
  <c r="A294" i="4" s="1"/>
  <c r="A241" i="4"/>
  <c r="D46" i="19"/>
  <c r="H479" i="16" s="1"/>
  <c r="E15" i="7"/>
  <c r="D42" i="19"/>
  <c r="H54" i="6" s="1"/>
  <c r="D35" i="19"/>
  <c r="G400" i="4" l="1"/>
  <c r="F400" i="4"/>
  <c r="H400" i="4"/>
  <c r="K7" i="16"/>
  <c r="K207" i="16"/>
  <c r="K193" i="16"/>
  <c r="K201" i="16"/>
  <c r="J7" i="16"/>
  <c r="J201" i="16"/>
  <c r="J207" i="16"/>
  <c r="J193" i="16"/>
  <c r="K113" i="16"/>
  <c r="G173" i="4"/>
  <c r="G147" i="4"/>
  <c r="G161" i="4"/>
  <c r="G89" i="4"/>
  <c r="G155" i="4"/>
  <c r="N26" i="1"/>
  <c r="M24" i="1"/>
  <c r="G31" i="4"/>
  <c r="S349" i="16"/>
  <c r="S344" i="16"/>
  <c r="S346" i="16"/>
  <c r="S348" i="16"/>
  <c r="S347" i="16"/>
  <c r="S339" i="16"/>
  <c r="S353" i="16"/>
  <c r="O348" i="16"/>
  <c r="O344" i="16"/>
  <c r="O346" i="16"/>
  <c r="O347" i="16"/>
  <c r="O339" i="16"/>
  <c r="O353" i="16"/>
  <c r="O345" i="16"/>
  <c r="O341" i="16"/>
  <c r="K353" i="16"/>
  <c r="K339" i="16"/>
  <c r="K348" i="16"/>
  <c r="K344" i="16"/>
  <c r="K345" i="16"/>
  <c r="K341" i="16"/>
  <c r="K347" i="16"/>
  <c r="K349" i="16"/>
  <c r="K346" i="16"/>
  <c r="W347" i="16"/>
  <c r="W341" i="16"/>
  <c r="W353" i="16"/>
  <c r="W345" i="16"/>
  <c r="W349" i="16"/>
  <c r="W346" i="16"/>
  <c r="W339" i="16"/>
  <c r="W344" i="16"/>
  <c r="W348" i="16"/>
  <c r="AF341" i="16"/>
  <c r="AF345" i="16"/>
  <c r="AF344" i="16"/>
  <c r="AF349" i="16"/>
  <c r="AF347" i="16"/>
  <c r="AF353" i="16"/>
  <c r="AF348" i="16"/>
  <c r="AF339" i="16"/>
  <c r="AF346" i="16"/>
  <c r="X348" i="16"/>
  <c r="X347" i="16"/>
  <c r="X341" i="16"/>
  <c r="X349" i="16"/>
  <c r="X344" i="16"/>
  <c r="X339" i="16"/>
  <c r="X345" i="16"/>
  <c r="X346" i="16"/>
  <c r="X353" i="16"/>
  <c r="P341" i="16"/>
  <c r="P346" i="16"/>
  <c r="P345" i="16"/>
  <c r="P344" i="16"/>
  <c r="P339" i="16"/>
  <c r="P349" i="16"/>
  <c r="P347" i="16"/>
  <c r="P348" i="16"/>
  <c r="AL346" i="16"/>
  <c r="AL353" i="16"/>
  <c r="AL345" i="16"/>
  <c r="AL341" i="16"/>
  <c r="AL344" i="16"/>
  <c r="AL347" i="16"/>
  <c r="AL349" i="16"/>
  <c r="AL348" i="16"/>
  <c r="AL339" i="16"/>
  <c r="AD349" i="16"/>
  <c r="AD348" i="16"/>
  <c r="AD344" i="16"/>
  <c r="AD347" i="16"/>
  <c r="AD339" i="16"/>
  <c r="AD346" i="16"/>
  <c r="AD345" i="16"/>
  <c r="AD341" i="16"/>
  <c r="AD353" i="16"/>
  <c r="V341" i="16"/>
  <c r="V345" i="16"/>
  <c r="V353" i="16"/>
  <c r="V349" i="16"/>
  <c r="V339" i="16"/>
  <c r="V346" i="16"/>
  <c r="V348" i="16"/>
  <c r="V344" i="16"/>
  <c r="V347" i="16"/>
  <c r="N349" i="16"/>
  <c r="N348" i="16"/>
  <c r="N344" i="16"/>
  <c r="N347" i="16"/>
  <c r="N339" i="16"/>
  <c r="N346" i="16"/>
  <c r="N345" i="16"/>
  <c r="N341" i="16"/>
  <c r="N353" i="16"/>
  <c r="AK345" i="16"/>
  <c r="AK353" i="16"/>
  <c r="AK339" i="16"/>
  <c r="AK341" i="16"/>
  <c r="AK348" i="16"/>
  <c r="AK344" i="16"/>
  <c r="AK347" i="16"/>
  <c r="AK349" i="16"/>
  <c r="AK346" i="16"/>
  <c r="AC347" i="16"/>
  <c r="AC339" i="16"/>
  <c r="AC349" i="16"/>
  <c r="AC353" i="16"/>
  <c r="AC346" i="16"/>
  <c r="AC348" i="16"/>
  <c r="AC344" i="16"/>
  <c r="U349" i="16"/>
  <c r="U339" i="16"/>
  <c r="U348" i="16"/>
  <c r="U346" i="16"/>
  <c r="U353" i="16"/>
  <c r="U344" i="16"/>
  <c r="U347" i="16"/>
  <c r="U345" i="16"/>
  <c r="U341" i="16"/>
  <c r="M349" i="16"/>
  <c r="M353" i="16"/>
  <c r="M344" i="16"/>
  <c r="M346" i="16"/>
  <c r="M345" i="16"/>
  <c r="M341" i="16"/>
  <c r="M348" i="16"/>
  <c r="M347" i="16"/>
  <c r="M339" i="16"/>
  <c r="AB341" i="16"/>
  <c r="S345" i="16"/>
  <c r="P353" i="16"/>
  <c r="AC345" i="16"/>
  <c r="AI346" i="16"/>
  <c r="AI349" i="16"/>
  <c r="AI344" i="16"/>
  <c r="AI348" i="16"/>
  <c r="AI347" i="16"/>
  <c r="AI339" i="16"/>
  <c r="AI353" i="16"/>
  <c r="AE344" i="16"/>
  <c r="AE347" i="16"/>
  <c r="AE346" i="16"/>
  <c r="AE339" i="16"/>
  <c r="AE348" i="16"/>
  <c r="AE353" i="16"/>
  <c r="AE345" i="16"/>
  <c r="AE341" i="16"/>
  <c r="AA339" i="16"/>
  <c r="AA347" i="16"/>
  <c r="AA353" i="16"/>
  <c r="AA345" i="16"/>
  <c r="AA341" i="16"/>
  <c r="AA349" i="16"/>
  <c r="AA346" i="16"/>
  <c r="AA348" i="16"/>
  <c r="AA344" i="16"/>
  <c r="AJ349" i="16"/>
  <c r="AJ353" i="16"/>
  <c r="AJ348" i="16"/>
  <c r="AJ341" i="16"/>
  <c r="AJ347" i="16"/>
  <c r="AJ346" i="16"/>
  <c r="AJ345" i="16"/>
  <c r="AJ344" i="16"/>
  <c r="AJ339" i="16"/>
  <c r="AB349" i="16"/>
  <c r="AB353" i="16"/>
  <c r="AB347" i="16"/>
  <c r="AB339" i="16"/>
  <c r="AB348" i="16"/>
  <c r="AB344" i="16"/>
  <c r="T346" i="16"/>
  <c r="T349" i="16"/>
  <c r="T353" i="16"/>
  <c r="T339" i="16"/>
  <c r="T348" i="16"/>
  <c r="T344" i="16"/>
  <c r="T347" i="16"/>
  <c r="T345" i="16"/>
  <c r="T341" i="16"/>
  <c r="L344" i="16"/>
  <c r="L346" i="16"/>
  <c r="L349" i="16"/>
  <c r="L353" i="16"/>
  <c r="L345" i="16"/>
  <c r="L341" i="16"/>
  <c r="L348" i="16"/>
  <c r="L347" i="16"/>
  <c r="L339" i="16"/>
  <c r="AH353" i="16"/>
  <c r="AH344" i="16"/>
  <c r="AH339" i="16"/>
  <c r="AH349" i="16"/>
  <c r="AH348" i="16"/>
  <c r="AH347" i="16"/>
  <c r="AH346" i="16"/>
  <c r="Z348" i="16"/>
  <c r="Z344" i="16"/>
  <c r="Z347" i="16"/>
  <c r="Z339" i="16"/>
  <c r="Z346" i="16"/>
  <c r="Z345" i="16"/>
  <c r="Z341" i="16"/>
  <c r="Z353" i="16"/>
  <c r="R353" i="16"/>
  <c r="R349" i="16"/>
  <c r="R347" i="16"/>
  <c r="R346" i="16"/>
  <c r="R348" i="16"/>
  <c r="R344" i="16"/>
  <c r="R339" i="16"/>
  <c r="J348" i="16"/>
  <c r="J344" i="16"/>
  <c r="J347" i="16"/>
  <c r="J339" i="16"/>
  <c r="J346" i="16"/>
  <c r="J345" i="16"/>
  <c r="J341" i="16"/>
  <c r="J353" i="16"/>
  <c r="AG345" i="16"/>
  <c r="AG341" i="16"/>
  <c r="AG344" i="16"/>
  <c r="AG347" i="16"/>
  <c r="AG353" i="16"/>
  <c r="AG348" i="16"/>
  <c r="AG346" i="16"/>
  <c r="AG349" i="16"/>
  <c r="AG339" i="16"/>
  <c r="Y339" i="16"/>
  <c r="Y344" i="16"/>
  <c r="Y346" i="16"/>
  <c r="Y349" i="16"/>
  <c r="Y348" i="16"/>
  <c r="Y341" i="16"/>
  <c r="Y353" i="16"/>
  <c r="Y345" i="16"/>
  <c r="Y347" i="16"/>
  <c r="Q345" i="16"/>
  <c r="Q348" i="16"/>
  <c r="Q341" i="16"/>
  <c r="Q339" i="16"/>
  <c r="Q346" i="16"/>
  <c r="Q349" i="16"/>
  <c r="Q347" i="16"/>
  <c r="Q344" i="16"/>
  <c r="Q353" i="16"/>
  <c r="I348" i="16"/>
  <c r="I353" i="16"/>
  <c r="I349" i="16"/>
  <c r="I341" i="16"/>
  <c r="I347" i="16"/>
  <c r="I346" i="16"/>
  <c r="I339" i="16"/>
  <c r="I345" i="16"/>
  <c r="I344" i="16"/>
  <c r="R341" i="16"/>
  <c r="AE349" i="16"/>
  <c r="AI341" i="16"/>
  <c r="O349" i="16"/>
  <c r="S341" i="16"/>
  <c r="AH345" i="16"/>
  <c r="AC341" i="16"/>
  <c r="AB345" i="16"/>
  <c r="J349" i="16"/>
  <c r="D91" i="19"/>
  <c r="D89" i="19"/>
  <c r="D83" i="19"/>
  <c r="D85" i="19"/>
  <c r="D70" i="1"/>
  <c r="D351" i="16"/>
  <c r="D247" i="4"/>
  <c r="D326" i="16"/>
  <c r="D72" i="1"/>
  <c r="D354" i="16"/>
  <c r="I72" i="1"/>
  <c r="J56" i="1"/>
  <c r="T53" i="1"/>
  <c r="S69" i="1"/>
  <c r="D245" i="4"/>
  <c r="D324" i="16"/>
  <c r="D74" i="1"/>
  <c r="D356" i="16"/>
  <c r="K366" i="16"/>
  <c r="K359" i="16"/>
  <c r="K368" i="16"/>
  <c r="K364" i="16"/>
  <c r="K360" i="16"/>
  <c r="K329" i="16"/>
  <c r="K415" i="16" s="1"/>
  <c r="K365" i="16"/>
  <c r="K373" i="16"/>
  <c r="K363" i="16"/>
  <c r="K362" i="16"/>
  <c r="K367" i="16"/>
  <c r="K361" i="16"/>
  <c r="K369" i="16"/>
  <c r="D69" i="1"/>
  <c r="D350" i="16"/>
  <c r="D73" i="1"/>
  <c r="D355" i="16"/>
  <c r="I73" i="1"/>
  <c r="J57" i="1"/>
  <c r="I70" i="1"/>
  <c r="J54" i="1"/>
  <c r="J368" i="16"/>
  <c r="J359" i="16"/>
  <c r="J364" i="16"/>
  <c r="J363" i="16"/>
  <c r="J365" i="16"/>
  <c r="J362" i="16"/>
  <c r="J361" i="16"/>
  <c r="J360" i="16"/>
  <c r="J329" i="16"/>
  <c r="J415" i="16" s="1"/>
  <c r="J366" i="16"/>
  <c r="J373" i="16"/>
  <c r="J367" i="16"/>
  <c r="J369" i="16"/>
  <c r="D246" i="4"/>
  <c r="D325" i="16"/>
  <c r="D71" i="1"/>
  <c r="D352" i="16"/>
  <c r="I71" i="1"/>
  <c r="J55" i="1"/>
  <c r="I74" i="1"/>
  <c r="J58" i="1"/>
  <c r="G287" i="4"/>
  <c r="H287" i="4"/>
  <c r="G286" i="4"/>
  <c r="H286" i="4"/>
  <c r="H285" i="4"/>
  <c r="G285" i="4"/>
  <c r="G284" i="4"/>
  <c r="H284" i="4"/>
  <c r="G294" i="4"/>
  <c r="H294" i="4"/>
  <c r="G283" i="4"/>
  <c r="H283" i="4"/>
  <c r="G290" i="4"/>
  <c r="H290" i="4"/>
  <c r="G282" i="4"/>
  <c r="H282" i="4"/>
  <c r="G289" i="4"/>
  <c r="H289" i="4"/>
  <c r="G281" i="4"/>
  <c r="H281" i="4"/>
  <c r="G288" i="4"/>
  <c r="H288" i="4"/>
  <c r="G280" i="4"/>
  <c r="H280" i="4"/>
  <c r="O28" i="1"/>
  <c r="O29" i="1"/>
  <c r="O27" i="1"/>
  <c r="G245" i="16"/>
  <c r="G243" i="16"/>
  <c r="G242" i="16"/>
  <c r="H212" i="4"/>
  <c r="G212" i="4"/>
  <c r="F212" i="4"/>
  <c r="L25" i="1"/>
  <c r="Y41" i="1"/>
  <c r="X68" i="1"/>
  <c r="A250" i="4"/>
  <c r="F18" i="4"/>
  <c r="H53" i="6"/>
  <c r="D277" i="4"/>
  <c r="D273" i="4"/>
  <c r="D276" i="4"/>
  <c r="D272" i="4"/>
  <c r="D275" i="4"/>
  <c r="D271" i="4"/>
  <c r="L6" i="16"/>
  <c r="G325" i="4"/>
  <c r="G330" i="4" s="1"/>
  <c r="G397" i="4" s="1"/>
  <c r="C343" i="4"/>
  <c r="F319" i="4"/>
  <c r="F318" i="4"/>
  <c r="G324" i="4"/>
  <c r="G323" i="4"/>
  <c r="G322" i="4"/>
  <c r="H319" i="4"/>
  <c r="H325" i="4"/>
  <c r="H330" i="4" s="1"/>
  <c r="H397" i="4" s="1"/>
  <c r="H322" i="4"/>
  <c r="H323" i="4"/>
  <c r="H318" i="4"/>
  <c r="H324" i="4"/>
  <c r="G319" i="4"/>
  <c r="G318" i="4"/>
  <c r="L193" i="16" l="1"/>
  <c r="L207" i="16"/>
  <c r="L201" i="16"/>
  <c r="L7" i="16"/>
  <c r="L113" i="16"/>
  <c r="H95" i="6"/>
  <c r="F155" i="4"/>
  <c r="F161" i="4"/>
  <c r="F89" i="4"/>
  <c r="F147" i="4"/>
  <c r="F31" i="4"/>
  <c r="O26" i="1"/>
  <c r="H31" i="4"/>
  <c r="N24" i="1"/>
  <c r="L366" i="16"/>
  <c r="L359" i="16"/>
  <c r="L368" i="16"/>
  <c r="L329" i="16"/>
  <c r="L415" i="16" s="1"/>
  <c r="L360" i="16"/>
  <c r="L364" i="16"/>
  <c r="L363" i="16"/>
  <c r="L361" i="16"/>
  <c r="L367" i="16"/>
  <c r="L365" i="16"/>
  <c r="L362" i="16"/>
  <c r="L373" i="16"/>
  <c r="L369" i="16"/>
  <c r="F289" i="4"/>
  <c r="F290" i="4"/>
  <c r="F283" i="4"/>
  <c r="J72" i="1"/>
  <c r="K56" i="1"/>
  <c r="F281" i="4"/>
  <c r="F282" i="4"/>
  <c r="J74" i="1"/>
  <c r="K58" i="1"/>
  <c r="H87" i="6"/>
  <c r="J73" i="1"/>
  <c r="K57" i="1"/>
  <c r="F294" i="4"/>
  <c r="F285" i="4"/>
  <c r="F287" i="4"/>
  <c r="J71" i="1"/>
  <c r="K55" i="1"/>
  <c r="H94" i="6"/>
  <c r="H36" i="6"/>
  <c r="F173" i="4"/>
  <c r="F288" i="4"/>
  <c r="F286" i="4"/>
  <c r="F280" i="4"/>
  <c r="F284" i="4"/>
  <c r="J70" i="1"/>
  <c r="K54" i="1"/>
  <c r="T69" i="1"/>
  <c r="U53" i="1"/>
  <c r="G250" i="4"/>
  <c r="H250" i="4"/>
  <c r="F250" i="4"/>
  <c r="P29" i="1"/>
  <c r="P27" i="1"/>
  <c r="P28" i="1"/>
  <c r="M25" i="1"/>
  <c r="Z41" i="1"/>
  <c r="Y68" i="1"/>
  <c r="G328" i="4"/>
  <c r="H328" i="4"/>
  <c r="F328" i="4"/>
  <c r="G329" i="4"/>
  <c r="G396" i="4" s="1"/>
  <c r="M6" i="16"/>
  <c r="H329" i="4"/>
  <c r="H396" i="4" s="1"/>
  <c r="M201" i="16" l="1"/>
  <c r="M207" i="16"/>
  <c r="M193" i="16"/>
  <c r="M7" i="16"/>
  <c r="M113" i="16"/>
  <c r="G366" i="4"/>
  <c r="G371" i="4" s="1"/>
  <c r="G395" i="4"/>
  <c r="F366" i="4"/>
  <c r="F371" i="4" s="1"/>
  <c r="F395" i="4"/>
  <c r="H366" i="4"/>
  <c r="H371" i="4" s="1"/>
  <c r="H395" i="4"/>
  <c r="H82" i="6"/>
  <c r="P26" i="1"/>
  <c r="H33" i="16"/>
  <c r="O24" i="1"/>
  <c r="K71" i="1"/>
  <c r="L55" i="1"/>
  <c r="M366" i="16"/>
  <c r="M368" i="16"/>
  <c r="M360" i="16"/>
  <c r="M329" i="16"/>
  <c r="M415" i="16" s="1"/>
  <c r="M364" i="16"/>
  <c r="M362" i="16"/>
  <c r="M367" i="16"/>
  <c r="M359" i="16"/>
  <c r="M373" i="16"/>
  <c r="M361" i="16"/>
  <c r="M365" i="16"/>
  <c r="M369" i="16"/>
  <c r="M363" i="16"/>
  <c r="K74" i="1"/>
  <c r="L58" i="1"/>
  <c r="K72" i="1"/>
  <c r="L56" i="1"/>
  <c r="K70" i="1"/>
  <c r="L54" i="1"/>
  <c r="L57" i="1"/>
  <c r="K73" i="1"/>
  <c r="V53" i="1"/>
  <c r="U69" i="1"/>
  <c r="Q27" i="1"/>
  <c r="Q29" i="1"/>
  <c r="Q28" i="1"/>
  <c r="N25" i="1"/>
  <c r="AA41" i="1"/>
  <c r="Z68" i="1"/>
  <c r="N6" i="16"/>
  <c r="F324" i="4"/>
  <c r="F323" i="4"/>
  <c r="F322" i="4"/>
  <c r="F325" i="4"/>
  <c r="F330" i="4" s="1"/>
  <c r="F397" i="4" s="1"/>
  <c r="N201" i="16" l="1"/>
  <c r="N207" i="16"/>
  <c r="N193" i="16"/>
  <c r="N7" i="16"/>
  <c r="N113" i="16"/>
  <c r="Q26" i="1"/>
  <c r="H63" i="16"/>
  <c r="H101" i="16"/>
  <c r="H57" i="16"/>
  <c r="I33" i="16"/>
  <c r="P24" i="1"/>
  <c r="L73" i="1"/>
  <c r="M57" i="1"/>
  <c r="L71" i="1"/>
  <c r="M55" i="1"/>
  <c r="W53" i="1"/>
  <c r="V69" i="1"/>
  <c r="L70" i="1"/>
  <c r="M54" i="1"/>
  <c r="L72" i="1"/>
  <c r="M56" i="1"/>
  <c r="N359" i="16"/>
  <c r="N368" i="16"/>
  <c r="N329" i="16"/>
  <c r="N415" i="16" s="1"/>
  <c r="N373" i="16"/>
  <c r="N366" i="16"/>
  <c r="N364" i="16"/>
  <c r="N363" i="16"/>
  <c r="N360" i="16"/>
  <c r="N361" i="16"/>
  <c r="N365" i="16"/>
  <c r="N362" i="16"/>
  <c r="N367" i="16"/>
  <c r="N369" i="16"/>
  <c r="L74" i="1"/>
  <c r="M58" i="1"/>
  <c r="R28" i="1"/>
  <c r="O25" i="1"/>
  <c r="R27" i="1"/>
  <c r="R29" i="1"/>
  <c r="AB41" i="1"/>
  <c r="AA68" i="1"/>
  <c r="F329" i="4"/>
  <c r="F396" i="4" s="1"/>
  <c r="O6" i="16"/>
  <c r="O207" i="16" l="1"/>
  <c r="O193" i="16"/>
  <c r="O201" i="16"/>
  <c r="O7" i="16"/>
  <c r="O113" i="16"/>
  <c r="R26" i="1"/>
  <c r="I101" i="16"/>
  <c r="I63" i="16"/>
  <c r="I57" i="16"/>
  <c r="J33" i="16"/>
  <c r="Q24" i="1"/>
  <c r="W69" i="1"/>
  <c r="X53" i="1"/>
  <c r="M71" i="1"/>
  <c r="N55" i="1"/>
  <c r="N54" i="1"/>
  <c r="M70" i="1"/>
  <c r="O368" i="16"/>
  <c r="O329" i="16"/>
  <c r="O415" i="16" s="1"/>
  <c r="O366" i="16"/>
  <c r="O364" i="16"/>
  <c r="O373" i="16"/>
  <c r="O363" i="16"/>
  <c r="O360" i="16"/>
  <c r="O365" i="16"/>
  <c r="O362" i="16"/>
  <c r="O361" i="16"/>
  <c r="O359" i="16"/>
  <c r="O367" i="16"/>
  <c r="O369" i="16"/>
  <c r="M74" i="1"/>
  <c r="N58" i="1"/>
  <c r="M72" i="1"/>
  <c r="N56" i="1"/>
  <c r="N57" i="1"/>
  <c r="M73" i="1"/>
  <c r="S27" i="1"/>
  <c r="S29" i="1"/>
  <c r="S28" i="1"/>
  <c r="P25" i="1"/>
  <c r="AC41" i="1"/>
  <c r="AB68" i="1"/>
  <c r="P6" i="16"/>
  <c r="P193" i="16" l="1"/>
  <c r="P207" i="16"/>
  <c r="P201" i="16"/>
  <c r="P7" i="16"/>
  <c r="P113" i="16"/>
  <c r="S26" i="1"/>
  <c r="J101" i="16"/>
  <c r="J63" i="16"/>
  <c r="J57" i="16"/>
  <c r="K33" i="16"/>
  <c r="R24" i="1"/>
  <c r="I233" i="16"/>
  <c r="M233" i="16"/>
  <c r="Q233" i="16"/>
  <c r="U233" i="16"/>
  <c r="Y233" i="16"/>
  <c r="AC233" i="16"/>
  <c r="AG233" i="16"/>
  <c r="AK233" i="16"/>
  <c r="J233" i="16"/>
  <c r="N233" i="16"/>
  <c r="R233" i="16"/>
  <c r="V233" i="16"/>
  <c r="Z233" i="16"/>
  <c r="AD233" i="16"/>
  <c r="AH233" i="16"/>
  <c r="AL233" i="16"/>
  <c r="K233" i="16"/>
  <c r="O233" i="16"/>
  <c r="S233" i="16"/>
  <c r="W233" i="16"/>
  <c r="AA233" i="16"/>
  <c r="AE233" i="16"/>
  <c r="AI233" i="16"/>
  <c r="L233" i="16"/>
  <c r="P233" i="16"/>
  <c r="T233" i="16"/>
  <c r="X233" i="16"/>
  <c r="AB233" i="16"/>
  <c r="AF233" i="16"/>
  <c r="AJ233" i="16"/>
  <c r="H233" i="16"/>
  <c r="O57" i="1"/>
  <c r="N73" i="1"/>
  <c r="O58" i="1"/>
  <c r="N74" i="1"/>
  <c r="Y53" i="1"/>
  <c r="X69" i="1"/>
  <c r="P359" i="16"/>
  <c r="P368" i="16"/>
  <c r="P366" i="16"/>
  <c r="P360" i="16"/>
  <c r="P329" i="16"/>
  <c r="P415" i="16" s="1"/>
  <c r="P373" i="16"/>
  <c r="P363" i="16"/>
  <c r="P362" i="16"/>
  <c r="P364" i="16"/>
  <c r="P365" i="16"/>
  <c r="P367" i="16"/>
  <c r="P361" i="16"/>
  <c r="P369" i="16"/>
  <c r="O56" i="1"/>
  <c r="N72" i="1"/>
  <c r="O54" i="1"/>
  <c r="N70" i="1"/>
  <c r="O55" i="1"/>
  <c r="N71" i="1"/>
  <c r="K227" i="16"/>
  <c r="O227" i="16"/>
  <c r="S227" i="16"/>
  <c r="W227" i="16"/>
  <c r="AA227" i="16"/>
  <c r="AE227" i="16"/>
  <c r="AI227" i="16"/>
  <c r="L227" i="16"/>
  <c r="P227" i="16"/>
  <c r="T227" i="16"/>
  <c r="X227" i="16"/>
  <c r="AB227" i="16"/>
  <c r="AF227" i="16"/>
  <c r="AJ227" i="16"/>
  <c r="I227" i="16"/>
  <c r="M227" i="16"/>
  <c r="Q227" i="16"/>
  <c r="U227" i="16"/>
  <c r="Y227" i="16"/>
  <c r="AC227" i="16"/>
  <c r="AG227" i="16"/>
  <c r="AK227" i="16"/>
  <c r="J227" i="16"/>
  <c r="N227" i="16"/>
  <c r="R227" i="16"/>
  <c r="V227" i="16"/>
  <c r="Z227" i="16"/>
  <c r="AD227" i="16"/>
  <c r="AH227" i="16"/>
  <c r="AL227" i="16"/>
  <c r="H227" i="16"/>
  <c r="Q25" i="1"/>
  <c r="T29" i="1"/>
  <c r="T27" i="1"/>
  <c r="T28" i="1"/>
  <c r="H398" i="16"/>
  <c r="AD41" i="1"/>
  <c r="AC68" i="1"/>
  <c r="Q6" i="16"/>
  <c r="B58" i="1"/>
  <c r="A356" i="16" s="1"/>
  <c r="B57" i="1"/>
  <c r="A355" i="16" s="1"/>
  <c r="B56" i="1"/>
  <c r="A354" i="16" s="1"/>
  <c r="B55" i="1"/>
  <c r="A352" i="16" s="1"/>
  <c r="B54" i="1"/>
  <c r="A351" i="16" s="1"/>
  <c r="B53" i="1"/>
  <c r="B29" i="1"/>
  <c r="A326" i="16" s="1"/>
  <c r="B28" i="1"/>
  <c r="A325" i="16" s="1"/>
  <c r="B27" i="1"/>
  <c r="A324" i="16" s="1"/>
  <c r="B26" i="1"/>
  <c r="L89" i="16" s="1"/>
  <c r="B25" i="1"/>
  <c r="A322" i="16" s="1"/>
  <c r="B24" i="1"/>
  <c r="A321" i="16" s="1"/>
  <c r="Q201" i="16" l="1"/>
  <c r="Q207" i="16"/>
  <c r="Q193" i="16"/>
  <c r="Q7" i="16"/>
  <c r="Q113" i="16"/>
  <c r="A350" i="16"/>
  <c r="H95" i="4"/>
  <c r="I119" i="16"/>
  <c r="J119" i="16"/>
  <c r="L119" i="16"/>
  <c r="H119" i="16"/>
  <c r="O119" i="16"/>
  <c r="M119" i="16"/>
  <c r="N119" i="16"/>
  <c r="P119" i="16"/>
  <c r="K119" i="16"/>
  <c r="Q119" i="16"/>
  <c r="G95" i="4"/>
  <c r="F95" i="4"/>
  <c r="A323" i="16"/>
  <c r="A332" i="16" s="1"/>
  <c r="G37" i="4"/>
  <c r="H37" i="4"/>
  <c r="F37" i="4"/>
  <c r="F77" i="4"/>
  <c r="I39" i="16"/>
  <c r="Q39" i="16"/>
  <c r="Y39" i="16"/>
  <c r="AG39" i="16"/>
  <c r="H39" i="16"/>
  <c r="N39" i="16"/>
  <c r="V39" i="16"/>
  <c r="AD39" i="16"/>
  <c r="AL39" i="16"/>
  <c r="O39" i="16"/>
  <c r="W39" i="16"/>
  <c r="AE39" i="16"/>
  <c r="L39" i="16"/>
  <c r="T39" i="16"/>
  <c r="AB39" i="16"/>
  <c r="AJ39" i="16"/>
  <c r="G77" i="4"/>
  <c r="M39" i="16"/>
  <c r="U39" i="16"/>
  <c r="AC39" i="16"/>
  <c r="AK39" i="16"/>
  <c r="J39" i="16"/>
  <c r="R39" i="16"/>
  <c r="Z39" i="16"/>
  <c r="AH39" i="16"/>
  <c r="K39" i="16"/>
  <c r="S39" i="16"/>
  <c r="AA39" i="16"/>
  <c r="AI39" i="16"/>
  <c r="P39" i="16"/>
  <c r="X39" i="16"/>
  <c r="AF39" i="16"/>
  <c r="H77" i="4"/>
  <c r="H89" i="16"/>
  <c r="H95" i="16"/>
  <c r="H83" i="16"/>
  <c r="I95" i="16"/>
  <c r="I83" i="16"/>
  <c r="I89" i="16"/>
  <c r="J95" i="16"/>
  <c r="J83" i="16"/>
  <c r="J89" i="16"/>
  <c r="K95" i="16"/>
  <c r="K83" i="16"/>
  <c r="K89" i="16"/>
  <c r="L83" i="16"/>
  <c r="L95" i="16"/>
  <c r="M95" i="16"/>
  <c r="M89" i="16"/>
  <c r="M83" i="16"/>
  <c r="T26" i="1"/>
  <c r="K101" i="16"/>
  <c r="K63" i="16"/>
  <c r="K57" i="16"/>
  <c r="L33" i="16"/>
  <c r="S24" i="1"/>
  <c r="I322" i="16"/>
  <c r="M322" i="16"/>
  <c r="Q322" i="16"/>
  <c r="U322" i="16"/>
  <c r="Y322" i="16"/>
  <c r="AC322" i="16"/>
  <c r="AG322" i="16"/>
  <c r="AK322" i="16"/>
  <c r="H322" i="16"/>
  <c r="L322" i="16"/>
  <c r="P322" i="16"/>
  <c r="T322" i="16"/>
  <c r="X322" i="16"/>
  <c r="AB322" i="16"/>
  <c r="AF322" i="16"/>
  <c r="AJ322" i="16"/>
  <c r="K322" i="16"/>
  <c r="O322" i="16"/>
  <c r="S322" i="16"/>
  <c r="W322" i="16"/>
  <c r="AA322" i="16"/>
  <c r="AE322" i="16"/>
  <c r="AI322" i="16"/>
  <c r="J322" i="16"/>
  <c r="N322" i="16"/>
  <c r="R322" i="16"/>
  <c r="V322" i="16"/>
  <c r="Z322" i="16"/>
  <c r="AD322" i="16"/>
  <c r="AH322" i="16"/>
  <c r="AL322" i="16"/>
  <c r="H51" i="16"/>
  <c r="I51" i="16"/>
  <c r="J51" i="16"/>
  <c r="K51" i="16"/>
  <c r="L51" i="16"/>
  <c r="N51" i="16"/>
  <c r="M51" i="16"/>
  <c r="A374" i="16"/>
  <c r="H374" i="16" s="1"/>
  <c r="A330" i="16"/>
  <c r="A375" i="16"/>
  <c r="H375" i="16" s="1"/>
  <c r="AL355" i="16"/>
  <c r="J355" i="16"/>
  <c r="N355" i="16"/>
  <c r="R355" i="16"/>
  <c r="V355" i="16"/>
  <c r="Z355" i="16"/>
  <c r="AD355" i="16"/>
  <c r="AH355" i="16"/>
  <c r="K355" i="16"/>
  <c r="O355" i="16"/>
  <c r="S355" i="16"/>
  <c r="W355" i="16"/>
  <c r="AA355" i="16"/>
  <c r="AE355" i="16"/>
  <c r="AI355" i="16"/>
  <c r="P355" i="16"/>
  <c r="X355" i="16"/>
  <c r="AF355" i="16"/>
  <c r="AK355" i="16"/>
  <c r="I355" i="16"/>
  <c r="Q355" i="16"/>
  <c r="Y355" i="16"/>
  <c r="AG355" i="16"/>
  <c r="M355" i="16"/>
  <c r="AC355" i="16"/>
  <c r="T355" i="16"/>
  <c r="AJ355" i="16"/>
  <c r="U355" i="16"/>
  <c r="L355" i="16"/>
  <c r="AB355" i="16"/>
  <c r="Q366" i="16"/>
  <c r="Q365" i="16"/>
  <c r="Q368" i="16"/>
  <c r="Q329" i="16"/>
  <c r="Q415" i="16" s="1"/>
  <c r="Q359" i="16"/>
  <c r="Q361" i="16"/>
  <c r="Q364" i="16"/>
  <c r="Q363" i="16"/>
  <c r="Q362" i="16"/>
  <c r="Q367" i="16"/>
  <c r="Q360" i="16"/>
  <c r="Q373" i="16"/>
  <c r="Q369" i="16"/>
  <c r="P56" i="1"/>
  <c r="O72" i="1"/>
  <c r="O73" i="1"/>
  <c r="P57" i="1"/>
  <c r="A331" i="16"/>
  <c r="K331" i="16" s="1"/>
  <c r="A333" i="16"/>
  <c r="N333" i="16" s="1"/>
  <c r="J324" i="16"/>
  <c r="AA324" i="16"/>
  <c r="L324" i="16"/>
  <c r="AC324" i="16"/>
  <c r="AK324" i="16"/>
  <c r="V324" i="16"/>
  <c r="O324" i="16"/>
  <c r="Y324" i="16"/>
  <c r="AI324" i="16"/>
  <c r="T324" i="16"/>
  <c r="W324" i="16"/>
  <c r="Z324" i="16"/>
  <c r="K324" i="16"/>
  <c r="AB324" i="16"/>
  <c r="M324" i="16"/>
  <c r="AE324" i="16"/>
  <c r="X324" i="16"/>
  <c r="I324" i="16"/>
  <c r="R324" i="16"/>
  <c r="P324" i="16"/>
  <c r="AG324" i="16"/>
  <c r="AH324" i="16"/>
  <c r="S324" i="16"/>
  <c r="AJ324" i="16"/>
  <c r="AL324" i="16"/>
  <c r="U324" i="16"/>
  <c r="N324" i="16"/>
  <c r="AF324" i="16"/>
  <c r="Q324" i="16"/>
  <c r="AD324" i="16"/>
  <c r="A371" i="16"/>
  <c r="H371" i="16" s="1"/>
  <c r="AL351" i="16"/>
  <c r="J351" i="16"/>
  <c r="N351" i="16"/>
  <c r="R351" i="16"/>
  <c r="V351" i="16"/>
  <c r="Z351" i="16"/>
  <c r="AD351" i="16"/>
  <c r="AH351" i="16"/>
  <c r="K351" i="16"/>
  <c r="O351" i="16"/>
  <c r="S351" i="16"/>
  <c r="W351" i="16"/>
  <c r="AA351" i="16"/>
  <c r="AE351" i="16"/>
  <c r="AI351" i="16"/>
  <c r="AK351" i="16"/>
  <c r="P351" i="16"/>
  <c r="X351" i="16"/>
  <c r="AF351" i="16"/>
  <c r="I351" i="16"/>
  <c r="Q351" i="16"/>
  <c r="Y351" i="16"/>
  <c r="AG351" i="16"/>
  <c r="M351" i="16"/>
  <c r="AC351" i="16"/>
  <c r="T351" i="16"/>
  <c r="AJ351" i="16"/>
  <c r="U351" i="16"/>
  <c r="L351" i="16"/>
  <c r="AB351" i="16"/>
  <c r="AK356" i="16"/>
  <c r="J356" i="16"/>
  <c r="N356" i="16"/>
  <c r="R356" i="16"/>
  <c r="V356" i="16"/>
  <c r="Z356" i="16"/>
  <c r="AD356" i="16"/>
  <c r="AH356" i="16"/>
  <c r="AL356" i="16"/>
  <c r="K356" i="16"/>
  <c r="O356" i="16"/>
  <c r="S356" i="16"/>
  <c r="W356" i="16"/>
  <c r="AA356" i="16"/>
  <c r="AE356" i="16"/>
  <c r="AI356" i="16"/>
  <c r="L356" i="16"/>
  <c r="T356" i="16"/>
  <c r="AB356" i="16"/>
  <c r="AJ356" i="16"/>
  <c r="A376" i="16"/>
  <c r="H376" i="16" s="1"/>
  <c r="M356" i="16"/>
  <c r="U356" i="16"/>
  <c r="AC356" i="16"/>
  <c r="Q356" i="16"/>
  <c r="AG356" i="16"/>
  <c r="X356" i="16"/>
  <c r="I356" i="16"/>
  <c r="Y356" i="16"/>
  <c r="P356" i="16"/>
  <c r="AF356" i="16"/>
  <c r="P54" i="1"/>
  <c r="O70" i="1"/>
  <c r="O74" i="1"/>
  <c r="P58" i="1"/>
  <c r="A335" i="16"/>
  <c r="N335" i="16" s="1"/>
  <c r="R326" i="16"/>
  <c r="AI326" i="16"/>
  <c r="T326" i="16"/>
  <c r="AD326" i="16"/>
  <c r="W326" i="16"/>
  <c r="P326" i="16"/>
  <c r="AG326" i="16"/>
  <c r="AK326" i="16"/>
  <c r="K326" i="16"/>
  <c r="AE326" i="16"/>
  <c r="AH326" i="16"/>
  <c r="S326" i="16"/>
  <c r="AJ326" i="16"/>
  <c r="U326" i="16"/>
  <c r="N326" i="16"/>
  <c r="AF326" i="16"/>
  <c r="Q326" i="16"/>
  <c r="Z326" i="16"/>
  <c r="M326" i="16"/>
  <c r="X326" i="16"/>
  <c r="J326" i="16"/>
  <c r="AA326" i="16"/>
  <c r="L326" i="16"/>
  <c r="AC326" i="16"/>
  <c r="V326" i="16"/>
  <c r="O326" i="16"/>
  <c r="AL326" i="16"/>
  <c r="Y326" i="16"/>
  <c r="AB326" i="16"/>
  <c r="I326" i="16"/>
  <c r="A370" i="16"/>
  <c r="AK350" i="16"/>
  <c r="J350" i="16"/>
  <c r="N350" i="16"/>
  <c r="R350" i="16"/>
  <c r="V350" i="16"/>
  <c r="Z350" i="16"/>
  <c r="AD350" i="16"/>
  <c r="AH350" i="16"/>
  <c r="K350" i="16"/>
  <c r="O350" i="16"/>
  <c r="S350" i="16"/>
  <c r="W350" i="16"/>
  <c r="AA350" i="16"/>
  <c r="AE350" i="16"/>
  <c r="AI350" i="16"/>
  <c r="L350" i="16"/>
  <c r="T350" i="16"/>
  <c r="AB350" i="16"/>
  <c r="AJ350" i="16"/>
  <c r="AL350" i="16"/>
  <c r="M350" i="16"/>
  <c r="U350" i="16"/>
  <c r="AC350" i="16"/>
  <c r="I350" i="16"/>
  <c r="Y350" i="16"/>
  <c r="P350" i="16"/>
  <c r="AF350" i="16"/>
  <c r="Q350" i="16"/>
  <c r="AG350" i="16"/>
  <c r="X350" i="16"/>
  <c r="A334" i="16"/>
  <c r="N334" i="16" s="1"/>
  <c r="N325" i="16"/>
  <c r="AE325" i="16"/>
  <c r="P325" i="16"/>
  <c r="AG325" i="16"/>
  <c r="Z325" i="16"/>
  <c r="S325" i="16"/>
  <c r="L325" i="16"/>
  <c r="AC325" i="16"/>
  <c r="V325" i="16"/>
  <c r="AK325" i="16"/>
  <c r="AA325" i="16"/>
  <c r="AD325" i="16"/>
  <c r="O325" i="16"/>
  <c r="AF325" i="16"/>
  <c r="Q325" i="16"/>
  <c r="J325" i="16"/>
  <c r="AI325" i="16"/>
  <c r="AB325" i="16"/>
  <c r="M325" i="16"/>
  <c r="X325" i="16"/>
  <c r="AL325" i="16"/>
  <c r="W325" i="16"/>
  <c r="Y325" i="16"/>
  <c r="R325" i="16"/>
  <c r="K325" i="16"/>
  <c r="AJ325" i="16"/>
  <c r="U325" i="16"/>
  <c r="I325" i="16"/>
  <c r="AH325" i="16"/>
  <c r="T325" i="16"/>
  <c r="AK352" i="16"/>
  <c r="J352" i="16"/>
  <c r="N352" i="16"/>
  <c r="R352" i="16"/>
  <c r="V352" i="16"/>
  <c r="Z352" i="16"/>
  <c r="AD352" i="16"/>
  <c r="AH352" i="16"/>
  <c r="AL352" i="16"/>
  <c r="K352" i="16"/>
  <c r="O352" i="16"/>
  <c r="S352" i="16"/>
  <c r="W352" i="16"/>
  <c r="AA352" i="16"/>
  <c r="AE352" i="16"/>
  <c r="AI352" i="16"/>
  <c r="L352" i="16"/>
  <c r="T352" i="16"/>
  <c r="AB352" i="16"/>
  <c r="AJ352" i="16"/>
  <c r="A372" i="16"/>
  <c r="H372" i="16" s="1"/>
  <c r="M352" i="16"/>
  <c r="U352" i="16"/>
  <c r="AC352" i="16"/>
  <c r="Q352" i="16"/>
  <c r="AG352" i="16"/>
  <c r="X352" i="16"/>
  <c r="I352" i="16"/>
  <c r="Y352" i="16"/>
  <c r="P352" i="16"/>
  <c r="AF352" i="16"/>
  <c r="O71" i="1"/>
  <c r="P55" i="1"/>
  <c r="Z53" i="1"/>
  <c r="Y69" i="1"/>
  <c r="U27" i="1"/>
  <c r="U29" i="1"/>
  <c r="U28" i="1"/>
  <c r="R25" i="1"/>
  <c r="H402" i="16"/>
  <c r="H403" i="16"/>
  <c r="AE41" i="1"/>
  <c r="AD68" i="1"/>
  <c r="B44" i="6"/>
  <c r="B49" i="6"/>
  <c r="B48" i="6"/>
  <c r="B45" i="6"/>
  <c r="B46" i="6"/>
  <c r="B42" i="6"/>
  <c r="B43" i="6"/>
  <c r="B41" i="6"/>
  <c r="B47" i="6"/>
  <c r="R6" i="16"/>
  <c r="A275" i="4"/>
  <c r="A295" i="4" s="1"/>
  <c r="A273" i="4"/>
  <c r="A293" i="4" s="1"/>
  <c r="A271" i="4"/>
  <c r="A291" i="4" s="1"/>
  <c r="A276" i="4"/>
  <c r="A296" i="4" s="1"/>
  <c r="A272" i="4"/>
  <c r="A292" i="4" s="1"/>
  <c r="A277" i="4"/>
  <c r="A297" i="4" s="1"/>
  <c r="A246" i="4"/>
  <c r="A255" i="4" s="1"/>
  <c r="A242" i="4"/>
  <c r="A251" i="4" s="1"/>
  <c r="A247" i="4"/>
  <c r="A256" i="4" s="1"/>
  <c r="A243" i="4"/>
  <c r="A252" i="4" s="1"/>
  <c r="A244" i="4"/>
  <c r="A253" i="4" s="1"/>
  <c r="A245" i="4"/>
  <c r="A254" i="4" s="1"/>
  <c r="R201" i="16" l="1"/>
  <c r="R207" i="16"/>
  <c r="R193" i="16"/>
  <c r="R7" i="16"/>
  <c r="R113" i="16"/>
  <c r="R119" i="16"/>
  <c r="R345" i="16" s="1"/>
  <c r="N95" i="16"/>
  <c r="N89" i="16"/>
  <c r="N83" i="16"/>
  <c r="U26" i="1"/>
  <c r="L101" i="16"/>
  <c r="L63" i="16"/>
  <c r="L57" i="16"/>
  <c r="M33" i="16"/>
  <c r="T24" i="1"/>
  <c r="N330" i="16" s="1"/>
  <c r="I371" i="16"/>
  <c r="I375" i="16"/>
  <c r="I374" i="16"/>
  <c r="O333" i="16"/>
  <c r="O335" i="16"/>
  <c r="O334" i="16"/>
  <c r="L331" i="16"/>
  <c r="O51" i="16"/>
  <c r="J371" i="16"/>
  <c r="Q54" i="1"/>
  <c r="P70" i="1"/>
  <c r="H331" i="16"/>
  <c r="I331" i="16"/>
  <c r="J331" i="16"/>
  <c r="AA53" i="1"/>
  <c r="Z69" i="1"/>
  <c r="I372" i="16"/>
  <c r="H334" i="16"/>
  <c r="I334" i="16"/>
  <c r="J334" i="16"/>
  <c r="K334" i="16"/>
  <c r="L334" i="16"/>
  <c r="M334" i="16"/>
  <c r="I376" i="16"/>
  <c r="H332" i="16"/>
  <c r="I332" i="16"/>
  <c r="J332" i="16"/>
  <c r="K332" i="16"/>
  <c r="L332" i="16"/>
  <c r="M332" i="16"/>
  <c r="N332" i="16"/>
  <c r="J375" i="16"/>
  <c r="Q57" i="1"/>
  <c r="P73" i="1"/>
  <c r="H330" i="16"/>
  <c r="I330" i="16"/>
  <c r="J330" i="16"/>
  <c r="K330" i="16"/>
  <c r="L330" i="16"/>
  <c r="M330" i="16"/>
  <c r="R329" i="16"/>
  <c r="R415" i="16" s="1"/>
  <c r="R359" i="16"/>
  <c r="R360" i="16"/>
  <c r="R364" i="16"/>
  <c r="R362" i="16"/>
  <c r="R373" i="16"/>
  <c r="R367" i="16"/>
  <c r="R368" i="16"/>
  <c r="R363" i="16"/>
  <c r="R365" i="16"/>
  <c r="R361" i="16"/>
  <c r="R366" i="16"/>
  <c r="R369" i="16"/>
  <c r="H335" i="16"/>
  <c r="I335" i="16"/>
  <c r="J335" i="16"/>
  <c r="K335" i="16"/>
  <c r="L335" i="16"/>
  <c r="M335" i="16"/>
  <c r="H333" i="16"/>
  <c r="I333" i="16"/>
  <c r="J333" i="16"/>
  <c r="K333" i="16"/>
  <c r="L333" i="16"/>
  <c r="M333" i="16"/>
  <c r="J372" i="16"/>
  <c r="Q55" i="1"/>
  <c r="P71" i="1"/>
  <c r="H370" i="16"/>
  <c r="I370" i="16"/>
  <c r="J370" i="16"/>
  <c r="K370" i="16"/>
  <c r="L370" i="16"/>
  <c r="M370" i="16"/>
  <c r="N370" i="16"/>
  <c r="O370" i="16"/>
  <c r="P370" i="16"/>
  <c r="Q370" i="16"/>
  <c r="R370" i="16"/>
  <c r="J376" i="16"/>
  <c r="Q58" i="1"/>
  <c r="P74" i="1"/>
  <c r="J374" i="16"/>
  <c r="Q56" i="1"/>
  <c r="P72" i="1"/>
  <c r="G251" i="4"/>
  <c r="H251" i="4"/>
  <c r="F251" i="4"/>
  <c r="G295" i="4"/>
  <c r="H295" i="4"/>
  <c r="F295" i="4"/>
  <c r="G255" i="4"/>
  <c r="H255" i="4"/>
  <c r="F255" i="4"/>
  <c r="F254" i="4"/>
  <c r="H254" i="4"/>
  <c r="G254" i="4"/>
  <c r="F253" i="4"/>
  <c r="G253" i="4"/>
  <c r="H253" i="4"/>
  <c r="F297" i="4"/>
  <c r="G297" i="4"/>
  <c r="H297" i="4"/>
  <c r="G292" i="4"/>
  <c r="F292" i="4"/>
  <c r="H292" i="4"/>
  <c r="H252" i="4"/>
  <c r="F252" i="4"/>
  <c r="G252" i="4"/>
  <c r="G296" i="4"/>
  <c r="H296" i="4"/>
  <c r="F296" i="4"/>
  <c r="H256" i="4"/>
  <c r="G256" i="4"/>
  <c r="F256" i="4"/>
  <c r="G291" i="4"/>
  <c r="F291" i="4"/>
  <c r="H291" i="4"/>
  <c r="F293" i="4"/>
  <c r="H293" i="4"/>
  <c r="G293" i="4"/>
  <c r="S25" i="1"/>
  <c r="V27" i="1"/>
  <c r="P333" i="16" s="1"/>
  <c r="V28" i="1"/>
  <c r="P334" i="16" s="1"/>
  <c r="V29" i="1"/>
  <c r="P335" i="16" s="1"/>
  <c r="AF41" i="1"/>
  <c r="AE68" i="1"/>
  <c r="S6" i="16"/>
  <c r="I50" i="18"/>
  <c r="H50" i="18"/>
  <c r="I38" i="18"/>
  <c r="H38" i="18"/>
  <c r="H7" i="18"/>
  <c r="U60" i="8"/>
  <c r="Q60" i="8"/>
  <c r="M60" i="8"/>
  <c r="U59" i="8"/>
  <c r="Q59" i="8"/>
  <c r="M59" i="8"/>
  <c r="U58" i="8"/>
  <c r="Q58" i="8"/>
  <c r="M58" i="8"/>
  <c r="U57" i="8"/>
  <c r="Q57" i="8"/>
  <c r="M57" i="8"/>
  <c r="U56" i="8"/>
  <c r="Q56" i="8"/>
  <c r="M56" i="8"/>
  <c r="U55" i="8"/>
  <c r="Q55" i="8"/>
  <c r="M55" i="8"/>
  <c r="U54" i="8"/>
  <c r="Q54" i="8"/>
  <c r="M54" i="8"/>
  <c r="U53" i="8"/>
  <c r="Q53" i="8"/>
  <c r="M53" i="8"/>
  <c r="U52" i="8"/>
  <c r="Q52" i="8"/>
  <c r="M52" i="8"/>
  <c r="U51" i="8"/>
  <c r="Q51" i="8"/>
  <c r="M51" i="8"/>
  <c r="U50" i="8"/>
  <c r="Q50" i="8"/>
  <c r="M50" i="8"/>
  <c r="U49" i="8"/>
  <c r="Q49" i="8"/>
  <c r="M49" i="8"/>
  <c r="U48" i="8"/>
  <c r="Q48" i="8"/>
  <c r="M48" i="8"/>
  <c r="U47" i="8"/>
  <c r="Q47" i="8"/>
  <c r="M47" i="8"/>
  <c r="U46" i="8"/>
  <c r="Q46" i="8"/>
  <c r="M46" i="8"/>
  <c r="U45" i="8"/>
  <c r="Q45" i="8"/>
  <c r="M45" i="8"/>
  <c r="U44" i="8"/>
  <c r="Q44" i="8"/>
  <c r="M44" i="8"/>
  <c r="U43" i="8"/>
  <c r="Q43" i="8"/>
  <c r="M43" i="8"/>
  <c r="U42" i="8"/>
  <c r="Q42" i="8"/>
  <c r="M42" i="8"/>
  <c r="U41" i="8"/>
  <c r="Q41" i="8"/>
  <c r="M41" i="8"/>
  <c r="U40" i="8"/>
  <c r="Q40" i="8"/>
  <c r="M40" i="8"/>
  <c r="U39" i="8"/>
  <c r="Q39" i="8"/>
  <c r="M39" i="8"/>
  <c r="U38" i="8"/>
  <c r="Q38" i="8"/>
  <c r="M38" i="8"/>
  <c r="U37" i="8"/>
  <c r="Q37" i="8"/>
  <c r="M37" i="8"/>
  <c r="U36" i="8"/>
  <c r="Q36" i="8"/>
  <c r="M36" i="8"/>
  <c r="U35" i="8"/>
  <c r="Q35" i="8"/>
  <c r="M35" i="8"/>
  <c r="U34" i="8"/>
  <c r="Q34" i="8"/>
  <c r="M34" i="8"/>
  <c r="U33" i="8"/>
  <c r="Q33" i="8"/>
  <c r="M33" i="8"/>
  <c r="U32" i="8"/>
  <c r="Q32" i="8"/>
  <c r="M32" i="8"/>
  <c r="U31" i="8"/>
  <c r="Q31" i="8"/>
  <c r="M31" i="8"/>
  <c r="U30" i="8"/>
  <c r="Q30" i="8"/>
  <c r="M30" i="8"/>
  <c r="U29" i="8"/>
  <c r="Q29" i="8"/>
  <c r="M29" i="8"/>
  <c r="U28" i="8"/>
  <c r="Q28" i="8"/>
  <c r="M28" i="8"/>
  <c r="U27" i="8"/>
  <c r="Q27" i="8"/>
  <c r="M27" i="8"/>
  <c r="U26" i="8"/>
  <c r="Q26" i="8"/>
  <c r="M26" i="8"/>
  <c r="U25" i="8"/>
  <c r="Q25" i="8"/>
  <c r="M25" i="8"/>
  <c r="U24" i="8"/>
  <c r="Q24" i="8"/>
  <c r="M24" i="8"/>
  <c r="U23" i="8"/>
  <c r="Q23" i="8"/>
  <c r="M23" i="8"/>
  <c r="U22" i="8"/>
  <c r="Q22" i="8"/>
  <c r="M22" i="8"/>
  <c r="U21" i="8"/>
  <c r="Q21" i="8"/>
  <c r="M21" i="8"/>
  <c r="U20" i="8"/>
  <c r="Q20" i="8"/>
  <c r="M20" i="8"/>
  <c r="U19" i="8"/>
  <c r="Q19" i="8"/>
  <c r="M19" i="8"/>
  <c r="U18" i="8"/>
  <c r="Q18" i="8"/>
  <c r="M18" i="8"/>
  <c r="U17" i="8"/>
  <c r="Q17" i="8"/>
  <c r="M17" i="8"/>
  <c r="U16" i="8"/>
  <c r="Q16" i="8"/>
  <c r="M16" i="8"/>
  <c r="U15" i="8"/>
  <c r="Q15" i="8"/>
  <c r="M15" i="8"/>
  <c r="C74" i="1"/>
  <c r="B74" i="1"/>
  <c r="C73" i="1"/>
  <c r="B73" i="1"/>
  <c r="C72" i="1"/>
  <c r="B72" i="1"/>
  <c r="C68" i="1"/>
  <c r="B68" i="1"/>
  <c r="C71" i="1"/>
  <c r="B71" i="1"/>
  <c r="C70" i="1"/>
  <c r="B70" i="1"/>
  <c r="C69" i="1"/>
  <c r="B69" i="1"/>
  <c r="F58" i="1"/>
  <c r="F57" i="1"/>
  <c r="C355" i="16" s="1"/>
  <c r="C424" i="16" s="1"/>
  <c r="F56" i="1"/>
  <c r="C354" i="16" s="1"/>
  <c r="C423" i="16" s="1"/>
  <c r="F55" i="1"/>
  <c r="C352" i="16" s="1"/>
  <c r="C421" i="16" s="1"/>
  <c r="F54" i="1"/>
  <c r="C351" i="16" s="1"/>
  <c r="C420" i="16" s="1"/>
  <c r="F53" i="1"/>
  <c r="F29" i="1"/>
  <c r="F28" i="1"/>
  <c r="C245" i="4"/>
  <c r="C244" i="4"/>
  <c r="C243" i="4"/>
  <c r="C242" i="4"/>
  <c r="H103" i="6"/>
  <c r="H108" i="6"/>
  <c r="H107" i="6"/>
  <c r="H106" i="6"/>
  <c r="H104" i="6"/>
  <c r="H102" i="6"/>
  <c r="B102" i="6"/>
  <c r="H101" i="6"/>
  <c r="B101" i="6"/>
  <c r="H99" i="6"/>
  <c r="H80" i="6"/>
  <c r="H79" i="6"/>
  <c r="H78" i="6"/>
  <c r="H31" i="6"/>
  <c r="H28" i="6"/>
  <c r="B28" i="6"/>
  <c r="H27" i="6"/>
  <c r="B27" i="6"/>
  <c r="H26" i="6"/>
  <c r="B26" i="6"/>
  <c r="H23" i="6"/>
  <c r="B23" i="6"/>
  <c r="H22" i="6"/>
  <c r="B22" i="6"/>
  <c r="H21" i="6"/>
  <c r="B21" i="6"/>
  <c r="H20" i="6"/>
  <c r="B20" i="6"/>
  <c r="B17" i="6"/>
  <c r="B16" i="6"/>
  <c r="B15" i="6"/>
  <c r="B14" i="6"/>
  <c r="B13" i="6"/>
  <c r="B12" i="6"/>
  <c r="B11" i="6"/>
  <c r="B10" i="6"/>
  <c r="B9" i="6"/>
  <c r="B8" i="6"/>
  <c r="H302" i="16"/>
  <c r="H244" i="16"/>
  <c r="G273" i="16" s="1"/>
  <c r="H228" i="16"/>
  <c r="H208" i="16"/>
  <c r="H404" i="16" s="1"/>
  <c r="H409" i="16" s="1"/>
  <c r="H476" i="16" s="1"/>
  <c r="H202" i="16"/>
  <c r="H401" i="16" s="1"/>
  <c r="H408" i="16" s="1"/>
  <c r="H475" i="16" s="1"/>
  <c r="H194" i="16"/>
  <c r="H397" i="16" s="1"/>
  <c r="H407" i="16" s="1"/>
  <c r="H474" i="16" s="1"/>
  <c r="H182" i="16"/>
  <c r="I182" i="16" s="1"/>
  <c r="J182" i="16" s="1"/>
  <c r="K182" i="16" s="1"/>
  <c r="L182" i="16" s="1"/>
  <c r="M182" i="16" s="1"/>
  <c r="N182" i="16" s="1"/>
  <c r="O182" i="16" s="1"/>
  <c r="P182" i="16" s="1"/>
  <c r="Q182" i="16" s="1"/>
  <c r="R182" i="16" s="1"/>
  <c r="S182" i="16" s="1"/>
  <c r="T182" i="16" s="1"/>
  <c r="U182" i="16" s="1"/>
  <c r="V182" i="16" s="1"/>
  <c r="W182" i="16" s="1"/>
  <c r="X182" i="16" s="1"/>
  <c r="Y182" i="16" s="1"/>
  <c r="Z182" i="16" s="1"/>
  <c r="AA182" i="16" s="1"/>
  <c r="AB182" i="16" s="1"/>
  <c r="AC182" i="16" s="1"/>
  <c r="AD182" i="16" s="1"/>
  <c r="AE182" i="16" s="1"/>
  <c r="AF182" i="16" s="1"/>
  <c r="AG182" i="16" s="1"/>
  <c r="AH182" i="16" s="1"/>
  <c r="AI182" i="16" s="1"/>
  <c r="AJ182" i="16" s="1"/>
  <c r="AK182" i="16" s="1"/>
  <c r="AL182" i="16" s="1"/>
  <c r="H176" i="16"/>
  <c r="I176" i="16" s="1"/>
  <c r="J176" i="16" s="1"/>
  <c r="K176" i="16" s="1"/>
  <c r="L176" i="16" s="1"/>
  <c r="M176" i="16" s="1"/>
  <c r="N176" i="16" s="1"/>
  <c r="O176" i="16" s="1"/>
  <c r="P176" i="16" s="1"/>
  <c r="Q176" i="16" s="1"/>
  <c r="R176" i="16" s="1"/>
  <c r="S176" i="16" s="1"/>
  <c r="T176" i="16" s="1"/>
  <c r="U176" i="16" s="1"/>
  <c r="V176" i="16" s="1"/>
  <c r="W176" i="16" s="1"/>
  <c r="X176" i="16" s="1"/>
  <c r="Y176" i="16" s="1"/>
  <c r="Z176" i="16" s="1"/>
  <c r="AA176" i="16" s="1"/>
  <c r="AB176" i="16" s="1"/>
  <c r="AC176" i="16" s="1"/>
  <c r="AD176" i="16" s="1"/>
  <c r="AE176" i="16" s="1"/>
  <c r="AF176" i="16" s="1"/>
  <c r="AG176" i="16" s="1"/>
  <c r="AH176" i="16" s="1"/>
  <c r="AI176" i="16" s="1"/>
  <c r="AJ176" i="16" s="1"/>
  <c r="AK176" i="16" s="1"/>
  <c r="AL176" i="16" s="1"/>
  <c r="H170" i="16"/>
  <c r="I170" i="16" s="1"/>
  <c r="J170" i="16" s="1"/>
  <c r="K170" i="16" s="1"/>
  <c r="L170" i="16" s="1"/>
  <c r="M170" i="16" s="1"/>
  <c r="N170" i="16" s="1"/>
  <c r="O170" i="16" s="1"/>
  <c r="P170" i="16" s="1"/>
  <c r="Q170" i="16" s="1"/>
  <c r="R170" i="16" s="1"/>
  <c r="S170" i="16" s="1"/>
  <c r="T170" i="16" s="1"/>
  <c r="U170" i="16" s="1"/>
  <c r="V170" i="16" s="1"/>
  <c r="W170" i="16" s="1"/>
  <c r="X170" i="16" s="1"/>
  <c r="Y170" i="16" s="1"/>
  <c r="Z170" i="16" s="1"/>
  <c r="AA170" i="16" s="1"/>
  <c r="AB170" i="16" s="1"/>
  <c r="AC170" i="16" s="1"/>
  <c r="AD170" i="16" s="1"/>
  <c r="AE170" i="16" s="1"/>
  <c r="AF170" i="16" s="1"/>
  <c r="AG170" i="16" s="1"/>
  <c r="AH170" i="16" s="1"/>
  <c r="AI170" i="16" s="1"/>
  <c r="AJ170" i="16" s="1"/>
  <c r="AK170" i="16" s="1"/>
  <c r="AL170" i="16" s="1"/>
  <c r="H144" i="16"/>
  <c r="I144" i="16" s="1"/>
  <c r="J144" i="16" s="1"/>
  <c r="K144" i="16" s="1"/>
  <c r="L144" i="16" s="1"/>
  <c r="M144" i="16" s="1"/>
  <c r="N144" i="16" s="1"/>
  <c r="O144" i="16" s="1"/>
  <c r="P144" i="16" s="1"/>
  <c r="Q144" i="16" s="1"/>
  <c r="R144" i="16" s="1"/>
  <c r="S144" i="16" s="1"/>
  <c r="T144" i="16" s="1"/>
  <c r="U144" i="16" s="1"/>
  <c r="V144" i="16" s="1"/>
  <c r="W144" i="16" s="1"/>
  <c r="X144" i="16" s="1"/>
  <c r="Y144" i="16" s="1"/>
  <c r="Z144" i="16" s="1"/>
  <c r="AA144" i="16" s="1"/>
  <c r="AB144" i="16" s="1"/>
  <c r="AC144" i="16" s="1"/>
  <c r="AD144" i="16" s="1"/>
  <c r="AE144" i="16" s="1"/>
  <c r="AF144" i="16" s="1"/>
  <c r="AG144" i="16" s="1"/>
  <c r="AH144" i="16" s="1"/>
  <c r="AI144" i="16" s="1"/>
  <c r="AJ144" i="16" s="1"/>
  <c r="AK144" i="16" s="1"/>
  <c r="AL144" i="16" s="1"/>
  <c r="H138" i="16"/>
  <c r="I138" i="16" s="1"/>
  <c r="J138" i="16" s="1"/>
  <c r="K138" i="16" s="1"/>
  <c r="L138" i="16" s="1"/>
  <c r="M138" i="16" s="1"/>
  <c r="N138" i="16" s="1"/>
  <c r="O138" i="16" s="1"/>
  <c r="P138" i="16" s="1"/>
  <c r="Q138" i="16" s="1"/>
  <c r="R138" i="16" s="1"/>
  <c r="S138" i="16" s="1"/>
  <c r="T138" i="16" s="1"/>
  <c r="U138" i="16" s="1"/>
  <c r="V138" i="16" s="1"/>
  <c r="W138" i="16" s="1"/>
  <c r="X138" i="16" s="1"/>
  <c r="Y138" i="16" s="1"/>
  <c r="Z138" i="16" s="1"/>
  <c r="AA138" i="16" s="1"/>
  <c r="AB138" i="16" s="1"/>
  <c r="AC138" i="16" s="1"/>
  <c r="AD138" i="16" s="1"/>
  <c r="AE138" i="16" s="1"/>
  <c r="AF138" i="16" s="1"/>
  <c r="AG138" i="16" s="1"/>
  <c r="AH138" i="16" s="1"/>
  <c r="AI138" i="16" s="1"/>
  <c r="AJ138" i="16" s="1"/>
  <c r="AK138" i="16" s="1"/>
  <c r="AL138" i="16" s="1"/>
  <c r="H132" i="16"/>
  <c r="I132" i="16" s="1"/>
  <c r="J132" i="16" s="1"/>
  <c r="K132" i="16" s="1"/>
  <c r="L132" i="16" s="1"/>
  <c r="M132" i="16" s="1"/>
  <c r="N132" i="16" s="1"/>
  <c r="O132" i="16" s="1"/>
  <c r="P132" i="16" s="1"/>
  <c r="Q132" i="16" s="1"/>
  <c r="R132" i="16" s="1"/>
  <c r="S132" i="16" s="1"/>
  <c r="T132" i="16" s="1"/>
  <c r="U132" i="16" s="1"/>
  <c r="V132" i="16" s="1"/>
  <c r="W132" i="16" s="1"/>
  <c r="X132" i="16" s="1"/>
  <c r="Y132" i="16" s="1"/>
  <c r="Z132" i="16" s="1"/>
  <c r="AA132" i="16" s="1"/>
  <c r="AB132" i="16" s="1"/>
  <c r="AC132" i="16" s="1"/>
  <c r="AD132" i="16" s="1"/>
  <c r="AE132" i="16" s="1"/>
  <c r="AF132" i="16" s="1"/>
  <c r="AG132" i="16" s="1"/>
  <c r="AH132" i="16" s="1"/>
  <c r="AI132" i="16" s="1"/>
  <c r="AJ132" i="16" s="1"/>
  <c r="AK132" i="16" s="1"/>
  <c r="AL132" i="16" s="1"/>
  <c r="H126" i="16"/>
  <c r="H120" i="16"/>
  <c r="H102" i="16"/>
  <c r="I102" i="16" s="1"/>
  <c r="J102" i="16" s="1"/>
  <c r="K102" i="16" s="1"/>
  <c r="L102" i="16" s="1"/>
  <c r="M102" i="16" s="1"/>
  <c r="N102" i="16" s="1"/>
  <c r="O102" i="16" s="1"/>
  <c r="P102" i="16" s="1"/>
  <c r="Q102" i="16" s="1"/>
  <c r="R102" i="16" s="1"/>
  <c r="S102" i="16" s="1"/>
  <c r="T102" i="16" s="1"/>
  <c r="U102" i="16" s="1"/>
  <c r="V102" i="16" s="1"/>
  <c r="W102" i="16" s="1"/>
  <c r="X102" i="16" s="1"/>
  <c r="Y102" i="16" s="1"/>
  <c r="Z102" i="16" s="1"/>
  <c r="AA102" i="16" s="1"/>
  <c r="AB102" i="16" s="1"/>
  <c r="AC102" i="16" s="1"/>
  <c r="AD102" i="16" s="1"/>
  <c r="AE102" i="16" s="1"/>
  <c r="AF102" i="16" s="1"/>
  <c r="AG102" i="16" s="1"/>
  <c r="AH102" i="16" s="1"/>
  <c r="AI102" i="16" s="1"/>
  <c r="AJ102" i="16" s="1"/>
  <c r="AK102" i="16" s="1"/>
  <c r="AL102" i="16" s="1"/>
  <c r="H96" i="16"/>
  <c r="I96" i="16" s="1"/>
  <c r="J96" i="16" s="1"/>
  <c r="K96" i="16" s="1"/>
  <c r="L96" i="16" s="1"/>
  <c r="M96" i="16" s="1"/>
  <c r="N96" i="16" s="1"/>
  <c r="O96" i="16" s="1"/>
  <c r="P96" i="16" s="1"/>
  <c r="Q96" i="16" s="1"/>
  <c r="R96" i="16" s="1"/>
  <c r="S96" i="16" s="1"/>
  <c r="T96" i="16" s="1"/>
  <c r="U96" i="16" s="1"/>
  <c r="V96" i="16" s="1"/>
  <c r="W96" i="16" s="1"/>
  <c r="X96" i="16" s="1"/>
  <c r="Y96" i="16" s="1"/>
  <c r="Z96" i="16" s="1"/>
  <c r="AA96" i="16" s="1"/>
  <c r="AB96" i="16" s="1"/>
  <c r="AC96" i="16" s="1"/>
  <c r="AD96" i="16" s="1"/>
  <c r="AE96" i="16" s="1"/>
  <c r="AF96" i="16" s="1"/>
  <c r="AG96" i="16" s="1"/>
  <c r="AH96" i="16" s="1"/>
  <c r="AI96" i="16" s="1"/>
  <c r="AJ96" i="16" s="1"/>
  <c r="AK96" i="16" s="1"/>
  <c r="AL96" i="16" s="1"/>
  <c r="H90" i="16"/>
  <c r="I90" i="16" s="1"/>
  <c r="J90" i="16" s="1"/>
  <c r="K90" i="16" s="1"/>
  <c r="L90" i="16" s="1"/>
  <c r="M90" i="16" s="1"/>
  <c r="N90" i="16" s="1"/>
  <c r="O90" i="16" s="1"/>
  <c r="P90" i="16" s="1"/>
  <c r="Q90" i="16" s="1"/>
  <c r="R90" i="16" s="1"/>
  <c r="S90" i="16" s="1"/>
  <c r="T90" i="16" s="1"/>
  <c r="U90" i="16" s="1"/>
  <c r="V90" i="16" s="1"/>
  <c r="W90" i="16" s="1"/>
  <c r="X90" i="16" s="1"/>
  <c r="Y90" i="16" s="1"/>
  <c r="Z90" i="16" s="1"/>
  <c r="AA90" i="16" s="1"/>
  <c r="AB90" i="16" s="1"/>
  <c r="AC90" i="16" s="1"/>
  <c r="AD90" i="16" s="1"/>
  <c r="AE90" i="16" s="1"/>
  <c r="AF90" i="16" s="1"/>
  <c r="AG90" i="16" s="1"/>
  <c r="AH90" i="16" s="1"/>
  <c r="AI90" i="16" s="1"/>
  <c r="AJ90" i="16" s="1"/>
  <c r="AK90" i="16" s="1"/>
  <c r="AL90" i="16" s="1"/>
  <c r="H64" i="16"/>
  <c r="I64" i="16" s="1"/>
  <c r="J64" i="16" s="1"/>
  <c r="K64" i="16" s="1"/>
  <c r="L64" i="16" s="1"/>
  <c r="M64" i="16" s="1"/>
  <c r="N64" i="16" s="1"/>
  <c r="O64" i="16" s="1"/>
  <c r="P64" i="16" s="1"/>
  <c r="Q64" i="16" s="1"/>
  <c r="R64" i="16" s="1"/>
  <c r="S64" i="16" s="1"/>
  <c r="T64" i="16" s="1"/>
  <c r="U64" i="16" s="1"/>
  <c r="V64" i="16" s="1"/>
  <c r="W64" i="16" s="1"/>
  <c r="X64" i="16" s="1"/>
  <c r="Y64" i="16" s="1"/>
  <c r="Z64" i="16" s="1"/>
  <c r="AA64" i="16" s="1"/>
  <c r="AB64" i="16" s="1"/>
  <c r="AC64" i="16" s="1"/>
  <c r="AD64" i="16" s="1"/>
  <c r="AE64" i="16" s="1"/>
  <c r="AF64" i="16" s="1"/>
  <c r="AG64" i="16" s="1"/>
  <c r="AH64" i="16" s="1"/>
  <c r="AI64" i="16" s="1"/>
  <c r="AJ64" i="16" s="1"/>
  <c r="AK64" i="16" s="1"/>
  <c r="AL64" i="16" s="1"/>
  <c r="H58" i="16"/>
  <c r="I58" i="16" s="1"/>
  <c r="J58" i="16" s="1"/>
  <c r="K58" i="16" s="1"/>
  <c r="L58" i="16" s="1"/>
  <c r="M58" i="16" s="1"/>
  <c r="N58" i="16" s="1"/>
  <c r="O58" i="16" s="1"/>
  <c r="P58" i="16" s="1"/>
  <c r="Q58" i="16" s="1"/>
  <c r="R58" i="16" s="1"/>
  <c r="S58" i="16" s="1"/>
  <c r="T58" i="16" s="1"/>
  <c r="U58" i="16" s="1"/>
  <c r="V58" i="16" s="1"/>
  <c r="W58" i="16" s="1"/>
  <c r="X58" i="16" s="1"/>
  <c r="Y58" i="16" s="1"/>
  <c r="Z58" i="16" s="1"/>
  <c r="AA58" i="16" s="1"/>
  <c r="AB58" i="16" s="1"/>
  <c r="AC58" i="16" s="1"/>
  <c r="AD58" i="16" s="1"/>
  <c r="AE58" i="16" s="1"/>
  <c r="AF58" i="16" s="1"/>
  <c r="AG58" i="16" s="1"/>
  <c r="AH58" i="16" s="1"/>
  <c r="AI58" i="16" s="1"/>
  <c r="AJ58" i="16" s="1"/>
  <c r="AK58" i="16" s="1"/>
  <c r="AL58" i="16" s="1"/>
  <c r="H52" i="16"/>
  <c r="I52" i="16" s="1"/>
  <c r="J52" i="16" s="1"/>
  <c r="K52" i="16" s="1"/>
  <c r="L52" i="16" s="1"/>
  <c r="M52" i="16" s="1"/>
  <c r="N52" i="16" s="1"/>
  <c r="O52" i="16" s="1"/>
  <c r="P52" i="16" s="1"/>
  <c r="Q52" i="16" s="1"/>
  <c r="R52" i="16" s="1"/>
  <c r="S52" i="16" s="1"/>
  <c r="T52" i="16" s="1"/>
  <c r="U52" i="16" s="1"/>
  <c r="V52" i="16" s="1"/>
  <c r="W52" i="16" s="1"/>
  <c r="X52" i="16" s="1"/>
  <c r="Y52" i="16" s="1"/>
  <c r="Z52" i="16" s="1"/>
  <c r="AA52" i="16" s="1"/>
  <c r="AB52" i="16" s="1"/>
  <c r="AC52" i="16" s="1"/>
  <c r="AD52" i="16" s="1"/>
  <c r="AE52" i="16" s="1"/>
  <c r="AF52" i="16" s="1"/>
  <c r="AG52" i="16" s="1"/>
  <c r="AH52" i="16" s="1"/>
  <c r="AI52" i="16" s="1"/>
  <c r="AJ52" i="16" s="1"/>
  <c r="AK52" i="16" s="1"/>
  <c r="AL52" i="16" s="1"/>
  <c r="H46" i="16"/>
  <c r="H40" i="16"/>
  <c r="F225" i="4"/>
  <c r="C218" i="16"/>
  <c r="D113" i="4"/>
  <c r="D107" i="4"/>
  <c r="D55" i="4"/>
  <c r="D49" i="4"/>
  <c r="H450" i="16" l="1"/>
  <c r="H445" i="16"/>
  <c r="S207" i="16"/>
  <c r="S193" i="16"/>
  <c r="S201" i="16"/>
  <c r="S7" i="16"/>
  <c r="S113" i="16"/>
  <c r="S119" i="16"/>
  <c r="H181" i="4"/>
  <c r="H187" i="4"/>
  <c r="G181" i="4"/>
  <c r="G187" i="4"/>
  <c r="F181" i="4"/>
  <c r="F187" i="4"/>
  <c r="H53" i="18"/>
  <c r="I53" i="18"/>
  <c r="O95" i="16"/>
  <c r="O89" i="16"/>
  <c r="O83" i="16"/>
  <c r="V26" i="1"/>
  <c r="O332" i="16"/>
  <c r="M331" i="16"/>
  <c r="M101" i="16"/>
  <c r="M63" i="16"/>
  <c r="M57" i="16"/>
  <c r="N33" i="16"/>
  <c r="U24" i="1"/>
  <c r="P51" i="16"/>
  <c r="C277" i="4"/>
  <c r="C346" i="4" s="1"/>
  <c r="C356" i="16"/>
  <c r="C425" i="16" s="1"/>
  <c r="I219" i="16"/>
  <c r="M219" i="16"/>
  <c r="Q219" i="16"/>
  <c r="J219" i="16"/>
  <c r="N219" i="16"/>
  <c r="R219" i="16"/>
  <c r="K219" i="16"/>
  <c r="O219" i="16"/>
  <c r="S219" i="16"/>
  <c r="L219" i="16"/>
  <c r="P219" i="16"/>
  <c r="H219" i="16"/>
  <c r="C246" i="4"/>
  <c r="C325" i="16"/>
  <c r="A340" i="4"/>
  <c r="A349" i="4" s="1"/>
  <c r="F349" i="4" s="1"/>
  <c r="A419" i="16"/>
  <c r="A342" i="4"/>
  <c r="A351" i="4" s="1"/>
  <c r="H351" i="4" s="1"/>
  <c r="A421" i="16"/>
  <c r="A344" i="4"/>
  <c r="A353" i="4" s="1"/>
  <c r="H353" i="4" s="1"/>
  <c r="A423" i="16"/>
  <c r="A346" i="4"/>
  <c r="A355" i="4" s="1"/>
  <c r="F355" i="4" s="1"/>
  <c r="A425" i="16"/>
  <c r="AB53" i="1"/>
  <c r="AA69" i="1"/>
  <c r="K371" i="16"/>
  <c r="R54" i="1"/>
  <c r="Q70" i="1"/>
  <c r="C247" i="4"/>
  <c r="C326" i="16"/>
  <c r="K374" i="16"/>
  <c r="R56" i="1"/>
  <c r="Q72" i="1"/>
  <c r="K376" i="16"/>
  <c r="R58" i="1"/>
  <c r="Q74" i="1"/>
  <c r="C271" i="4"/>
  <c r="C340" i="4" s="1"/>
  <c r="C350" i="16"/>
  <c r="C419" i="16" s="1"/>
  <c r="A341" i="4"/>
  <c r="A350" i="4" s="1"/>
  <c r="H350" i="4" s="1"/>
  <c r="A420" i="16"/>
  <c r="A343" i="4"/>
  <c r="A352" i="4" s="1"/>
  <c r="F352" i="4" s="1"/>
  <c r="A422" i="16"/>
  <c r="A345" i="4"/>
  <c r="A354" i="4" s="1"/>
  <c r="H354" i="4" s="1"/>
  <c r="A424" i="16"/>
  <c r="S366" i="16"/>
  <c r="S368" i="16"/>
  <c r="S359" i="16"/>
  <c r="S365" i="16"/>
  <c r="S329" i="16"/>
  <c r="S415" i="16" s="1"/>
  <c r="S363" i="16"/>
  <c r="S367" i="16"/>
  <c r="S364" i="16"/>
  <c r="S361" i="16"/>
  <c r="S360" i="16"/>
  <c r="S362" i="16"/>
  <c r="S373" i="16"/>
  <c r="S369" i="16"/>
  <c r="S370" i="16"/>
  <c r="K372" i="16"/>
  <c r="R55" i="1"/>
  <c r="Q71" i="1"/>
  <c r="K375" i="16"/>
  <c r="R57" i="1"/>
  <c r="Q73" i="1"/>
  <c r="W29" i="1"/>
  <c r="Q335" i="16" s="1"/>
  <c r="W27" i="1"/>
  <c r="Q333" i="16" s="1"/>
  <c r="W28" i="1"/>
  <c r="Q334" i="16" s="1"/>
  <c r="T25" i="1"/>
  <c r="H355" i="16"/>
  <c r="H353" i="16"/>
  <c r="H339" i="16"/>
  <c r="H346" i="16"/>
  <c r="H350" i="16"/>
  <c r="H351" i="16"/>
  <c r="H352" i="16"/>
  <c r="H348" i="16"/>
  <c r="H347" i="16"/>
  <c r="H356" i="16"/>
  <c r="H340" i="16"/>
  <c r="H354" i="16"/>
  <c r="H349" i="16"/>
  <c r="H344" i="16"/>
  <c r="H341" i="16"/>
  <c r="H345" i="16"/>
  <c r="AG41" i="1"/>
  <c r="AF68" i="1"/>
  <c r="G272" i="4"/>
  <c r="H55" i="6"/>
  <c r="H59" i="6"/>
  <c r="P62" i="8"/>
  <c r="Q62" i="8"/>
  <c r="T62" i="8"/>
  <c r="U62" i="8"/>
  <c r="T6" i="16"/>
  <c r="I40" i="16"/>
  <c r="J40" i="16" s="1"/>
  <c r="K40" i="16" s="1"/>
  <c r="L40" i="16" s="1"/>
  <c r="M40" i="16" s="1"/>
  <c r="N40" i="16" s="1"/>
  <c r="O40" i="16" s="1"/>
  <c r="P40" i="16" s="1"/>
  <c r="Q40" i="16" s="1"/>
  <c r="R40" i="16" s="1"/>
  <c r="S40" i="16" s="1"/>
  <c r="T40" i="16" s="1"/>
  <c r="U40" i="16" s="1"/>
  <c r="V40" i="16" s="1"/>
  <c r="W40" i="16" s="1"/>
  <c r="X40" i="16" s="1"/>
  <c r="Y40" i="16" s="1"/>
  <c r="Z40" i="16" s="1"/>
  <c r="AA40" i="16" s="1"/>
  <c r="AB40" i="16" s="1"/>
  <c r="AC40" i="16" s="1"/>
  <c r="AD40" i="16" s="1"/>
  <c r="AE40" i="16" s="1"/>
  <c r="AF40" i="16" s="1"/>
  <c r="AG40" i="16" s="1"/>
  <c r="AH40" i="16" s="1"/>
  <c r="AI40" i="16" s="1"/>
  <c r="AJ40" i="16" s="1"/>
  <c r="AK40" i="16" s="1"/>
  <c r="AL40" i="16" s="1"/>
  <c r="I46" i="16"/>
  <c r="J46" i="16" s="1"/>
  <c r="K46" i="16" s="1"/>
  <c r="L46" i="16" s="1"/>
  <c r="M46" i="16" s="1"/>
  <c r="N46" i="16" s="1"/>
  <c r="O46" i="16" s="1"/>
  <c r="P46" i="16" s="1"/>
  <c r="Q46" i="16" s="1"/>
  <c r="R46" i="16" s="1"/>
  <c r="S46" i="16" s="1"/>
  <c r="T46" i="16" s="1"/>
  <c r="U46" i="16" s="1"/>
  <c r="V46" i="16" s="1"/>
  <c r="W46" i="16" s="1"/>
  <c r="X46" i="16" s="1"/>
  <c r="Y46" i="16" s="1"/>
  <c r="Z46" i="16" s="1"/>
  <c r="AA46" i="16" s="1"/>
  <c r="AB46" i="16" s="1"/>
  <c r="AC46" i="16" s="1"/>
  <c r="AD46" i="16" s="1"/>
  <c r="AE46" i="16" s="1"/>
  <c r="AF46" i="16" s="1"/>
  <c r="AG46" i="16" s="1"/>
  <c r="AH46" i="16" s="1"/>
  <c r="AI46" i="16" s="1"/>
  <c r="AJ46" i="16" s="1"/>
  <c r="AK46" i="16" s="1"/>
  <c r="AL46" i="16" s="1"/>
  <c r="I220" i="16"/>
  <c r="I208" i="16"/>
  <c r="I114" i="16"/>
  <c r="I194" i="16"/>
  <c r="I126" i="16"/>
  <c r="J126" i="16" s="1"/>
  <c r="K126" i="16" s="1"/>
  <c r="L126" i="16" s="1"/>
  <c r="M126" i="16" s="1"/>
  <c r="N126" i="16" s="1"/>
  <c r="O126" i="16" s="1"/>
  <c r="P126" i="16" s="1"/>
  <c r="Q126" i="16" s="1"/>
  <c r="R126" i="16" s="1"/>
  <c r="S126" i="16" s="1"/>
  <c r="T126" i="16" s="1"/>
  <c r="U126" i="16" s="1"/>
  <c r="V126" i="16" s="1"/>
  <c r="W126" i="16" s="1"/>
  <c r="X126" i="16" s="1"/>
  <c r="Y126" i="16" s="1"/>
  <c r="Z126" i="16" s="1"/>
  <c r="AA126" i="16" s="1"/>
  <c r="AB126" i="16" s="1"/>
  <c r="AC126" i="16" s="1"/>
  <c r="AD126" i="16" s="1"/>
  <c r="AE126" i="16" s="1"/>
  <c r="AF126" i="16" s="1"/>
  <c r="AG126" i="16" s="1"/>
  <c r="AH126" i="16" s="1"/>
  <c r="AI126" i="16" s="1"/>
  <c r="AJ126" i="16" s="1"/>
  <c r="AK126" i="16" s="1"/>
  <c r="AL126" i="16" s="1"/>
  <c r="I34" i="16"/>
  <c r="J34" i="16" s="1"/>
  <c r="K34" i="16" s="1"/>
  <c r="L34" i="16" s="1"/>
  <c r="M34" i="16" s="1"/>
  <c r="N34" i="16" s="1"/>
  <c r="O34" i="16" s="1"/>
  <c r="P34" i="16" s="1"/>
  <c r="Q34" i="16" s="1"/>
  <c r="R34" i="16" s="1"/>
  <c r="S34" i="16" s="1"/>
  <c r="T34" i="16" s="1"/>
  <c r="U34" i="16" s="1"/>
  <c r="V34" i="16" s="1"/>
  <c r="W34" i="16" s="1"/>
  <c r="X34" i="16" s="1"/>
  <c r="Y34" i="16" s="1"/>
  <c r="Z34" i="16" s="1"/>
  <c r="AA34" i="16" s="1"/>
  <c r="AB34" i="16" s="1"/>
  <c r="AC34" i="16" s="1"/>
  <c r="AD34" i="16" s="1"/>
  <c r="AE34" i="16" s="1"/>
  <c r="AF34" i="16" s="1"/>
  <c r="AG34" i="16" s="1"/>
  <c r="AH34" i="16" s="1"/>
  <c r="AI34" i="16" s="1"/>
  <c r="AJ34" i="16" s="1"/>
  <c r="AK34" i="16" s="1"/>
  <c r="AL34" i="16" s="1"/>
  <c r="I120" i="16"/>
  <c r="I202" i="16"/>
  <c r="I228" i="16"/>
  <c r="J228" i="16" s="1"/>
  <c r="K228" i="16" s="1"/>
  <c r="L228" i="16" s="1"/>
  <c r="M228" i="16" s="1"/>
  <c r="N228" i="16" s="1"/>
  <c r="O228" i="16" s="1"/>
  <c r="P228" i="16" s="1"/>
  <c r="Q228" i="16" s="1"/>
  <c r="R228" i="16" s="1"/>
  <c r="S228" i="16" s="1"/>
  <c r="T228" i="16" s="1"/>
  <c r="U228" i="16" s="1"/>
  <c r="V228" i="16" s="1"/>
  <c r="W228" i="16" s="1"/>
  <c r="X228" i="16" s="1"/>
  <c r="Y228" i="16" s="1"/>
  <c r="Z228" i="16" s="1"/>
  <c r="AA228" i="16" s="1"/>
  <c r="AB228" i="16" s="1"/>
  <c r="AC228" i="16" s="1"/>
  <c r="AD228" i="16" s="1"/>
  <c r="AE228" i="16" s="1"/>
  <c r="AF228" i="16" s="1"/>
  <c r="AG228" i="16" s="1"/>
  <c r="AH228" i="16" s="1"/>
  <c r="AI228" i="16" s="1"/>
  <c r="AJ228" i="16" s="1"/>
  <c r="AK228" i="16" s="1"/>
  <c r="AL228" i="16" s="1"/>
  <c r="H234" i="16"/>
  <c r="H273" i="4"/>
  <c r="H46" i="6" s="1"/>
  <c r="H265" i="4"/>
  <c r="H267" i="4"/>
  <c r="H266" i="4"/>
  <c r="H274" i="4"/>
  <c r="H261" i="4"/>
  <c r="H260" i="4"/>
  <c r="H262" i="4"/>
  <c r="H268" i="4"/>
  <c r="H270" i="4"/>
  <c r="H269" i="4"/>
  <c r="H271" i="4"/>
  <c r="H44" i="6" s="1"/>
  <c r="H276" i="4"/>
  <c r="H48" i="6" s="1"/>
  <c r="H272" i="4"/>
  <c r="H45" i="6" s="1"/>
  <c r="H277" i="4"/>
  <c r="H49" i="6" s="1"/>
  <c r="H275" i="4"/>
  <c r="G273" i="4"/>
  <c r="G274" i="4"/>
  <c r="G262" i="4"/>
  <c r="G270" i="4"/>
  <c r="G267" i="4"/>
  <c r="G269" i="4"/>
  <c r="G260" i="4"/>
  <c r="G268" i="4"/>
  <c r="G266" i="4"/>
  <c r="G261" i="4"/>
  <c r="G265" i="4"/>
  <c r="G271" i="4"/>
  <c r="G276" i="4"/>
  <c r="G277" i="4"/>
  <c r="G275" i="4"/>
  <c r="F277" i="4"/>
  <c r="L62" i="8"/>
  <c r="M62" i="8"/>
  <c r="F272" i="4"/>
  <c r="F273" i="4"/>
  <c r="F271" i="4"/>
  <c r="F269" i="4"/>
  <c r="F274" i="4"/>
  <c r="F265" i="4"/>
  <c r="F268" i="4"/>
  <c r="F270" i="4"/>
  <c r="F261" i="4"/>
  <c r="F267" i="4"/>
  <c r="F266" i="4"/>
  <c r="F260" i="4"/>
  <c r="F262" i="4"/>
  <c r="F275" i="4"/>
  <c r="F276" i="4"/>
  <c r="F71" i="1"/>
  <c r="C273" i="4"/>
  <c r="F73" i="1"/>
  <c r="C276" i="4"/>
  <c r="F72" i="1"/>
  <c r="C275" i="4"/>
  <c r="F70" i="1"/>
  <c r="C272" i="4"/>
  <c r="D49" i="19"/>
  <c r="F69" i="1"/>
  <c r="F74" i="1"/>
  <c r="J208" i="16" l="1"/>
  <c r="I404" i="16"/>
  <c r="I409" i="16" s="1"/>
  <c r="I476" i="16" s="1"/>
  <c r="T193" i="16"/>
  <c r="T207" i="16"/>
  <c r="T201" i="16"/>
  <c r="J202" i="16"/>
  <c r="I401" i="16"/>
  <c r="I408" i="16" s="1"/>
  <c r="I475" i="16" s="1"/>
  <c r="J194" i="16"/>
  <c r="I397" i="16"/>
  <c r="I407" i="16" s="1"/>
  <c r="I474" i="16" s="1"/>
  <c r="T7" i="16"/>
  <c r="T113" i="16"/>
  <c r="T119" i="16"/>
  <c r="J120" i="16"/>
  <c r="I354" i="16"/>
  <c r="I390" i="16" s="1"/>
  <c r="J114" i="16"/>
  <c r="I340" i="16"/>
  <c r="F311" i="4"/>
  <c r="G311" i="4"/>
  <c r="H390" i="16"/>
  <c r="H47" i="6"/>
  <c r="H311" i="4"/>
  <c r="H55" i="18"/>
  <c r="H136" i="4"/>
  <c r="F136" i="4"/>
  <c r="F263" i="4" s="1"/>
  <c r="G136" i="4"/>
  <c r="G263" i="4" s="1"/>
  <c r="G78" i="4"/>
  <c r="H78" i="4"/>
  <c r="G84" i="16" s="1"/>
  <c r="H84" i="16" s="1"/>
  <c r="I84" i="16" s="1"/>
  <c r="I321" i="16" s="1"/>
  <c r="F78" i="4"/>
  <c r="G72" i="4"/>
  <c r="H72" i="4"/>
  <c r="G78" i="16" s="1"/>
  <c r="H78" i="16" s="1"/>
  <c r="I78" i="16" s="1"/>
  <c r="J78" i="16" s="1"/>
  <c r="K78" i="16" s="1"/>
  <c r="L78" i="16" s="1"/>
  <c r="M78" i="16" s="1"/>
  <c r="N78" i="16" s="1"/>
  <c r="O78" i="16" s="1"/>
  <c r="P78" i="16" s="1"/>
  <c r="Q78" i="16" s="1"/>
  <c r="R78" i="16" s="1"/>
  <c r="S78" i="16" s="1"/>
  <c r="T78" i="16" s="1"/>
  <c r="U78" i="16" s="1"/>
  <c r="V78" i="16" s="1"/>
  <c r="W78" i="16" s="1"/>
  <c r="X78" i="16" s="1"/>
  <c r="Y78" i="16" s="1"/>
  <c r="Z78" i="16" s="1"/>
  <c r="AA78" i="16" s="1"/>
  <c r="AB78" i="16" s="1"/>
  <c r="AC78" i="16" s="1"/>
  <c r="AD78" i="16" s="1"/>
  <c r="AE78" i="16" s="1"/>
  <c r="AF78" i="16" s="1"/>
  <c r="AG78" i="16" s="1"/>
  <c r="AH78" i="16" s="1"/>
  <c r="AI78" i="16" s="1"/>
  <c r="AJ78" i="16" s="1"/>
  <c r="AK78" i="16" s="1"/>
  <c r="AL78" i="16" s="1"/>
  <c r="F72" i="4"/>
  <c r="G130" i="4"/>
  <c r="H130" i="4"/>
  <c r="G158" i="16" s="1"/>
  <c r="H158" i="16" s="1"/>
  <c r="I158" i="16" s="1"/>
  <c r="F130" i="4"/>
  <c r="H124" i="4"/>
  <c r="F124" i="4"/>
  <c r="F264" i="4" s="1"/>
  <c r="G124" i="4"/>
  <c r="G66" i="4"/>
  <c r="H66" i="4"/>
  <c r="G72" i="16" s="1"/>
  <c r="H72" i="16" s="1"/>
  <c r="I72" i="16" s="1"/>
  <c r="F66" i="4"/>
  <c r="P95" i="16"/>
  <c r="P89" i="16"/>
  <c r="P83" i="16"/>
  <c r="P332" i="16"/>
  <c r="W26" i="1"/>
  <c r="N331" i="16"/>
  <c r="N101" i="16"/>
  <c r="N63" i="16"/>
  <c r="N57" i="16"/>
  <c r="O33" i="16"/>
  <c r="V24" i="1"/>
  <c r="O330" i="16"/>
  <c r="H349" i="4"/>
  <c r="G354" i="4"/>
  <c r="F350" i="4"/>
  <c r="F354" i="4"/>
  <c r="G355" i="4"/>
  <c r="G341" i="4"/>
  <c r="F351" i="4"/>
  <c r="F353" i="4"/>
  <c r="G350" i="4"/>
  <c r="G352" i="4"/>
  <c r="G351" i="4"/>
  <c r="G349" i="4"/>
  <c r="H352" i="4"/>
  <c r="H343" i="4"/>
  <c r="H355" i="4"/>
  <c r="G353" i="4"/>
  <c r="Q51" i="16"/>
  <c r="I414" i="16"/>
  <c r="J220" i="16"/>
  <c r="AK424" i="16"/>
  <c r="AL424" i="16"/>
  <c r="K424" i="16"/>
  <c r="O424" i="16"/>
  <c r="S424" i="16"/>
  <c r="W424" i="16"/>
  <c r="AA424" i="16"/>
  <c r="AE424" i="16"/>
  <c r="AI424" i="16"/>
  <c r="L424" i="16"/>
  <c r="P424" i="16"/>
  <c r="T424" i="16"/>
  <c r="X424" i="16"/>
  <c r="AB424" i="16"/>
  <c r="AF424" i="16"/>
  <c r="AJ424" i="16"/>
  <c r="I424" i="16"/>
  <c r="Q424" i="16"/>
  <c r="Y424" i="16"/>
  <c r="AG424" i="16"/>
  <c r="A433" i="16"/>
  <c r="J424" i="16"/>
  <c r="R424" i="16"/>
  <c r="Z424" i="16"/>
  <c r="AH424" i="16"/>
  <c r="M424" i="16"/>
  <c r="U424" i="16"/>
  <c r="AC424" i="16"/>
  <c r="N424" i="16"/>
  <c r="V424" i="16"/>
  <c r="AD424" i="16"/>
  <c r="H424" i="16"/>
  <c r="AK420" i="16"/>
  <c r="AL420" i="16"/>
  <c r="L420" i="16"/>
  <c r="P420" i="16"/>
  <c r="T420" i="16"/>
  <c r="X420" i="16"/>
  <c r="AB420" i="16"/>
  <c r="AF420" i="16"/>
  <c r="AJ420" i="16"/>
  <c r="M420" i="16"/>
  <c r="R420" i="16"/>
  <c r="W420" i="16"/>
  <c r="AC420" i="16"/>
  <c r="AH420" i="16"/>
  <c r="I420" i="16"/>
  <c r="N420" i="16"/>
  <c r="S420" i="16"/>
  <c r="Y420" i="16"/>
  <c r="AD420" i="16"/>
  <c r="AI420" i="16"/>
  <c r="A429" i="16"/>
  <c r="K429" i="16" s="1"/>
  <c r="O420" i="16"/>
  <c r="Z420" i="16"/>
  <c r="Q420" i="16"/>
  <c r="AA420" i="16"/>
  <c r="J420" i="16"/>
  <c r="U420" i="16"/>
  <c r="AE420" i="16"/>
  <c r="K420" i="16"/>
  <c r="V420" i="16"/>
  <c r="AG420" i="16"/>
  <c r="H420" i="16"/>
  <c r="L376" i="16"/>
  <c r="S58" i="1"/>
  <c r="R74" i="1"/>
  <c r="AL425" i="16"/>
  <c r="AK425" i="16"/>
  <c r="K425" i="16"/>
  <c r="O425" i="16"/>
  <c r="S425" i="16"/>
  <c r="W425" i="16"/>
  <c r="AA425" i="16"/>
  <c r="AE425" i="16"/>
  <c r="AI425" i="16"/>
  <c r="L425" i="16"/>
  <c r="P425" i="16"/>
  <c r="T425" i="16"/>
  <c r="X425" i="16"/>
  <c r="AB425" i="16"/>
  <c r="AF425" i="16"/>
  <c r="AJ425" i="16"/>
  <c r="M425" i="16"/>
  <c r="U425" i="16"/>
  <c r="AC425" i="16"/>
  <c r="N425" i="16"/>
  <c r="V425" i="16"/>
  <c r="AD425" i="16"/>
  <c r="I425" i="16"/>
  <c r="Q425" i="16"/>
  <c r="Y425" i="16"/>
  <c r="AG425" i="16"/>
  <c r="J425" i="16"/>
  <c r="R425" i="16"/>
  <c r="A434" i="16"/>
  <c r="K434" i="16" s="1"/>
  <c r="Z425" i="16"/>
  <c r="AH425" i="16"/>
  <c r="H425" i="16"/>
  <c r="A430" i="16"/>
  <c r="AL421" i="16"/>
  <c r="AK421" i="16"/>
  <c r="L421" i="16"/>
  <c r="P421" i="16"/>
  <c r="T421" i="16"/>
  <c r="X421" i="16"/>
  <c r="K421" i="16"/>
  <c r="Q421" i="16"/>
  <c r="V421" i="16"/>
  <c r="AA421" i="16"/>
  <c r="AE421" i="16"/>
  <c r="AI421" i="16"/>
  <c r="M421" i="16"/>
  <c r="R421" i="16"/>
  <c r="W421" i="16"/>
  <c r="AB421" i="16"/>
  <c r="AF421" i="16"/>
  <c r="AJ421" i="16"/>
  <c r="I421" i="16"/>
  <c r="S421" i="16"/>
  <c r="AC421" i="16"/>
  <c r="J421" i="16"/>
  <c r="U421" i="16"/>
  <c r="AD421" i="16"/>
  <c r="N421" i="16"/>
  <c r="Y421" i="16"/>
  <c r="AG421" i="16"/>
  <c r="Z421" i="16"/>
  <c r="AH421" i="16"/>
  <c r="O421" i="16"/>
  <c r="H421" i="16"/>
  <c r="L375" i="16"/>
  <c r="S57" i="1"/>
  <c r="R73" i="1"/>
  <c r="L372" i="16"/>
  <c r="S55" i="1"/>
  <c r="R71" i="1"/>
  <c r="AK422" i="16"/>
  <c r="K422" i="16"/>
  <c r="O422" i="16"/>
  <c r="S422" i="16"/>
  <c r="W422" i="16"/>
  <c r="AA422" i="16"/>
  <c r="AE422" i="16"/>
  <c r="AI422" i="16"/>
  <c r="AL422" i="16"/>
  <c r="L422" i="16"/>
  <c r="P422" i="16"/>
  <c r="T422" i="16"/>
  <c r="X422" i="16"/>
  <c r="AB422" i="16"/>
  <c r="AF422" i="16"/>
  <c r="AJ422" i="16"/>
  <c r="I422" i="16"/>
  <c r="Q422" i="16"/>
  <c r="Y422" i="16"/>
  <c r="AG422" i="16"/>
  <c r="J422" i="16"/>
  <c r="R422" i="16"/>
  <c r="Z422" i="16"/>
  <c r="AH422" i="16"/>
  <c r="M422" i="16"/>
  <c r="U422" i="16"/>
  <c r="AC422" i="16"/>
  <c r="AD422" i="16"/>
  <c r="N422" i="16"/>
  <c r="V422" i="16"/>
  <c r="A431" i="16"/>
  <c r="H422" i="16"/>
  <c r="L371" i="16"/>
  <c r="S54" i="1"/>
  <c r="R70" i="1"/>
  <c r="AL423" i="16"/>
  <c r="AK423" i="16"/>
  <c r="K423" i="16"/>
  <c r="O423" i="16"/>
  <c r="S423" i="16"/>
  <c r="W423" i="16"/>
  <c r="AA423" i="16"/>
  <c r="AE423" i="16"/>
  <c r="AI423" i="16"/>
  <c r="L423" i="16"/>
  <c r="P423" i="16"/>
  <c r="T423" i="16"/>
  <c r="X423" i="16"/>
  <c r="AB423" i="16"/>
  <c r="AF423" i="16"/>
  <c r="AJ423" i="16"/>
  <c r="M423" i="16"/>
  <c r="U423" i="16"/>
  <c r="AC423" i="16"/>
  <c r="N423" i="16"/>
  <c r="V423" i="16"/>
  <c r="AD423" i="16"/>
  <c r="I423" i="16"/>
  <c r="Q423" i="16"/>
  <c r="Y423" i="16"/>
  <c r="AG423" i="16"/>
  <c r="AH423" i="16"/>
  <c r="J423" i="16"/>
  <c r="R423" i="16"/>
  <c r="Z423" i="16"/>
  <c r="A432" i="16"/>
  <c r="K432" i="16" s="1"/>
  <c r="H423" i="16"/>
  <c r="AL419" i="16"/>
  <c r="L419" i="16"/>
  <c r="P419" i="16"/>
  <c r="T419" i="16"/>
  <c r="X419" i="16"/>
  <c r="AB419" i="16"/>
  <c r="AF419" i="16"/>
  <c r="AJ419" i="16"/>
  <c r="I419" i="16"/>
  <c r="N419" i="16"/>
  <c r="S419" i="16"/>
  <c r="Y419" i="16"/>
  <c r="AD419" i="16"/>
  <c r="AI419" i="16"/>
  <c r="J419" i="16"/>
  <c r="O419" i="16"/>
  <c r="U419" i="16"/>
  <c r="Z419" i="16"/>
  <c r="AE419" i="16"/>
  <c r="AK419" i="16"/>
  <c r="K419" i="16"/>
  <c r="V419" i="16"/>
  <c r="AG419" i="16"/>
  <c r="M419" i="16"/>
  <c r="W419" i="16"/>
  <c r="AH419" i="16"/>
  <c r="A428" i="16"/>
  <c r="Q419" i="16"/>
  <c r="AA419" i="16"/>
  <c r="R419" i="16"/>
  <c r="AC419" i="16"/>
  <c r="H419" i="16"/>
  <c r="T366" i="16"/>
  <c r="T359" i="16"/>
  <c r="T368" i="16"/>
  <c r="T360" i="16"/>
  <c r="T365" i="16"/>
  <c r="T362" i="16"/>
  <c r="T373" i="16"/>
  <c r="T361" i="16"/>
  <c r="T364" i="16"/>
  <c r="T329" i="16"/>
  <c r="T415" i="16" s="1"/>
  <c r="T367" i="16"/>
  <c r="T363" i="16"/>
  <c r="T369" i="16"/>
  <c r="T370" i="16"/>
  <c r="L374" i="16"/>
  <c r="S56" i="1"/>
  <c r="R72" i="1"/>
  <c r="AC53" i="1"/>
  <c r="AB69" i="1"/>
  <c r="T219" i="16"/>
  <c r="U25" i="1"/>
  <c r="X27" i="1"/>
  <c r="R333" i="16" s="1"/>
  <c r="X28" i="1"/>
  <c r="R334" i="16" s="1"/>
  <c r="X29" i="1"/>
  <c r="R335" i="16" s="1"/>
  <c r="AH41" i="1"/>
  <c r="AG68" i="1"/>
  <c r="G346" i="4"/>
  <c r="G342" i="4"/>
  <c r="F344" i="4"/>
  <c r="G345" i="4"/>
  <c r="G336" i="4"/>
  <c r="H336" i="4"/>
  <c r="F336" i="4"/>
  <c r="H64" i="6"/>
  <c r="F343" i="4"/>
  <c r="F341" i="4"/>
  <c r="G343" i="4"/>
  <c r="H340" i="4"/>
  <c r="H346" i="4"/>
  <c r="H341" i="4"/>
  <c r="H345" i="4"/>
  <c r="U6" i="16"/>
  <c r="C341" i="4"/>
  <c r="C344" i="4"/>
  <c r="C345" i="4"/>
  <c r="F342" i="4"/>
  <c r="G340" i="4"/>
  <c r="F345" i="4"/>
  <c r="H344" i="4"/>
  <c r="C342" i="4"/>
  <c r="F346" i="4"/>
  <c r="F340" i="4"/>
  <c r="G344" i="4"/>
  <c r="H342" i="4"/>
  <c r="I234" i="16"/>
  <c r="J234" i="16" s="1"/>
  <c r="K234" i="16" s="1"/>
  <c r="L234" i="16" s="1"/>
  <c r="M234" i="16" s="1"/>
  <c r="N234" i="16" s="1"/>
  <c r="O234" i="16" s="1"/>
  <c r="P234" i="16" s="1"/>
  <c r="Q234" i="16" s="1"/>
  <c r="R234" i="16" s="1"/>
  <c r="S234" i="16" s="1"/>
  <c r="T234" i="16" s="1"/>
  <c r="U234" i="16" s="1"/>
  <c r="V234" i="16" s="1"/>
  <c r="W234" i="16" s="1"/>
  <c r="X234" i="16" s="1"/>
  <c r="Y234" i="16" s="1"/>
  <c r="Z234" i="16" s="1"/>
  <c r="AA234" i="16" s="1"/>
  <c r="AB234" i="16" s="1"/>
  <c r="AC234" i="16" s="1"/>
  <c r="AD234" i="16" s="1"/>
  <c r="AE234" i="16" s="1"/>
  <c r="AF234" i="16" s="1"/>
  <c r="AG234" i="16" s="1"/>
  <c r="AH234" i="16" s="1"/>
  <c r="AI234" i="16" s="1"/>
  <c r="AJ234" i="16" s="1"/>
  <c r="AK234" i="16" s="1"/>
  <c r="AL234" i="16" s="1"/>
  <c r="K194" i="16" l="1"/>
  <c r="J397" i="16"/>
  <c r="J407" i="16" s="1"/>
  <c r="J474" i="16" s="1"/>
  <c r="U201" i="16"/>
  <c r="U207" i="16"/>
  <c r="U193" i="16"/>
  <c r="K202" i="16"/>
  <c r="J401" i="16"/>
  <c r="J408" i="16" s="1"/>
  <c r="J475" i="16" s="1"/>
  <c r="K208" i="16"/>
  <c r="J404" i="16"/>
  <c r="J409" i="16" s="1"/>
  <c r="J476" i="16" s="1"/>
  <c r="I391" i="16"/>
  <c r="I471" i="16" s="1"/>
  <c r="H391" i="16"/>
  <c r="H471" i="16" s="1"/>
  <c r="U7" i="16"/>
  <c r="U113" i="16"/>
  <c r="U119" i="16"/>
  <c r="F312" i="4"/>
  <c r="F392" i="4" s="1"/>
  <c r="G312" i="4"/>
  <c r="G392" i="4" s="1"/>
  <c r="H312" i="4"/>
  <c r="H392" i="4" s="1"/>
  <c r="K120" i="16"/>
  <c r="J354" i="16"/>
  <c r="J390" i="16" s="1"/>
  <c r="K114" i="16"/>
  <c r="J340" i="16"/>
  <c r="F309" i="4"/>
  <c r="F300" i="4"/>
  <c r="F306" i="4"/>
  <c r="F307" i="4" s="1"/>
  <c r="H323" i="16"/>
  <c r="H321" i="16"/>
  <c r="G164" i="16"/>
  <c r="H164" i="16" s="1"/>
  <c r="H263" i="4"/>
  <c r="F241" i="4"/>
  <c r="G264" i="4"/>
  <c r="G309" i="4" s="1"/>
  <c r="G152" i="16"/>
  <c r="H152" i="16" s="1"/>
  <c r="H264" i="4"/>
  <c r="Q332" i="16"/>
  <c r="Q95" i="16"/>
  <c r="Q89" i="16"/>
  <c r="Q83" i="16"/>
  <c r="X26" i="1"/>
  <c r="O331" i="16"/>
  <c r="O101" i="16"/>
  <c r="O63" i="16"/>
  <c r="O57" i="16"/>
  <c r="P33" i="16"/>
  <c r="P330" i="16"/>
  <c r="W24" i="1"/>
  <c r="J158" i="16"/>
  <c r="J84" i="16"/>
  <c r="J321" i="16" s="1"/>
  <c r="I323" i="16"/>
  <c r="J72" i="16"/>
  <c r="I320" i="16"/>
  <c r="J439" i="16"/>
  <c r="J481" i="16" s="1"/>
  <c r="U428" i="16"/>
  <c r="L432" i="16"/>
  <c r="L429" i="16"/>
  <c r="L433" i="16"/>
  <c r="L430" i="16"/>
  <c r="R51" i="16"/>
  <c r="Y438" i="16"/>
  <c r="Y480" i="16" s="1"/>
  <c r="R439" i="16"/>
  <c r="R481" i="16" s="1"/>
  <c r="I439" i="16"/>
  <c r="I481" i="16" s="1"/>
  <c r="AC439" i="16"/>
  <c r="AC481" i="16" s="1"/>
  <c r="W438" i="16"/>
  <c r="W480" i="16" s="1"/>
  <c r="AD438" i="16"/>
  <c r="AD480" i="16" s="1"/>
  <c r="I438" i="16"/>
  <c r="I480" i="16" s="1"/>
  <c r="Y439" i="16"/>
  <c r="Y481" i="16" s="1"/>
  <c r="V439" i="16"/>
  <c r="V481" i="16" s="1"/>
  <c r="M439" i="16"/>
  <c r="M481" i="16" s="1"/>
  <c r="AL439" i="16"/>
  <c r="AL481" i="16" s="1"/>
  <c r="AG438" i="16"/>
  <c r="AG480" i="16" s="1"/>
  <c r="S438" i="16"/>
  <c r="S480" i="16" s="1"/>
  <c r="AF439" i="16"/>
  <c r="AF481" i="16" s="1"/>
  <c r="P439" i="16"/>
  <c r="P481" i="16" s="1"/>
  <c r="AA439" i="16"/>
  <c r="AA481" i="16" s="1"/>
  <c r="K439" i="16"/>
  <c r="K481" i="16" s="1"/>
  <c r="H439" i="16"/>
  <c r="H481" i="16" s="1"/>
  <c r="AI438" i="16"/>
  <c r="AI480" i="16" s="1"/>
  <c r="Q439" i="16"/>
  <c r="Q481" i="16" s="1"/>
  <c r="AJ439" i="16"/>
  <c r="AJ481" i="16" s="1"/>
  <c r="T439" i="16"/>
  <c r="T481" i="16" s="1"/>
  <c r="AE439" i="16"/>
  <c r="AE481" i="16" s="1"/>
  <c r="O439" i="16"/>
  <c r="O481" i="16" s="1"/>
  <c r="AH439" i="16"/>
  <c r="AH481" i="16" s="1"/>
  <c r="J438" i="16"/>
  <c r="J480" i="16" s="1"/>
  <c r="O438" i="16"/>
  <c r="O480" i="16" s="1"/>
  <c r="AE438" i="16"/>
  <c r="AE480" i="16" s="1"/>
  <c r="AF438" i="16"/>
  <c r="AF480" i="16" s="1"/>
  <c r="AC438" i="16"/>
  <c r="AC480" i="16" s="1"/>
  <c r="P438" i="16"/>
  <c r="P480" i="16" s="1"/>
  <c r="X438" i="16"/>
  <c r="X480" i="16" s="1"/>
  <c r="Z438" i="16"/>
  <c r="Z480" i="16" s="1"/>
  <c r="X439" i="16"/>
  <c r="X481" i="16" s="1"/>
  <c r="AI439" i="16"/>
  <c r="AI481" i="16" s="1"/>
  <c r="S439" i="16"/>
  <c r="S481" i="16" s="1"/>
  <c r="Q438" i="16"/>
  <c r="Q480" i="16" s="1"/>
  <c r="M438" i="16"/>
  <c r="M480" i="16" s="1"/>
  <c r="AK438" i="16"/>
  <c r="AK480" i="16" s="1"/>
  <c r="AJ438" i="16"/>
  <c r="AJ480" i="16" s="1"/>
  <c r="N439" i="16"/>
  <c r="N481" i="16" s="1"/>
  <c r="R438" i="16"/>
  <c r="R480" i="16" s="1"/>
  <c r="AH438" i="16"/>
  <c r="AH480" i="16" s="1"/>
  <c r="V438" i="16"/>
  <c r="V480" i="16" s="1"/>
  <c r="N438" i="16"/>
  <c r="N480" i="16" s="1"/>
  <c r="AB438" i="16"/>
  <c r="AB480" i="16" s="1"/>
  <c r="L438" i="16"/>
  <c r="L480" i="16" s="1"/>
  <c r="Z439" i="16"/>
  <c r="Z481" i="16" s="1"/>
  <c r="AG439" i="16"/>
  <c r="AG481" i="16" s="1"/>
  <c r="AD439" i="16"/>
  <c r="AD481" i="16" s="1"/>
  <c r="U439" i="16"/>
  <c r="U481" i="16" s="1"/>
  <c r="AB439" i="16"/>
  <c r="AB481" i="16" s="1"/>
  <c r="L439" i="16"/>
  <c r="L481" i="16" s="1"/>
  <c r="W439" i="16"/>
  <c r="W481" i="16" s="1"/>
  <c r="AK439" i="16"/>
  <c r="AK481" i="16" s="1"/>
  <c r="AA438" i="16"/>
  <c r="AA480" i="16" s="1"/>
  <c r="K438" i="16"/>
  <c r="K480" i="16" s="1"/>
  <c r="U438" i="16"/>
  <c r="U480" i="16" s="1"/>
  <c r="AL438" i="16"/>
  <c r="AL480" i="16" s="1"/>
  <c r="T438" i="16"/>
  <c r="T480" i="16" s="1"/>
  <c r="M374" i="16"/>
  <c r="S72" i="1"/>
  <c r="M432" i="16" s="1"/>
  <c r="T56" i="1"/>
  <c r="M375" i="16"/>
  <c r="S73" i="1"/>
  <c r="M433" i="16" s="1"/>
  <c r="T57" i="1"/>
  <c r="H429" i="16"/>
  <c r="I429" i="16"/>
  <c r="J429" i="16"/>
  <c r="H433" i="16"/>
  <c r="I433" i="16"/>
  <c r="J433" i="16"/>
  <c r="I437" i="16"/>
  <c r="I479" i="16" s="1"/>
  <c r="U359" i="16"/>
  <c r="U368" i="16"/>
  <c r="U362" i="16"/>
  <c r="U361" i="16"/>
  <c r="U366" i="16"/>
  <c r="U364" i="16"/>
  <c r="U363" i="16"/>
  <c r="U373" i="16"/>
  <c r="U367" i="16"/>
  <c r="U329" i="16"/>
  <c r="U415" i="16" s="1"/>
  <c r="U360" i="16"/>
  <c r="U365" i="16"/>
  <c r="U369" i="16"/>
  <c r="U219" i="16"/>
  <c r="U370" i="16"/>
  <c r="AD53" i="1"/>
  <c r="AC69" i="1"/>
  <c r="H438" i="16"/>
  <c r="H480" i="16" s="1"/>
  <c r="M372" i="16"/>
  <c r="T55" i="1"/>
  <c r="S71" i="1"/>
  <c r="M430" i="16" s="1"/>
  <c r="H430" i="16"/>
  <c r="I430" i="16"/>
  <c r="J430" i="16"/>
  <c r="H434" i="16"/>
  <c r="I434" i="16"/>
  <c r="J434" i="16"/>
  <c r="K430" i="16"/>
  <c r="H428" i="16"/>
  <c r="I428" i="16"/>
  <c r="J428" i="16"/>
  <c r="K428" i="16"/>
  <c r="L428" i="16"/>
  <c r="M428" i="16"/>
  <c r="N428" i="16"/>
  <c r="O428" i="16"/>
  <c r="P428" i="16"/>
  <c r="Q428" i="16"/>
  <c r="R428" i="16"/>
  <c r="S428" i="16"/>
  <c r="T428" i="16"/>
  <c r="H432" i="16"/>
  <c r="I432" i="16"/>
  <c r="J432" i="16"/>
  <c r="L434" i="16"/>
  <c r="K433" i="16"/>
  <c r="M371" i="16"/>
  <c r="S70" i="1"/>
  <c r="M429" i="16" s="1"/>
  <c r="T54" i="1"/>
  <c r="N431" i="16"/>
  <c r="I431" i="16"/>
  <c r="J431" i="16"/>
  <c r="K431" i="16"/>
  <c r="M431" i="16"/>
  <c r="L431" i="16"/>
  <c r="O431" i="16"/>
  <c r="Q431" i="16"/>
  <c r="R431" i="16"/>
  <c r="S431" i="16"/>
  <c r="U431" i="16"/>
  <c r="P431" i="16"/>
  <c r="H431" i="16"/>
  <c r="T431" i="16"/>
  <c r="M376" i="16"/>
  <c r="T58" i="1"/>
  <c r="S74" i="1"/>
  <c r="M434" i="16" s="1"/>
  <c r="J414" i="16"/>
  <c r="K220" i="16"/>
  <c r="Y29" i="1"/>
  <c r="S335" i="16" s="1"/>
  <c r="V25" i="1"/>
  <c r="Y28" i="1"/>
  <c r="S334" i="16" s="1"/>
  <c r="Y27" i="1"/>
  <c r="S333" i="16" s="1"/>
  <c r="AI41" i="1"/>
  <c r="AH68" i="1"/>
  <c r="G359" i="4"/>
  <c r="G360" i="4"/>
  <c r="H360" i="4"/>
  <c r="H402" i="4" s="1"/>
  <c r="H359" i="4"/>
  <c r="H401" i="4" s="1"/>
  <c r="F359" i="4"/>
  <c r="F360" i="4"/>
  <c r="G244" i="4"/>
  <c r="H242" i="4"/>
  <c r="H41" i="6" s="1"/>
  <c r="H245" i="4"/>
  <c r="G241" i="4"/>
  <c r="G243" i="4"/>
  <c r="V6" i="16"/>
  <c r="H246" i="4"/>
  <c r="G245" i="4"/>
  <c r="G242" i="4"/>
  <c r="H247" i="4"/>
  <c r="H244" i="4"/>
  <c r="H241" i="4"/>
  <c r="G247" i="4"/>
  <c r="H243" i="4"/>
  <c r="H42" i="6" s="1"/>
  <c r="G246" i="4"/>
  <c r="F243" i="4"/>
  <c r="F244" i="4"/>
  <c r="F246" i="4"/>
  <c r="F245" i="4"/>
  <c r="F242" i="4"/>
  <c r="F247" i="4"/>
  <c r="L208" i="16" l="1"/>
  <c r="K404" i="16"/>
  <c r="K409" i="16" s="1"/>
  <c r="K476" i="16" s="1"/>
  <c r="V201" i="16"/>
  <c r="V207" i="16"/>
  <c r="V193" i="16"/>
  <c r="L202" i="16"/>
  <c r="K401" i="16"/>
  <c r="K408" i="16" s="1"/>
  <c r="K475" i="16" s="1"/>
  <c r="L194" i="16"/>
  <c r="K397" i="16"/>
  <c r="K407" i="16" s="1"/>
  <c r="K474" i="16" s="1"/>
  <c r="J391" i="16"/>
  <c r="J471" i="16" s="1"/>
  <c r="V113" i="16"/>
  <c r="V119" i="16"/>
  <c r="F368" i="4"/>
  <c r="F379" i="4" s="1"/>
  <c r="F402" i="4"/>
  <c r="F367" i="4"/>
  <c r="F372" i="4" s="1"/>
  <c r="F401" i="4"/>
  <c r="F310" i="4"/>
  <c r="F391" i="4" s="1"/>
  <c r="G368" i="4"/>
  <c r="G373" i="4" s="1"/>
  <c r="G402" i="4"/>
  <c r="G367" i="4"/>
  <c r="G401" i="4"/>
  <c r="G310" i="4"/>
  <c r="G391" i="4" s="1"/>
  <c r="H89" i="6"/>
  <c r="L120" i="16"/>
  <c r="K354" i="16"/>
  <c r="K390" i="16" s="1"/>
  <c r="L114" i="16"/>
  <c r="K340" i="16"/>
  <c r="I445" i="16"/>
  <c r="I450" i="16"/>
  <c r="J446" i="16"/>
  <c r="J451" i="16"/>
  <c r="J447" i="16"/>
  <c r="J452" i="16"/>
  <c r="I446" i="16"/>
  <c r="I451" i="16"/>
  <c r="I453" i="16"/>
  <c r="I447" i="16"/>
  <c r="I458" i="16" s="1"/>
  <c r="I452" i="16"/>
  <c r="H453" i="16"/>
  <c r="H447" i="16"/>
  <c r="H458" i="16" s="1"/>
  <c r="H452" i="16"/>
  <c r="H446" i="16"/>
  <c r="H451" i="16"/>
  <c r="H309" i="4"/>
  <c r="H342" i="16"/>
  <c r="I164" i="16"/>
  <c r="G300" i="4"/>
  <c r="G306" i="4"/>
  <c r="G307" i="4" s="1"/>
  <c r="H306" i="4"/>
  <c r="H300" i="4"/>
  <c r="H33" i="6" s="1"/>
  <c r="I152" i="16"/>
  <c r="H343" i="16"/>
  <c r="R332" i="16"/>
  <c r="R95" i="16"/>
  <c r="R89" i="16"/>
  <c r="R83" i="16"/>
  <c r="Y26" i="1"/>
  <c r="P331" i="16"/>
  <c r="P101" i="16"/>
  <c r="P63" i="16"/>
  <c r="P57" i="16"/>
  <c r="Q33" i="16"/>
  <c r="Q330" i="16"/>
  <c r="X24" i="1"/>
  <c r="K158" i="16"/>
  <c r="K84" i="16"/>
  <c r="K321" i="16" s="1"/>
  <c r="J323" i="16"/>
  <c r="I383" i="16"/>
  <c r="K72" i="16"/>
  <c r="J320" i="16"/>
  <c r="V431" i="16"/>
  <c r="V7" i="16"/>
  <c r="I287" i="16"/>
  <c r="J287" i="16"/>
  <c r="H287" i="16"/>
  <c r="L287" i="16"/>
  <c r="M287" i="16"/>
  <c r="K287" i="16"/>
  <c r="I262" i="16"/>
  <c r="S51" i="16"/>
  <c r="H262" i="16"/>
  <c r="L220" i="16"/>
  <c r="K414" i="16"/>
  <c r="N371" i="16"/>
  <c r="U54" i="1"/>
  <c r="T70" i="1"/>
  <c r="N429" i="16" s="1"/>
  <c r="N375" i="16"/>
  <c r="T73" i="1"/>
  <c r="N433" i="16" s="1"/>
  <c r="U57" i="1"/>
  <c r="N374" i="16"/>
  <c r="T72" i="1"/>
  <c r="N432" i="16" s="1"/>
  <c r="U56" i="1"/>
  <c r="J437" i="16"/>
  <c r="J262" i="16"/>
  <c r="N372" i="16"/>
  <c r="U55" i="1"/>
  <c r="T71" i="1"/>
  <c r="N430" i="16" s="1"/>
  <c r="V366" i="16"/>
  <c r="V368" i="16"/>
  <c r="V359" i="16"/>
  <c r="V364" i="16"/>
  <c r="V365" i="16"/>
  <c r="V367" i="16"/>
  <c r="V373" i="16"/>
  <c r="V362" i="16"/>
  <c r="V329" i="16"/>
  <c r="V415" i="16" s="1"/>
  <c r="V363" i="16"/>
  <c r="V360" i="16"/>
  <c r="V361" i="16"/>
  <c r="V369" i="16"/>
  <c r="V219" i="16"/>
  <c r="V370" i="16"/>
  <c r="N376" i="16"/>
  <c r="T74" i="1"/>
  <c r="N434" i="16" s="1"/>
  <c r="U58" i="1"/>
  <c r="AE53" i="1"/>
  <c r="AD69" i="1"/>
  <c r="V428" i="16"/>
  <c r="H368" i="4"/>
  <c r="H367" i="4"/>
  <c r="H88" i="6"/>
  <c r="H43" i="6"/>
  <c r="Z29" i="1"/>
  <c r="T335" i="16" s="1"/>
  <c r="Z28" i="1"/>
  <c r="T334" i="16" s="1"/>
  <c r="Z27" i="1"/>
  <c r="T333" i="16" s="1"/>
  <c r="W25" i="1"/>
  <c r="F304" i="4"/>
  <c r="H325" i="16"/>
  <c r="H324" i="16"/>
  <c r="H320" i="16"/>
  <c r="H326" i="16"/>
  <c r="AJ41" i="1"/>
  <c r="AI68" i="1"/>
  <c r="F197" i="4"/>
  <c r="H196" i="4"/>
  <c r="G196" i="4"/>
  <c r="G383" i="4" s="1"/>
  <c r="F196" i="4"/>
  <c r="F383" i="4" s="1"/>
  <c r="H304" i="4"/>
  <c r="G304" i="4"/>
  <c r="W6" i="16"/>
  <c r="K451" i="16" l="1"/>
  <c r="K446" i="16"/>
  <c r="K452" i="16"/>
  <c r="K447" i="16"/>
  <c r="J458" i="16"/>
  <c r="M194" i="16"/>
  <c r="L397" i="16"/>
  <c r="L407" i="16" s="1"/>
  <c r="L474" i="16" s="1"/>
  <c r="W207" i="16"/>
  <c r="W193" i="16"/>
  <c r="W201" i="16"/>
  <c r="J453" i="16"/>
  <c r="J479" i="16"/>
  <c r="M202" i="16"/>
  <c r="L401" i="16"/>
  <c r="L408" i="16" s="1"/>
  <c r="M208" i="16"/>
  <c r="L404" i="16"/>
  <c r="L409" i="16" s="1"/>
  <c r="K391" i="16"/>
  <c r="K471" i="16" s="1"/>
  <c r="F374" i="4"/>
  <c r="F378" i="4"/>
  <c r="F373" i="4"/>
  <c r="G374" i="4"/>
  <c r="W7" i="16"/>
  <c r="W113" i="16"/>
  <c r="W119" i="16"/>
  <c r="G372" i="4"/>
  <c r="G378" i="4"/>
  <c r="G379" i="4"/>
  <c r="H310" i="4"/>
  <c r="H378" i="4" s="1"/>
  <c r="M120" i="16"/>
  <c r="L354" i="16"/>
  <c r="L390" i="16" s="1"/>
  <c r="M114" i="16"/>
  <c r="L340" i="16"/>
  <c r="J445" i="16"/>
  <c r="J450" i="16"/>
  <c r="F305" i="4"/>
  <c r="F380" i="4" s="1"/>
  <c r="G305" i="4"/>
  <c r="G380" i="4" s="1"/>
  <c r="I384" i="16"/>
  <c r="I456" i="16" s="1"/>
  <c r="H388" i="16"/>
  <c r="H374" i="4"/>
  <c r="H373" i="4"/>
  <c r="H372" i="4"/>
  <c r="H84" i="6"/>
  <c r="H379" i="4"/>
  <c r="H83" i="6"/>
  <c r="H301" i="4"/>
  <c r="H34" i="6" s="1"/>
  <c r="G301" i="4"/>
  <c r="J164" i="16"/>
  <c r="I342" i="16"/>
  <c r="H379" i="16"/>
  <c r="H385" i="16"/>
  <c r="J152" i="16"/>
  <c r="I343" i="16"/>
  <c r="H307" i="4"/>
  <c r="H76" i="6" s="1"/>
  <c r="H93" i="6"/>
  <c r="S332" i="16"/>
  <c r="S95" i="16"/>
  <c r="S89" i="16"/>
  <c r="S83" i="16"/>
  <c r="Z26" i="1"/>
  <c r="Q331" i="16"/>
  <c r="Q101" i="16"/>
  <c r="Q63" i="16"/>
  <c r="Q57" i="16"/>
  <c r="R33" i="16"/>
  <c r="Y24" i="1"/>
  <c r="R330" i="16"/>
  <c r="L158" i="16"/>
  <c r="L84" i="16"/>
  <c r="L321" i="16" s="1"/>
  <c r="K323" i="16"/>
  <c r="J383" i="16"/>
  <c r="L72" i="16"/>
  <c r="K320" i="16"/>
  <c r="N287" i="16"/>
  <c r="T51" i="16"/>
  <c r="O376" i="16"/>
  <c r="V58" i="1"/>
  <c r="U74" i="1"/>
  <c r="O434" i="16" s="1"/>
  <c r="O372" i="16"/>
  <c r="V55" i="1"/>
  <c r="U71" i="1"/>
  <c r="O430" i="16" s="1"/>
  <c r="O375" i="16"/>
  <c r="V57" i="1"/>
  <c r="U73" i="1"/>
  <c r="O433" i="16" s="1"/>
  <c r="O371" i="16"/>
  <c r="V54" i="1"/>
  <c r="U70" i="1"/>
  <c r="O429" i="16" s="1"/>
  <c r="O374" i="16"/>
  <c r="V56" i="1"/>
  <c r="U72" i="1"/>
  <c r="O432" i="16" s="1"/>
  <c r="W329" i="16"/>
  <c r="W415" i="16" s="1"/>
  <c r="W366" i="16"/>
  <c r="W359" i="16"/>
  <c r="W364" i="16"/>
  <c r="W365" i="16"/>
  <c r="W368" i="16"/>
  <c r="W360" i="16"/>
  <c r="W367" i="16"/>
  <c r="W373" i="16"/>
  <c r="W362" i="16"/>
  <c r="W361" i="16"/>
  <c r="W363" i="16"/>
  <c r="W369" i="16"/>
  <c r="W219" i="16"/>
  <c r="W370" i="16"/>
  <c r="W431" i="16"/>
  <c r="AF53" i="1"/>
  <c r="AE69" i="1"/>
  <c r="W428" i="16"/>
  <c r="K437" i="16"/>
  <c r="K479" i="16" s="1"/>
  <c r="K262" i="16"/>
  <c r="M220" i="16"/>
  <c r="L414" i="16"/>
  <c r="H305" i="4"/>
  <c r="H92" i="6"/>
  <c r="X25" i="1"/>
  <c r="AA29" i="1"/>
  <c r="U335" i="16" s="1"/>
  <c r="AA28" i="1"/>
  <c r="U334" i="16" s="1"/>
  <c r="AA27" i="1"/>
  <c r="U333" i="16" s="1"/>
  <c r="H383" i="16"/>
  <c r="H261" i="16"/>
  <c r="H462" i="16" s="1"/>
  <c r="AK41" i="1"/>
  <c r="AJ68" i="1"/>
  <c r="G197" i="4"/>
  <c r="G198" i="4" s="1"/>
  <c r="F301" i="4"/>
  <c r="F198" i="4"/>
  <c r="G213" i="4"/>
  <c r="G231" i="4" s="1"/>
  <c r="H90" i="6"/>
  <c r="G250" i="16"/>
  <c r="X6" i="16"/>
  <c r="N202" i="16" l="1"/>
  <c r="M401" i="16"/>
  <c r="M408" i="16" s="1"/>
  <c r="L476" i="16"/>
  <c r="L447" i="16"/>
  <c r="L452" i="16"/>
  <c r="X193" i="16"/>
  <c r="X207" i="16"/>
  <c r="X201" i="16"/>
  <c r="N208" i="16"/>
  <c r="M404" i="16"/>
  <c r="M409" i="16" s="1"/>
  <c r="K458" i="16"/>
  <c r="L475" i="16"/>
  <c r="L446" i="16"/>
  <c r="L451" i="16"/>
  <c r="N194" i="16"/>
  <c r="M397" i="16"/>
  <c r="M407" i="16" s="1"/>
  <c r="M474" i="16" s="1"/>
  <c r="L391" i="16"/>
  <c r="L471" i="16" s="1"/>
  <c r="I469" i="16"/>
  <c r="H389" i="16"/>
  <c r="H470" i="16" s="1"/>
  <c r="X7" i="16"/>
  <c r="X113" i="16"/>
  <c r="X119" i="16"/>
  <c r="G224" i="4"/>
  <c r="F390" i="4"/>
  <c r="G390" i="4"/>
  <c r="H391" i="4"/>
  <c r="H73" i="6"/>
  <c r="N120" i="16"/>
  <c r="M354" i="16"/>
  <c r="M390" i="16" s="1"/>
  <c r="N114" i="16"/>
  <c r="M340" i="16"/>
  <c r="H390" i="4"/>
  <c r="F224" i="4"/>
  <c r="F377" i="4"/>
  <c r="K445" i="16"/>
  <c r="K450" i="16"/>
  <c r="K453" i="16"/>
  <c r="G377" i="4"/>
  <c r="J384" i="16"/>
  <c r="J456" i="16" s="1"/>
  <c r="I388" i="16"/>
  <c r="H386" i="16"/>
  <c r="H377" i="4"/>
  <c r="H85" i="6"/>
  <c r="H380" i="4"/>
  <c r="H75" i="6"/>
  <c r="K164" i="16"/>
  <c r="J342" i="16"/>
  <c r="I379" i="16"/>
  <c r="I261" i="16"/>
  <c r="I462" i="16" s="1"/>
  <c r="I385" i="16"/>
  <c r="K152" i="16"/>
  <c r="J343" i="16"/>
  <c r="T332" i="16"/>
  <c r="T95" i="16"/>
  <c r="T89" i="16"/>
  <c r="T83" i="16"/>
  <c r="AA26" i="1"/>
  <c r="R331" i="16"/>
  <c r="R101" i="16"/>
  <c r="R63" i="16"/>
  <c r="R57" i="16"/>
  <c r="S33" i="16"/>
  <c r="S330" i="16"/>
  <c r="Z24" i="1"/>
  <c r="M158" i="16"/>
  <c r="M84" i="16"/>
  <c r="M321" i="16" s="1"/>
  <c r="L323" i="16"/>
  <c r="M72" i="16"/>
  <c r="L320" i="16"/>
  <c r="K383" i="16"/>
  <c r="O287" i="16"/>
  <c r="U51" i="16"/>
  <c r="X365" i="16"/>
  <c r="X368" i="16"/>
  <c r="X364" i="16"/>
  <c r="X329" i="16"/>
  <c r="X415" i="16" s="1"/>
  <c r="X359" i="16"/>
  <c r="X367" i="16"/>
  <c r="X361" i="16"/>
  <c r="X366" i="16"/>
  <c r="X363" i="16"/>
  <c r="X360" i="16"/>
  <c r="X373" i="16"/>
  <c r="X362" i="16"/>
  <c r="X369" i="16"/>
  <c r="X219" i="16"/>
  <c r="X431" i="16"/>
  <c r="X370" i="16"/>
  <c r="P375" i="16"/>
  <c r="W57" i="1"/>
  <c r="V73" i="1"/>
  <c r="P433" i="16" s="1"/>
  <c r="AF69" i="1"/>
  <c r="AG53" i="1"/>
  <c r="P374" i="16"/>
  <c r="W56" i="1"/>
  <c r="V72" i="1"/>
  <c r="P432" i="16" s="1"/>
  <c r="P371" i="16"/>
  <c r="V70" i="1"/>
  <c r="P429" i="16" s="1"/>
  <c r="W54" i="1"/>
  <c r="L437" i="16"/>
  <c r="L479" i="16" s="1"/>
  <c r="L262" i="16"/>
  <c r="P376" i="16"/>
  <c r="W58" i="1"/>
  <c r="V74" i="1"/>
  <c r="P434" i="16" s="1"/>
  <c r="N220" i="16"/>
  <c r="M414" i="16"/>
  <c r="X428" i="16"/>
  <c r="P372" i="16"/>
  <c r="W55" i="1"/>
  <c r="V71" i="1"/>
  <c r="P430" i="16" s="1"/>
  <c r="G202" i="4"/>
  <c r="G199" i="4"/>
  <c r="F202" i="4"/>
  <c r="F199" i="4"/>
  <c r="H224" i="4"/>
  <c r="H96" i="6" s="1"/>
  <c r="Y25" i="1"/>
  <c r="AB27" i="1"/>
  <c r="V333" i="16" s="1"/>
  <c r="AB29" i="1"/>
  <c r="V335" i="16" s="1"/>
  <c r="AB28" i="1"/>
  <c r="V334" i="16" s="1"/>
  <c r="H384" i="16"/>
  <c r="H456" i="16" s="1"/>
  <c r="H263" i="16"/>
  <c r="H380" i="16"/>
  <c r="AL41" i="1"/>
  <c r="AK68" i="1"/>
  <c r="H197" i="4"/>
  <c r="H383" i="4" s="1"/>
  <c r="G222" i="4"/>
  <c r="J274" i="16"/>
  <c r="H213" i="4"/>
  <c r="H231" i="4" s="1"/>
  <c r="F222" i="4"/>
  <c r="F213" i="4"/>
  <c r="F231" i="4" s="1"/>
  <c r="I274" i="16"/>
  <c r="K274" i="16"/>
  <c r="H72" i="6"/>
  <c r="Y6" i="16"/>
  <c r="H299" i="16"/>
  <c r="L458" i="16" l="1"/>
  <c r="O194" i="16"/>
  <c r="N397" i="16"/>
  <c r="N407" i="16" s="1"/>
  <c r="N474" i="16" s="1"/>
  <c r="H457" i="16"/>
  <c r="M476" i="16"/>
  <c r="M447" i="16"/>
  <c r="M452" i="16"/>
  <c r="M475" i="16"/>
  <c r="M446" i="16"/>
  <c r="M451" i="16"/>
  <c r="Y201" i="16"/>
  <c r="Y207" i="16"/>
  <c r="Y193" i="16"/>
  <c r="O208" i="16"/>
  <c r="N404" i="16"/>
  <c r="N409" i="16" s="1"/>
  <c r="O202" i="16"/>
  <c r="N401" i="16"/>
  <c r="N408" i="16" s="1"/>
  <c r="J469" i="16"/>
  <c r="H469" i="16"/>
  <c r="G229" i="4"/>
  <c r="Y7" i="16"/>
  <c r="Y113" i="16"/>
  <c r="Y119" i="16"/>
  <c r="M391" i="16"/>
  <c r="M458" i="16" s="1"/>
  <c r="O120" i="16"/>
  <c r="N354" i="16"/>
  <c r="N390" i="16" s="1"/>
  <c r="O114" i="16"/>
  <c r="N340" i="16"/>
  <c r="F229" i="4"/>
  <c r="L445" i="16"/>
  <c r="L450" i="16"/>
  <c r="L453" i="16"/>
  <c r="K384" i="16"/>
  <c r="K456" i="16" s="1"/>
  <c r="I299" i="16"/>
  <c r="H459" i="16"/>
  <c r="I389" i="16"/>
  <c r="I457" i="16" s="1"/>
  <c r="J388" i="16"/>
  <c r="H301" i="16"/>
  <c r="H306" i="16" s="1"/>
  <c r="L164" i="16"/>
  <c r="K342" i="16"/>
  <c r="L152" i="16"/>
  <c r="K343" i="16"/>
  <c r="I380" i="16"/>
  <c r="I263" i="16"/>
  <c r="I264" i="16" s="1"/>
  <c r="J385" i="16"/>
  <c r="J379" i="16"/>
  <c r="J261" i="16"/>
  <c r="J462" i="16" s="1"/>
  <c r="I386" i="16"/>
  <c r="I301" i="16" s="1"/>
  <c r="U332" i="16"/>
  <c r="U95" i="16"/>
  <c r="U89" i="16"/>
  <c r="U83" i="16"/>
  <c r="AB26" i="1"/>
  <c r="S331" i="16"/>
  <c r="S101" i="16"/>
  <c r="S63" i="16"/>
  <c r="S57" i="16"/>
  <c r="T33" i="16"/>
  <c r="T330" i="16"/>
  <c r="AA24" i="1"/>
  <c r="N158" i="16"/>
  <c r="N84" i="16"/>
  <c r="N321" i="16" s="1"/>
  <c r="M323" i="16"/>
  <c r="L383" i="16"/>
  <c r="N72" i="16"/>
  <c r="M320" i="16"/>
  <c r="P287" i="16"/>
  <c r="V51" i="16"/>
  <c r="Q376" i="16"/>
  <c r="X58" i="1"/>
  <c r="W74" i="1"/>
  <c r="Q434" i="16" s="1"/>
  <c r="Q375" i="16"/>
  <c r="X57" i="1"/>
  <c r="W73" i="1"/>
  <c r="Q433" i="16" s="1"/>
  <c r="M437" i="16"/>
  <c r="M479" i="16" s="1"/>
  <c r="M262" i="16"/>
  <c r="Q371" i="16"/>
  <c r="X54" i="1"/>
  <c r="W70" i="1"/>
  <c r="Q429" i="16" s="1"/>
  <c r="Q374" i="16"/>
  <c r="X56" i="1"/>
  <c r="W72" i="1"/>
  <c r="Q432" i="16" s="1"/>
  <c r="Q372" i="16"/>
  <c r="X55" i="1"/>
  <c r="W71" i="1"/>
  <c r="Q430" i="16" s="1"/>
  <c r="O220" i="16"/>
  <c r="N414" i="16"/>
  <c r="Y368" i="16"/>
  <c r="Y329" i="16"/>
  <c r="Y415" i="16" s="1"/>
  <c r="Y360" i="16"/>
  <c r="Y366" i="16"/>
  <c r="Y359" i="16"/>
  <c r="Y363" i="16"/>
  <c r="Y365" i="16"/>
  <c r="Y373" i="16"/>
  <c r="Y367" i="16"/>
  <c r="Y364" i="16"/>
  <c r="Y362" i="16"/>
  <c r="Y361" i="16"/>
  <c r="Y369" i="16"/>
  <c r="Y219" i="16"/>
  <c r="Y431" i="16"/>
  <c r="Y370" i="16"/>
  <c r="AH53" i="1"/>
  <c r="AG69" i="1"/>
  <c r="Y428" i="16"/>
  <c r="H264" i="16"/>
  <c r="AC27" i="1"/>
  <c r="W333" i="16" s="1"/>
  <c r="AC28" i="1"/>
  <c r="W334" i="16" s="1"/>
  <c r="AC29" i="1"/>
  <c r="W335" i="16" s="1"/>
  <c r="Z25" i="1"/>
  <c r="AM41" i="1"/>
  <c r="AL68" i="1"/>
  <c r="G251" i="16"/>
  <c r="H255" i="16" s="1"/>
  <c r="H198" i="4"/>
  <c r="H274" i="16"/>
  <c r="H77" i="6"/>
  <c r="Z6" i="16"/>
  <c r="P202" i="16" l="1"/>
  <c r="O401" i="16"/>
  <c r="O408" i="16" s="1"/>
  <c r="N476" i="16"/>
  <c r="N447" i="16"/>
  <c r="N452" i="16"/>
  <c r="N475" i="16"/>
  <c r="N446" i="16"/>
  <c r="N451" i="16"/>
  <c r="Z201" i="16"/>
  <c r="Z207" i="16"/>
  <c r="Z193" i="16"/>
  <c r="P208" i="16"/>
  <c r="O404" i="16"/>
  <c r="O409" i="16" s="1"/>
  <c r="P194" i="16"/>
  <c r="O397" i="16"/>
  <c r="O407" i="16" s="1"/>
  <c r="O474" i="16" s="1"/>
  <c r="I470" i="16"/>
  <c r="M471" i="16"/>
  <c r="K469" i="16"/>
  <c r="Z7" i="16"/>
  <c r="Z113" i="16"/>
  <c r="Z119" i="16"/>
  <c r="Z349" i="16" s="1"/>
  <c r="N391" i="16"/>
  <c r="P120" i="16"/>
  <c r="O354" i="16"/>
  <c r="O390" i="16" s="1"/>
  <c r="I306" i="16"/>
  <c r="P114" i="16"/>
  <c r="O340" i="16"/>
  <c r="M445" i="16"/>
  <c r="M450" i="16"/>
  <c r="M453" i="16"/>
  <c r="J389" i="16"/>
  <c r="J457" i="16" s="1"/>
  <c r="L384" i="16"/>
  <c r="L469" i="16" s="1"/>
  <c r="I459" i="16"/>
  <c r="K388" i="16"/>
  <c r="I286" i="16"/>
  <c r="L342" i="16"/>
  <c r="M164" i="16"/>
  <c r="J380" i="16"/>
  <c r="J299" i="16"/>
  <c r="J263" i="16"/>
  <c r="J386" i="16"/>
  <c r="M152" i="16"/>
  <c r="L343" i="16"/>
  <c r="K379" i="16"/>
  <c r="K385" i="16"/>
  <c r="K261" i="16"/>
  <c r="K462" i="16" s="1"/>
  <c r="V332" i="16"/>
  <c r="V95" i="16"/>
  <c r="V89" i="16"/>
  <c r="V83" i="16"/>
  <c r="AC26" i="1"/>
  <c r="T331" i="16"/>
  <c r="T101" i="16"/>
  <c r="T63" i="16"/>
  <c r="T57" i="16"/>
  <c r="U33" i="16"/>
  <c r="AB24" i="1"/>
  <c r="U330" i="16"/>
  <c r="O158" i="16"/>
  <c r="O84" i="16"/>
  <c r="O321" i="16" s="1"/>
  <c r="N323" i="16"/>
  <c r="O72" i="16"/>
  <c r="N320" i="16"/>
  <c r="M383" i="16"/>
  <c r="Q287" i="16"/>
  <c r="W51" i="16"/>
  <c r="R374" i="16"/>
  <c r="Y56" i="1"/>
  <c r="X72" i="1"/>
  <c r="R432" i="16" s="1"/>
  <c r="R375" i="16"/>
  <c r="Y57" i="1"/>
  <c r="X73" i="1"/>
  <c r="R433" i="16" s="1"/>
  <c r="R376" i="16"/>
  <c r="Y58" i="1"/>
  <c r="X74" i="1"/>
  <c r="R434" i="16" s="1"/>
  <c r="R372" i="16"/>
  <c r="Y55" i="1"/>
  <c r="X71" i="1"/>
  <c r="R430" i="16" s="1"/>
  <c r="Z329" i="16"/>
  <c r="Z415" i="16" s="1"/>
  <c r="Z366" i="16"/>
  <c r="Z365" i="16"/>
  <c r="Z373" i="16"/>
  <c r="Z367" i="16"/>
  <c r="Z368" i="16"/>
  <c r="Z359" i="16"/>
  <c r="Z364" i="16"/>
  <c r="Z363" i="16"/>
  <c r="Z360" i="16"/>
  <c r="Z362" i="16"/>
  <c r="Z361" i="16"/>
  <c r="Z369" i="16"/>
  <c r="Z219" i="16"/>
  <c r="Z431" i="16"/>
  <c r="Z370" i="16"/>
  <c r="N437" i="16"/>
  <c r="N479" i="16" s="1"/>
  <c r="N262" i="16"/>
  <c r="Z428" i="16"/>
  <c r="AI53" i="1"/>
  <c r="AH69" i="1"/>
  <c r="P220" i="16"/>
  <c r="O414" i="16"/>
  <c r="R371" i="16"/>
  <c r="X70" i="1"/>
  <c r="R429" i="16" s="1"/>
  <c r="Y54" i="1"/>
  <c r="H202" i="4"/>
  <c r="H199" i="4"/>
  <c r="AD28" i="1"/>
  <c r="X334" i="16" s="1"/>
  <c r="AA25" i="1"/>
  <c r="AD27" i="1"/>
  <c r="X333" i="16" s="1"/>
  <c r="AD29" i="1"/>
  <c r="X335" i="16" s="1"/>
  <c r="H256" i="16"/>
  <c r="I255" i="16"/>
  <c r="AN41" i="1"/>
  <c r="AM68" i="1"/>
  <c r="H60" i="6"/>
  <c r="H222" i="4"/>
  <c r="H229" i="4" s="1"/>
  <c r="M274" i="16"/>
  <c r="L274" i="16"/>
  <c r="AA6" i="16"/>
  <c r="N274" i="16"/>
  <c r="N458" i="16" l="1"/>
  <c r="Q194" i="16"/>
  <c r="P397" i="16"/>
  <c r="P407" i="16" s="1"/>
  <c r="P474" i="16" s="1"/>
  <c r="O475" i="16"/>
  <c r="O446" i="16"/>
  <c r="O451" i="16"/>
  <c r="Q208" i="16"/>
  <c r="P404" i="16"/>
  <c r="P409" i="16" s="1"/>
  <c r="AA207" i="16"/>
  <c r="AA193" i="16"/>
  <c r="AA201" i="16"/>
  <c r="O476" i="16"/>
  <c r="O447" i="16"/>
  <c r="O452" i="16"/>
  <c r="Q202" i="16"/>
  <c r="P401" i="16"/>
  <c r="P408" i="16" s="1"/>
  <c r="J470" i="16"/>
  <c r="N471" i="16"/>
  <c r="AA7" i="16"/>
  <c r="AA113" i="16"/>
  <c r="AA119" i="16"/>
  <c r="O391" i="16"/>
  <c r="Q120" i="16"/>
  <c r="P354" i="16"/>
  <c r="P390" i="16" s="1"/>
  <c r="Q114" i="16"/>
  <c r="P340" i="16"/>
  <c r="N445" i="16"/>
  <c r="N450" i="16"/>
  <c r="N453" i="16"/>
  <c r="M384" i="16"/>
  <c r="M456" i="16" s="1"/>
  <c r="L456" i="16"/>
  <c r="K389" i="16"/>
  <c r="K457" i="16" s="1"/>
  <c r="J301" i="16"/>
  <c r="J306" i="16" s="1"/>
  <c r="J459" i="16"/>
  <c r="L388" i="16"/>
  <c r="N164" i="16"/>
  <c r="M342" i="16"/>
  <c r="K386" i="16"/>
  <c r="K301" i="16" s="1"/>
  <c r="K380" i="16"/>
  <c r="K299" i="16"/>
  <c r="K263" i="16"/>
  <c r="N152" i="16"/>
  <c r="M343" i="16"/>
  <c r="L379" i="16"/>
  <c r="L261" i="16"/>
  <c r="L462" i="16" s="1"/>
  <c r="L385" i="16"/>
  <c r="J286" i="16"/>
  <c r="J264" i="16"/>
  <c r="W332" i="16"/>
  <c r="W95" i="16"/>
  <c r="W89" i="16"/>
  <c r="W83" i="16"/>
  <c r="AD26" i="1"/>
  <c r="U331" i="16"/>
  <c r="U101" i="16"/>
  <c r="U63" i="16"/>
  <c r="U57" i="16"/>
  <c r="V33" i="16"/>
  <c r="V330" i="16"/>
  <c r="AC24" i="1"/>
  <c r="P158" i="16"/>
  <c r="P84" i="16"/>
  <c r="P321" i="16" s="1"/>
  <c r="O323" i="16"/>
  <c r="P72" i="16"/>
  <c r="O320" i="16"/>
  <c r="N383" i="16"/>
  <c r="R287" i="16"/>
  <c r="X51" i="16"/>
  <c r="AA368" i="16"/>
  <c r="AA366" i="16"/>
  <c r="AA329" i="16"/>
  <c r="AA415" i="16" s="1"/>
  <c r="AA359" i="16"/>
  <c r="AA363" i="16"/>
  <c r="AA360" i="16"/>
  <c r="AA362" i="16"/>
  <c r="AA367" i="16"/>
  <c r="AA365" i="16"/>
  <c r="AA364" i="16"/>
  <c r="AA373" i="16"/>
  <c r="AA361" i="16"/>
  <c r="AA369" i="16"/>
  <c r="AA219" i="16"/>
  <c r="AA431" i="16"/>
  <c r="AA370" i="16"/>
  <c r="O437" i="16"/>
  <c r="O479" i="16" s="1"/>
  <c r="O262" i="16"/>
  <c r="AA428" i="16"/>
  <c r="S372" i="16"/>
  <c r="Z55" i="1"/>
  <c r="Y71" i="1"/>
  <c r="S430" i="16" s="1"/>
  <c r="S375" i="16"/>
  <c r="Y73" i="1"/>
  <c r="S433" i="16" s="1"/>
  <c r="Z57" i="1"/>
  <c r="S374" i="16"/>
  <c r="Z56" i="1"/>
  <c r="Y72" i="1"/>
  <c r="S432" i="16" s="1"/>
  <c r="S371" i="16"/>
  <c r="Y70" i="1"/>
  <c r="S429" i="16" s="1"/>
  <c r="Z54" i="1"/>
  <c r="Q220" i="16"/>
  <c r="P414" i="16"/>
  <c r="S376" i="16"/>
  <c r="Y74" i="1"/>
  <c r="S434" i="16" s="1"/>
  <c r="Z58" i="1"/>
  <c r="AJ53" i="1"/>
  <c r="AI69" i="1"/>
  <c r="AE29" i="1"/>
  <c r="Y335" i="16" s="1"/>
  <c r="AB25" i="1"/>
  <c r="AE28" i="1"/>
  <c r="Y334" i="16" s="1"/>
  <c r="AE27" i="1"/>
  <c r="Y333" i="16" s="1"/>
  <c r="I285" i="16"/>
  <c r="J255" i="16"/>
  <c r="J285" i="16" s="1"/>
  <c r="I256" i="16"/>
  <c r="AO41" i="1"/>
  <c r="AN68" i="1"/>
  <c r="AB6" i="16"/>
  <c r="O458" i="16" l="1"/>
  <c r="P475" i="16"/>
  <c r="P446" i="16"/>
  <c r="P451" i="16"/>
  <c r="R202" i="16"/>
  <c r="Q401" i="16"/>
  <c r="Q408" i="16" s="1"/>
  <c r="R208" i="16"/>
  <c r="Q404" i="16"/>
  <c r="Q409" i="16" s="1"/>
  <c r="AB193" i="16"/>
  <c r="AB207" i="16"/>
  <c r="AB201" i="16"/>
  <c r="P476" i="16"/>
  <c r="P447" i="16"/>
  <c r="P452" i="16"/>
  <c r="R194" i="16"/>
  <c r="Q397" i="16"/>
  <c r="Q407" i="16" s="1"/>
  <c r="Q474" i="16" s="1"/>
  <c r="K470" i="16"/>
  <c r="O471" i="16"/>
  <c r="M469" i="16"/>
  <c r="AB7" i="16"/>
  <c r="AB113" i="16"/>
  <c r="AB119" i="16"/>
  <c r="AB346" i="16" s="1"/>
  <c r="P391" i="16"/>
  <c r="R120" i="16"/>
  <c r="Q354" i="16"/>
  <c r="Q390" i="16" s="1"/>
  <c r="R114" i="16"/>
  <c r="Q340" i="16"/>
  <c r="O445" i="16"/>
  <c r="O450" i="16"/>
  <c r="O453" i="16"/>
  <c r="K459" i="16"/>
  <c r="L389" i="16"/>
  <c r="L457" i="16" s="1"/>
  <c r="N384" i="16"/>
  <c r="N456" i="16" s="1"/>
  <c r="M388" i="16"/>
  <c r="O164" i="16"/>
  <c r="N342" i="16"/>
  <c r="L380" i="16"/>
  <c r="L299" i="16"/>
  <c r="L263" i="16"/>
  <c r="O152" i="16"/>
  <c r="N343" i="16"/>
  <c r="K306" i="16"/>
  <c r="L386" i="16"/>
  <c r="L301" i="16" s="1"/>
  <c r="M261" i="16"/>
  <c r="M462" i="16" s="1"/>
  <c r="M379" i="16"/>
  <c r="M385" i="16"/>
  <c r="K286" i="16"/>
  <c r="K264" i="16"/>
  <c r="X332" i="16"/>
  <c r="X95" i="16"/>
  <c r="X89" i="16"/>
  <c r="X83" i="16"/>
  <c r="AE26" i="1"/>
  <c r="V331" i="16"/>
  <c r="V101" i="16"/>
  <c r="V63" i="16"/>
  <c r="V57" i="16"/>
  <c r="W33" i="16"/>
  <c r="W330" i="16"/>
  <c r="AD24" i="1"/>
  <c r="Q158" i="16"/>
  <c r="Q84" i="16"/>
  <c r="Q321" i="16" s="1"/>
  <c r="P323" i="16"/>
  <c r="O383" i="16"/>
  <c r="Q72" i="16"/>
  <c r="P320" i="16"/>
  <c r="S287" i="16"/>
  <c r="Y51" i="16"/>
  <c r="AB364" i="16"/>
  <c r="AB359" i="16"/>
  <c r="AB363" i="16"/>
  <c r="AB365" i="16"/>
  <c r="AB373" i="16"/>
  <c r="AB368" i="16"/>
  <c r="AB329" i="16"/>
  <c r="AB415" i="16" s="1"/>
  <c r="AB360" i="16"/>
  <c r="AB362" i="16"/>
  <c r="AB366" i="16"/>
  <c r="AB367" i="16"/>
  <c r="AB361" i="16"/>
  <c r="AB369" i="16"/>
  <c r="AB219" i="16"/>
  <c r="AB431" i="16"/>
  <c r="AB370" i="16"/>
  <c r="R220" i="16"/>
  <c r="Q414" i="16"/>
  <c r="T376" i="16"/>
  <c r="AA58" i="1"/>
  <c r="Z74" i="1"/>
  <c r="T434" i="16" s="1"/>
  <c r="T371" i="16"/>
  <c r="Z70" i="1"/>
  <c r="T429" i="16" s="1"/>
  <c r="AA54" i="1"/>
  <c r="T374" i="16"/>
  <c r="Z72" i="1"/>
  <c r="T432" i="16" s="1"/>
  <c r="AA56" i="1"/>
  <c r="AB428" i="16"/>
  <c r="AK53" i="1"/>
  <c r="AJ69" i="1"/>
  <c r="P437" i="16"/>
  <c r="P479" i="16" s="1"/>
  <c r="P262" i="16"/>
  <c r="T375" i="16"/>
  <c r="Z73" i="1"/>
  <c r="T433" i="16" s="1"/>
  <c r="AA57" i="1"/>
  <c r="T372" i="16"/>
  <c r="AA55" i="1"/>
  <c r="Z71" i="1"/>
  <c r="T430" i="16" s="1"/>
  <c r="AF27" i="1"/>
  <c r="Z333" i="16" s="1"/>
  <c r="AF29" i="1"/>
  <c r="Z335" i="16" s="1"/>
  <c r="AC25" i="1"/>
  <c r="AF28" i="1"/>
  <c r="Z334" i="16" s="1"/>
  <c r="K255" i="16"/>
  <c r="K285" i="16" s="1"/>
  <c r="J256" i="16"/>
  <c r="AP41" i="1"/>
  <c r="AO68" i="1"/>
  <c r="O274" i="16"/>
  <c r="AC6" i="16"/>
  <c r="P458" i="16" l="1"/>
  <c r="AC201" i="16"/>
  <c r="AC207" i="16"/>
  <c r="AC193" i="16"/>
  <c r="Q476" i="16"/>
  <c r="Q447" i="16"/>
  <c r="Q452" i="16"/>
  <c r="S202" i="16"/>
  <c r="R401" i="16"/>
  <c r="R408" i="16" s="1"/>
  <c r="S194" i="16"/>
  <c r="R397" i="16"/>
  <c r="R407" i="16" s="1"/>
  <c r="R474" i="16" s="1"/>
  <c r="S208" i="16"/>
  <c r="R404" i="16"/>
  <c r="R409" i="16" s="1"/>
  <c r="Q475" i="16"/>
  <c r="Q446" i="16"/>
  <c r="Q451" i="16"/>
  <c r="L470" i="16"/>
  <c r="N469" i="16"/>
  <c r="P471" i="16"/>
  <c r="AC7" i="16"/>
  <c r="AC113" i="16"/>
  <c r="AC119" i="16"/>
  <c r="Q391" i="16"/>
  <c r="Q458" i="16" s="1"/>
  <c r="S120" i="16"/>
  <c r="R354" i="16"/>
  <c r="R390" i="16" s="1"/>
  <c r="S114" i="16"/>
  <c r="R340" i="16"/>
  <c r="P445" i="16"/>
  <c r="P450" i="16"/>
  <c r="P453" i="16"/>
  <c r="M389" i="16"/>
  <c r="M457" i="16" s="1"/>
  <c r="O384" i="16"/>
  <c r="O456" i="16" s="1"/>
  <c r="L459" i="16"/>
  <c r="N388" i="16"/>
  <c r="L306" i="16"/>
  <c r="P164" i="16"/>
  <c r="O342" i="16"/>
  <c r="P152" i="16"/>
  <c r="O343" i="16"/>
  <c r="M386" i="16"/>
  <c r="M301" i="16" s="1"/>
  <c r="M380" i="16"/>
  <c r="M299" i="16"/>
  <c r="M263" i="16"/>
  <c r="N385" i="16"/>
  <c r="N379" i="16"/>
  <c r="N261" i="16"/>
  <c r="N462" i="16" s="1"/>
  <c r="L286" i="16"/>
  <c r="L264" i="16"/>
  <c r="Y332" i="16"/>
  <c r="Y95" i="16"/>
  <c r="Y89" i="16"/>
  <c r="Y83" i="16"/>
  <c r="AF26" i="1"/>
  <c r="W331" i="16"/>
  <c r="W101" i="16"/>
  <c r="W63" i="16"/>
  <c r="W57" i="16"/>
  <c r="X33" i="16"/>
  <c r="X330" i="16"/>
  <c r="AE24" i="1"/>
  <c r="R158" i="16"/>
  <c r="R84" i="16"/>
  <c r="R321" i="16" s="1"/>
  <c r="Q323" i="16"/>
  <c r="R72" i="16"/>
  <c r="Q320" i="16"/>
  <c r="P383" i="16"/>
  <c r="T287" i="16"/>
  <c r="Z51" i="16"/>
  <c r="AC329" i="16"/>
  <c r="AC415" i="16" s="1"/>
  <c r="AC359" i="16"/>
  <c r="AC364" i="16"/>
  <c r="AC360" i="16"/>
  <c r="AC365" i="16"/>
  <c r="AC367" i="16"/>
  <c r="AC368" i="16"/>
  <c r="AC366" i="16"/>
  <c r="AC361" i="16"/>
  <c r="AC363" i="16"/>
  <c r="AC362" i="16"/>
  <c r="AC373" i="16"/>
  <c r="AC369" i="16"/>
  <c r="AC219" i="16"/>
  <c r="AC431" i="16"/>
  <c r="AC370" i="16"/>
  <c r="U375" i="16"/>
  <c r="AB57" i="1"/>
  <c r="AA73" i="1"/>
  <c r="U433" i="16" s="1"/>
  <c r="AC428" i="16"/>
  <c r="U371" i="16"/>
  <c r="AB54" i="1"/>
  <c r="AA70" i="1"/>
  <c r="U429" i="16" s="1"/>
  <c r="U374" i="16"/>
  <c r="AB56" i="1"/>
  <c r="AA72" i="1"/>
  <c r="U432" i="16" s="1"/>
  <c r="Q437" i="16"/>
  <c r="Q479" i="16" s="1"/>
  <c r="Q262" i="16"/>
  <c r="U372" i="16"/>
  <c r="AB55" i="1"/>
  <c r="AA71" i="1"/>
  <c r="U430" i="16" s="1"/>
  <c r="U376" i="16"/>
  <c r="AB58" i="1"/>
  <c r="AA74" i="1"/>
  <c r="U434" i="16" s="1"/>
  <c r="S220" i="16"/>
  <c r="R414" i="16"/>
  <c r="AK69" i="1"/>
  <c r="AL53" i="1"/>
  <c r="AG29" i="1"/>
  <c r="AA335" i="16" s="1"/>
  <c r="AD25" i="1"/>
  <c r="AG28" i="1"/>
  <c r="AA334" i="16" s="1"/>
  <c r="AG27" i="1"/>
  <c r="AA333" i="16" s="1"/>
  <c r="L255" i="16"/>
  <c r="L285" i="16" s="1"/>
  <c r="K256" i="16"/>
  <c r="AQ41" i="1"/>
  <c r="AP68" i="1"/>
  <c r="P274" i="16"/>
  <c r="AD6" i="16"/>
  <c r="H35" i="6"/>
  <c r="R476" i="16" l="1"/>
  <c r="R447" i="16"/>
  <c r="R452" i="16"/>
  <c r="R475" i="16"/>
  <c r="R446" i="16"/>
  <c r="R451" i="16"/>
  <c r="AD201" i="16"/>
  <c r="AD207" i="16"/>
  <c r="AD193" i="16"/>
  <c r="T208" i="16"/>
  <c r="S404" i="16"/>
  <c r="S409" i="16" s="1"/>
  <c r="T202" i="16"/>
  <c r="S401" i="16"/>
  <c r="S408" i="16" s="1"/>
  <c r="T194" i="16"/>
  <c r="S397" i="16"/>
  <c r="S407" i="16" s="1"/>
  <c r="S474" i="16" s="1"/>
  <c r="M470" i="16"/>
  <c r="O469" i="16"/>
  <c r="Q471" i="16"/>
  <c r="AD7" i="16"/>
  <c r="AD113" i="16"/>
  <c r="AD119" i="16"/>
  <c r="R391" i="16"/>
  <c r="R458" i="16" s="1"/>
  <c r="T120" i="16"/>
  <c r="S354" i="16"/>
  <c r="S390" i="16" s="1"/>
  <c r="T114" i="16"/>
  <c r="S340" i="16"/>
  <c r="Q445" i="16"/>
  <c r="Q450" i="16"/>
  <c r="Q453" i="16"/>
  <c r="P384" i="16"/>
  <c r="P456" i="16" s="1"/>
  <c r="N389" i="16"/>
  <c r="N457" i="16" s="1"/>
  <c r="M459" i="16"/>
  <c r="O388" i="16"/>
  <c r="Q164" i="16"/>
  <c r="P342" i="16"/>
  <c r="N380" i="16"/>
  <c r="N299" i="16"/>
  <c r="N263" i="16"/>
  <c r="N386" i="16"/>
  <c r="N301" i="16" s="1"/>
  <c r="M306" i="16"/>
  <c r="O379" i="16"/>
  <c r="O261" i="16"/>
  <c r="O462" i="16" s="1"/>
  <c r="O385" i="16"/>
  <c r="M264" i="16"/>
  <c r="M286" i="16"/>
  <c r="Q152" i="16"/>
  <c r="P343" i="16"/>
  <c r="Z332" i="16"/>
  <c r="Z95" i="16"/>
  <c r="Z89" i="16"/>
  <c r="Z83" i="16"/>
  <c r="AG26" i="1"/>
  <c r="X331" i="16"/>
  <c r="X101" i="16"/>
  <c r="X63" i="16"/>
  <c r="X57" i="16"/>
  <c r="Y33" i="16"/>
  <c r="AF24" i="1"/>
  <c r="Y330" i="16"/>
  <c r="S158" i="16"/>
  <c r="S84" i="16"/>
  <c r="S321" i="16" s="1"/>
  <c r="R323" i="16"/>
  <c r="S72" i="16"/>
  <c r="R320" i="16"/>
  <c r="Q383" i="16"/>
  <c r="U287" i="16"/>
  <c r="AA51" i="16"/>
  <c r="AD329" i="16"/>
  <c r="AD415" i="16" s="1"/>
  <c r="AD366" i="16"/>
  <c r="AD362" i="16"/>
  <c r="AD368" i="16"/>
  <c r="AD363" i="16"/>
  <c r="AD365" i="16"/>
  <c r="AD361" i="16"/>
  <c r="AD364" i="16"/>
  <c r="AD360" i="16"/>
  <c r="AD367" i="16"/>
  <c r="AD359" i="16"/>
  <c r="AD373" i="16"/>
  <c r="AD369" i="16"/>
  <c r="AD219" i="16"/>
  <c r="AD431" i="16"/>
  <c r="AD370" i="16"/>
  <c r="T220" i="16"/>
  <c r="S414" i="16"/>
  <c r="V374" i="16"/>
  <c r="AB72" i="1"/>
  <c r="V432" i="16" s="1"/>
  <c r="AC56" i="1"/>
  <c r="V371" i="16"/>
  <c r="AC54" i="1"/>
  <c r="AB70" i="1"/>
  <c r="V429" i="16" s="1"/>
  <c r="AD428" i="16"/>
  <c r="AM53" i="1"/>
  <c r="AL69" i="1"/>
  <c r="V376" i="16"/>
  <c r="AC58" i="1"/>
  <c r="AB74" i="1"/>
  <c r="V434" i="16" s="1"/>
  <c r="V375" i="16"/>
  <c r="AC57" i="1"/>
  <c r="AB73" i="1"/>
  <c r="V433" i="16" s="1"/>
  <c r="R437" i="16"/>
  <c r="R479" i="16" s="1"/>
  <c r="R262" i="16"/>
  <c r="V372" i="16"/>
  <c r="AC55" i="1"/>
  <c r="AB71" i="1"/>
  <c r="V430" i="16" s="1"/>
  <c r="AH29" i="1"/>
  <c r="AB335" i="16" s="1"/>
  <c r="AH28" i="1"/>
  <c r="AB334" i="16" s="1"/>
  <c r="AE25" i="1"/>
  <c r="AH27" i="1"/>
  <c r="AB333" i="16" s="1"/>
  <c r="M255" i="16"/>
  <c r="M285" i="16" s="1"/>
  <c r="L256" i="16"/>
  <c r="AR41" i="1"/>
  <c r="AR68" i="1" s="1"/>
  <c r="AQ68" i="1"/>
  <c r="Q274" i="16"/>
  <c r="AE6" i="16"/>
  <c r="U202" i="16" l="1"/>
  <c r="T401" i="16"/>
  <c r="T408" i="16" s="1"/>
  <c r="S476" i="16"/>
  <c r="S447" i="16"/>
  <c r="S452" i="16"/>
  <c r="AE207" i="16"/>
  <c r="AE193" i="16"/>
  <c r="AE201" i="16"/>
  <c r="P469" i="16"/>
  <c r="U194" i="16"/>
  <c r="T397" i="16"/>
  <c r="T407" i="16" s="1"/>
  <c r="T474" i="16" s="1"/>
  <c r="U208" i="16"/>
  <c r="T404" i="16"/>
  <c r="T409" i="16" s="1"/>
  <c r="S475" i="16"/>
  <c r="S446" i="16"/>
  <c r="S451" i="16"/>
  <c r="N470" i="16"/>
  <c r="R471" i="16"/>
  <c r="AE113" i="16"/>
  <c r="AE119" i="16"/>
  <c r="S391" i="16"/>
  <c r="U120" i="16"/>
  <c r="T354" i="16"/>
  <c r="T390" i="16" s="1"/>
  <c r="U114" i="16"/>
  <c r="T340" i="16"/>
  <c r="R445" i="16"/>
  <c r="R450" i="16"/>
  <c r="R453" i="16"/>
  <c r="O389" i="16"/>
  <c r="O457" i="16" s="1"/>
  <c r="Q384" i="16"/>
  <c r="Q456" i="16" s="1"/>
  <c r="N459" i="16"/>
  <c r="P388" i="16"/>
  <c r="R164" i="16"/>
  <c r="Q342" i="16"/>
  <c r="R152" i="16"/>
  <c r="Q343" i="16"/>
  <c r="O380" i="16"/>
  <c r="O299" i="16"/>
  <c r="O263" i="16"/>
  <c r="N306" i="16"/>
  <c r="P379" i="16"/>
  <c r="P385" i="16"/>
  <c r="P261" i="16"/>
  <c r="P462" i="16" s="1"/>
  <c r="O386" i="16"/>
  <c r="O301" i="16" s="1"/>
  <c r="N286" i="16"/>
  <c r="N264" i="16"/>
  <c r="AA332" i="16"/>
  <c r="AA95" i="16"/>
  <c r="AA89" i="16"/>
  <c r="AA83" i="16"/>
  <c r="AH26" i="1"/>
  <c r="Y331" i="16"/>
  <c r="Y101" i="16"/>
  <c r="Y63" i="16"/>
  <c r="Y57" i="16"/>
  <c r="Z33" i="16"/>
  <c r="Z330" i="16"/>
  <c r="AG24" i="1"/>
  <c r="T158" i="16"/>
  <c r="T84" i="16"/>
  <c r="T321" i="16" s="1"/>
  <c r="S323" i="16"/>
  <c r="R383" i="16"/>
  <c r="T72" i="16"/>
  <c r="S320" i="16"/>
  <c r="AE428" i="16"/>
  <c r="AE7" i="16"/>
  <c r="V287" i="16"/>
  <c r="AB51" i="16"/>
  <c r="W376" i="16"/>
  <c r="AD58" i="1"/>
  <c r="AC74" i="1"/>
  <c r="W434" i="16" s="1"/>
  <c r="AN53" i="1"/>
  <c r="AM69" i="1"/>
  <c r="W375" i="16"/>
  <c r="AC73" i="1"/>
  <c r="W433" i="16" s="1"/>
  <c r="AD57" i="1"/>
  <c r="W374" i="16"/>
  <c r="AD56" i="1"/>
  <c r="AC72" i="1"/>
  <c r="W432" i="16" s="1"/>
  <c r="S437" i="16"/>
  <c r="S479" i="16" s="1"/>
  <c r="S262" i="16"/>
  <c r="AE329" i="16"/>
  <c r="AE415" i="16" s="1"/>
  <c r="AE368" i="16"/>
  <c r="AE366" i="16"/>
  <c r="AE360" i="16"/>
  <c r="AE361" i="16"/>
  <c r="AE359" i="16"/>
  <c r="AE364" i="16"/>
  <c r="AE363" i="16"/>
  <c r="AE362" i="16"/>
  <c r="AE373" i="16"/>
  <c r="AE365" i="16"/>
  <c r="AE367" i="16"/>
  <c r="AE369" i="16"/>
  <c r="AE219" i="16"/>
  <c r="AE431" i="16"/>
  <c r="AE370" i="16"/>
  <c r="W372" i="16"/>
  <c r="AD55" i="1"/>
  <c r="AC71" i="1"/>
  <c r="W430" i="16" s="1"/>
  <c r="W371" i="16"/>
  <c r="AC70" i="1"/>
  <c r="W429" i="16" s="1"/>
  <c r="AD54" i="1"/>
  <c r="U220" i="16"/>
  <c r="T414" i="16"/>
  <c r="AI28" i="1"/>
  <c r="AC334" i="16" s="1"/>
  <c r="AI27" i="1"/>
  <c r="AC333" i="16" s="1"/>
  <c r="AI29" i="1"/>
  <c r="AC335" i="16" s="1"/>
  <c r="AF25" i="1"/>
  <c r="M256" i="16"/>
  <c r="N255" i="16"/>
  <c r="N285" i="16" s="1"/>
  <c r="R274" i="16"/>
  <c r="H32" i="6"/>
  <c r="H38" i="6" s="1"/>
  <c r="AF6" i="16"/>
  <c r="S458" i="16" l="1"/>
  <c r="V208" i="16"/>
  <c r="U404" i="16"/>
  <c r="U409" i="16" s="1"/>
  <c r="AF193" i="16"/>
  <c r="AF207" i="16"/>
  <c r="AF201" i="16"/>
  <c r="V194" i="16"/>
  <c r="U397" i="16"/>
  <c r="U407" i="16" s="1"/>
  <c r="U474" i="16" s="1"/>
  <c r="T475" i="16"/>
  <c r="T446" i="16"/>
  <c r="T451" i="16"/>
  <c r="Q469" i="16"/>
  <c r="T476" i="16"/>
  <c r="T447" i="16"/>
  <c r="T452" i="16"/>
  <c r="V202" i="16"/>
  <c r="U401" i="16"/>
  <c r="U408" i="16" s="1"/>
  <c r="O470" i="16"/>
  <c r="S471" i="16"/>
  <c r="AF7" i="16"/>
  <c r="AF113" i="16"/>
  <c r="AF119" i="16"/>
  <c r="T391" i="16"/>
  <c r="T458" i="16" s="1"/>
  <c r="V120" i="16"/>
  <c r="U354" i="16"/>
  <c r="U390" i="16" s="1"/>
  <c r="V114" i="16"/>
  <c r="U340" i="16"/>
  <c r="S445" i="16"/>
  <c r="S450" i="16"/>
  <c r="S453" i="16"/>
  <c r="P389" i="16"/>
  <c r="P457" i="16" s="1"/>
  <c r="R384" i="16"/>
  <c r="R456" i="16" s="1"/>
  <c r="O459" i="16"/>
  <c r="Q388" i="16"/>
  <c r="S164" i="16"/>
  <c r="R342" i="16"/>
  <c r="P263" i="16"/>
  <c r="P380" i="16"/>
  <c r="P299" i="16"/>
  <c r="O286" i="16"/>
  <c r="O264" i="16"/>
  <c r="S152" i="16"/>
  <c r="R343" i="16"/>
  <c r="P386" i="16"/>
  <c r="P301" i="16" s="1"/>
  <c r="O306" i="16"/>
  <c r="Q261" i="16"/>
  <c r="Q462" i="16" s="1"/>
  <c r="Q379" i="16"/>
  <c r="Q385" i="16"/>
  <c r="AB332" i="16"/>
  <c r="AB95" i="16"/>
  <c r="AB89" i="16"/>
  <c r="AB83" i="16"/>
  <c r="AI26" i="1"/>
  <c r="Z331" i="16"/>
  <c r="Z101" i="16"/>
  <c r="Z63" i="16"/>
  <c r="Z57" i="16"/>
  <c r="AA33" i="16"/>
  <c r="AA330" i="16"/>
  <c r="AH24" i="1"/>
  <c r="U158" i="16"/>
  <c r="U84" i="16"/>
  <c r="U321" i="16" s="1"/>
  <c r="T323" i="16"/>
  <c r="U72" i="16"/>
  <c r="T320" i="16"/>
  <c r="S383" i="16"/>
  <c r="W287" i="16"/>
  <c r="AC51" i="16"/>
  <c r="AF329" i="16"/>
  <c r="AF415" i="16" s="1"/>
  <c r="AF359" i="16"/>
  <c r="AF364" i="16"/>
  <c r="AF365" i="16"/>
  <c r="AF362" i="16"/>
  <c r="AF373" i="16"/>
  <c r="AF367" i="16"/>
  <c r="AF361" i="16"/>
  <c r="AF368" i="16"/>
  <c r="AF366" i="16"/>
  <c r="AF363" i="16"/>
  <c r="AF360" i="16"/>
  <c r="AF369" i="16"/>
  <c r="AF219" i="16"/>
  <c r="AF431" i="16"/>
  <c r="AF370" i="16"/>
  <c r="V220" i="16"/>
  <c r="U414" i="16"/>
  <c r="AF428" i="16"/>
  <c r="X371" i="16"/>
  <c r="AE54" i="1"/>
  <c r="AD70" i="1"/>
  <c r="X429" i="16" s="1"/>
  <c r="X374" i="16"/>
  <c r="AE56" i="1"/>
  <c r="AD72" i="1"/>
  <c r="X432" i="16" s="1"/>
  <c r="X372" i="16"/>
  <c r="AE55" i="1"/>
  <c r="AD71" i="1"/>
  <c r="X430" i="16" s="1"/>
  <c r="X376" i="16"/>
  <c r="AE58" i="1"/>
  <c r="AD74" i="1"/>
  <c r="X434" i="16" s="1"/>
  <c r="T437" i="16"/>
  <c r="T479" i="16" s="1"/>
  <c r="T262" i="16"/>
  <c r="X375" i="16"/>
  <c r="AE57" i="1"/>
  <c r="AD73" i="1"/>
  <c r="X433" i="16" s="1"/>
  <c r="AN69" i="1"/>
  <c r="AO53" i="1"/>
  <c r="H37" i="6"/>
  <c r="H39" i="6"/>
  <c r="AJ27" i="1"/>
  <c r="AD333" i="16" s="1"/>
  <c r="AG25" i="1"/>
  <c r="AJ28" i="1"/>
  <c r="AD334" i="16" s="1"/>
  <c r="AJ29" i="1"/>
  <c r="AD335" i="16" s="1"/>
  <c r="N256" i="16"/>
  <c r="O255" i="16"/>
  <c r="O285" i="16" s="1"/>
  <c r="S274" i="16"/>
  <c r="H111" i="6"/>
  <c r="AG6" i="16"/>
  <c r="R469" i="16" l="1"/>
  <c r="U475" i="16"/>
  <c r="U446" i="16"/>
  <c r="U451" i="16"/>
  <c r="W202" i="16"/>
  <c r="V401" i="16"/>
  <c r="V408" i="16" s="1"/>
  <c r="AG201" i="16"/>
  <c r="AG207" i="16"/>
  <c r="AG193" i="16"/>
  <c r="T471" i="16"/>
  <c r="W194" i="16"/>
  <c r="V397" i="16"/>
  <c r="V407" i="16" s="1"/>
  <c r="V474" i="16" s="1"/>
  <c r="U476" i="16"/>
  <c r="U447" i="16"/>
  <c r="U452" i="16"/>
  <c r="W208" i="16"/>
  <c r="V404" i="16"/>
  <c r="V409" i="16" s="1"/>
  <c r="P470" i="16"/>
  <c r="AG113" i="16"/>
  <c r="AG119" i="16"/>
  <c r="U391" i="16"/>
  <c r="W120" i="16"/>
  <c r="V354" i="16"/>
  <c r="V390" i="16" s="1"/>
  <c r="W114" i="16"/>
  <c r="V340" i="16"/>
  <c r="T445" i="16"/>
  <c r="T450" i="16"/>
  <c r="T453" i="16"/>
  <c r="P459" i="16"/>
  <c r="S384" i="16"/>
  <c r="S456" i="16" s="1"/>
  <c r="Q389" i="16"/>
  <c r="Q457" i="16" s="1"/>
  <c r="R388" i="16"/>
  <c r="P306" i="16"/>
  <c r="T164" i="16"/>
  <c r="S342" i="16"/>
  <c r="T152" i="16"/>
  <c r="S343" i="16"/>
  <c r="Q386" i="16"/>
  <c r="Q301" i="16" s="1"/>
  <c r="Q380" i="16"/>
  <c r="Q299" i="16"/>
  <c r="Q263" i="16"/>
  <c r="R385" i="16"/>
  <c r="R379" i="16"/>
  <c r="R261" i="16"/>
  <c r="R462" i="16" s="1"/>
  <c r="P264" i="16"/>
  <c r="P286" i="16"/>
  <c r="AC332" i="16"/>
  <c r="AC95" i="16"/>
  <c r="AC89" i="16"/>
  <c r="AC83" i="16"/>
  <c r="AJ26" i="1"/>
  <c r="AA331" i="16"/>
  <c r="AA101" i="16"/>
  <c r="AA63" i="16"/>
  <c r="AA57" i="16"/>
  <c r="AB33" i="16"/>
  <c r="AB330" i="16"/>
  <c r="AI24" i="1"/>
  <c r="V158" i="16"/>
  <c r="V84" i="16"/>
  <c r="V321" i="16" s="1"/>
  <c r="U323" i="16"/>
  <c r="T383" i="16"/>
  <c r="V72" i="16"/>
  <c r="U320" i="16"/>
  <c r="AG428" i="16"/>
  <c r="AG7" i="16"/>
  <c r="X287" i="16"/>
  <c r="AD51" i="16"/>
  <c r="Y372" i="16"/>
  <c r="AE71" i="1"/>
  <c r="Y430" i="16" s="1"/>
  <c r="AF55" i="1"/>
  <c r="AP53" i="1"/>
  <c r="AO69" i="1"/>
  <c r="Y375" i="16"/>
  <c r="AE73" i="1"/>
  <c r="Y433" i="16" s="1"/>
  <c r="AF57" i="1"/>
  <c r="U437" i="16"/>
  <c r="U479" i="16" s="1"/>
  <c r="U262" i="16"/>
  <c r="AG368" i="16"/>
  <c r="AG329" i="16"/>
  <c r="AG415" i="16" s="1"/>
  <c r="AG360" i="16"/>
  <c r="AG362" i="16"/>
  <c r="AG366" i="16"/>
  <c r="AG365" i="16"/>
  <c r="AG364" i="16"/>
  <c r="AG373" i="16"/>
  <c r="AG367" i="16"/>
  <c r="AG361" i="16"/>
  <c r="AG359" i="16"/>
  <c r="AG363" i="16"/>
  <c r="AG369" i="16"/>
  <c r="AG219" i="16"/>
  <c r="AG431" i="16"/>
  <c r="AG370" i="16"/>
  <c r="Y376" i="16"/>
  <c r="AE74" i="1"/>
  <c r="Y434" i="16" s="1"/>
  <c r="AF58" i="1"/>
  <c r="Y371" i="16"/>
  <c r="AF54" i="1"/>
  <c r="AE70" i="1"/>
  <c r="Y429" i="16" s="1"/>
  <c r="W220" i="16"/>
  <c r="V414" i="16"/>
  <c r="Y374" i="16"/>
  <c r="AF56" i="1"/>
  <c r="AE72" i="1"/>
  <c r="Y432" i="16" s="1"/>
  <c r="AK27" i="1"/>
  <c r="AE333" i="16" s="1"/>
  <c r="AK28" i="1"/>
  <c r="AE334" i="16" s="1"/>
  <c r="AK29" i="1"/>
  <c r="AE335" i="16" s="1"/>
  <c r="AH25" i="1"/>
  <c r="O256" i="16"/>
  <c r="P255" i="16"/>
  <c r="P285" i="16" s="1"/>
  <c r="AH6" i="16"/>
  <c r="U458" i="16" l="1"/>
  <c r="V476" i="16"/>
  <c r="V447" i="16"/>
  <c r="V452" i="16"/>
  <c r="X202" i="16"/>
  <c r="W401" i="16"/>
  <c r="W408" i="16" s="1"/>
  <c r="X208" i="16"/>
  <c r="W404" i="16"/>
  <c r="W409" i="16" s="1"/>
  <c r="AH201" i="16"/>
  <c r="AH207" i="16"/>
  <c r="AH193" i="16"/>
  <c r="X194" i="16"/>
  <c r="W397" i="16"/>
  <c r="W407" i="16" s="1"/>
  <c r="W474" i="16" s="1"/>
  <c r="V475" i="16"/>
  <c r="V446" i="16"/>
  <c r="V451" i="16"/>
  <c r="U471" i="16"/>
  <c r="Q470" i="16"/>
  <c r="S469" i="16"/>
  <c r="AH7" i="16"/>
  <c r="AH113" i="16"/>
  <c r="AH119" i="16"/>
  <c r="AH341" i="16" s="1"/>
  <c r="V391" i="16"/>
  <c r="V458" i="16" s="1"/>
  <c r="X120" i="16"/>
  <c r="W354" i="16"/>
  <c r="W390" i="16" s="1"/>
  <c r="X114" i="16"/>
  <c r="W340" i="16"/>
  <c r="U445" i="16"/>
  <c r="U450" i="16"/>
  <c r="U453" i="16"/>
  <c r="T384" i="16"/>
  <c r="T456" i="16" s="1"/>
  <c r="R389" i="16"/>
  <c r="R457" i="16" s="1"/>
  <c r="Q459" i="16"/>
  <c r="S388" i="16"/>
  <c r="T342" i="16"/>
  <c r="U164" i="16"/>
  <c r="Q306" i="16"/>
  <c r="R380" i="16"/>
  <c r="R299" i="16"/>
  <c r="R263" i="16"/>
  <c r="R386" i="16"/>
  <c r="R301" i="16" s="1"/>
  <c r="S385" i="16"/>
  <c r="S379" i="16"/>
  <c r="S261" i="16"/>
  <c r="S462" i="16" s="1"/>
  <c r="Q286" i="16"/>
  <c r="Q264" i="16"/>
  <c r="U152" i="16"/>
  <c r="T343" i="16"/>
  <c r="AD332" i="16"/>
  <c r="AD95" i="16"/>
  <c r="AD89" i="16"/>
  <c r="AD83" i="16"/>
  <c r="AK26" i="1"/>
  <c r="AB331" i="16"/>
  <c r="AB101" i="16"/>
  <c r="AB63" i="16"/>
  <c r="AB57" i="16"/>
  <c r="AC33" i="16"/>
  <c r="AC330" i="16"/>
  <c r="AJ24" i="1"/>
  <c r="W158" i="16"/>
  <c r="W84" i="16"/>
  <c r="W321" i="16" s="1"/>
  <c r="V323" i="16"/>
  <c r="W72" i="16"/>
  <c r="V320" i="16"/>
  <c r="U383" i="16"/>
  <c r="Y287" i="16"/>
  <c r="AE51" i="16"/>
  <c r="X220" i="16"/>
  <c r="W414" i="16"/>
  <c r="Z372" i="16"/>
  <c r="AG55" i="1"/>
  <c r="AF71" i="1"/>
  <c r="Z430" i="16" s="1"/>
  <c r="Z376" i="16"/>
  <c r="AF74" i="1"/>
  <c r="Z434" i="16" s="1"/>
  <c r="AG58" i="1"/>
  <c r="AH366" i="16"/>
  <c r="AH360" i="16"/>
  <c r="AH368" i="16"/>
  <c r="AH364" i="16"/>
  <c r="AH361" i="16"/>
  <c r="AH362" i="16"/>
  <c r="AH329" i="16"/>
  <c r="AH415" i="16" s="1"/>
  <c r="AH365" i="16"/>
  <c r="AH373" i="16"/>
  <c r="AH367" i="16"/>
  <c r="AH359" i="16"/>
  <c r="AH363" i="16"/>
  <c r="AH369" i="16"/>
  <c r="AH219" i="16"/>
  <c r="AH431" i="16"/>
  <c r="AH370" i="16"/>
  <c r="Z374" i="16"/>
  <c r="AG56" i="1"/>
  <c r="AF72" i="1"/>
  <c r="Z432" i="16" s="1"/>
  <c r="Z375" i="16"/>
  <c r="AG57" i="1"/>
  <c r="AF73" i="1"/>
  <c r="Z433" i="16" s="1"/>
  <c r="AQ53" i="1"/>
  <c r="AP69" i="1"/>
  <c r="V437" i="16"/>
  <c r="V479" i="16" s="1"/>
  <c r="V262" i="16"/>
  <c r="Z371" i="16"/>
  <c r="AG54" i="1"/>
  <c r="AF70" i="1"/>
  <c r="Z429" i="16" s="1"/>
  <c r="AH428" i="16"/>
  <c r="AI25" i="1"/>
  <c r="AL29" i="1"/>
  <c r="AF335" i="16" s="1"/>
  <c r="AL28" i="1"/>
  <c r="AF334" i="16" s="1"/>
  <c r="AL27" i="1"/>
  <c r="AF333" i="16" s="1"/>
  <c r="P256" i="16"/>
  <c r="Q255" i="16"/>
  <c r="Q285" i="16" s="1"/>
  <c r="U274" i="16"/>
  <c r="T274" i="16"/>
  <c r="AI6" i="16"/>
  <c r="W475" i="16" l="1"/>
  <c r="W446" i="16"/>
  <c r="W451" i="16"/>
  <c r="Y202" i="16"/>
  <c r="X401" i="16"/>
  <c r="X408" i="16" s="1"/>
  <c r="Y194" i="16"/>
  <c r="X397" i="16"/>
  <c r="X407" i="16" s="1"/>
  <c r="X474" i="16" s="1"/>
  <c r="W476" i="16"/>
  <c r="W447" i="16"/>
  <c r="W452" i="16"/>
  <c r="AI207" i="16"/>
  <c r="AI193" i="16"/>
  <c r="AI201" i="16"/>
  <c r="Y208" i="16"/>
  <c r="X404" i="16"/>
  <c r="X409" i="16" s="1"/>
  <c r="R470" i="16"/>
  <c r="T469" i="16"/>
  <c r="V471" i="16"/>
  <c r="AI113" i="16"/>
  <c r="AI119" i="16"/>
  <c r="AI345" i="16" s="1"/>
  <c r="W391" i="16"/>
  <c r="Y120" i="16"/>
  <c r="X354" i="16"/>
  <c r="X390" i="16" s="1"/>
  <c r="Y114" i="16"/>
  <c r="X340" i="16"/>
  <c r="V445" i="16"/>
  <c r="V450" i="16"/>
  <c r="V453" i="16"/>
  <c r="U384" i="16"/>
  <c r="U456" i="16" s="1"/>
  <c r="S389" i="16"/>
  <c r="S457" i="16" s="1"/>
  <c r="R459" i="16"/>
  <c r="T388" i="16"/>
  <c r="U342" i="16"/>
  <c r="V164" i="16"/>
  <c r="T385" i="16"/>
  <c r="T261" i="16"/>
  <c r="T462" i="16" s="1"/>
  <c r="T379" i="16"/>
  <c r="S380" i="16"/>
  <c r="S299" i="16"/>
  <c r="S263" i="16"/>
  <c r="S386" i="16"/>
  <c r="S301" i="16" s="1"/>
  <c r="R306" i="16"/>
  <c r="V152" i="16"/>
  <c r="U343" i="16"/>
  <c r="R286" i="16"/>
  <c r="R264" i="16"/>
  <c r="AE332" i="16"/>
  <c r="AE95" i="16"/>
  <c r="AE89" i="16"/>
  <c r="AE83" i="16"/>
  <c r="AL26" i="1"/>
  <c r="AC331" i="16"/>
  <c r="AC101" i="16"/>
  <c r="AC63" i="16"/>
  <c r="AC57" i="16"/>
  <c r="AD33" i="16"/>
  <c r="AK24" i="1"/>
  <c r="AD330" i="16"/>
  <c r="X158" i="16"/>
  <c r="X84" i="16"/>
  <c r="X321" i="16" s="1"/>
  <c r="W323" i="16"/>
  <c r="X72" i="16"/>
  <c r="W320" i="16"/>
  <c r="V383" i="16"/>
  <c r="AI428" i="16"/>
  <c r="AI7" i="16"/>
  <c r="Z287" i="16"/>
  <c r="AF51" i="16"/>
  <c r="AA371" i="16"/>
  <c r="AH54" i="1"/>
  <c r="AG70" i="1"/>
  <c r="AA429" i="16" s="1"/>
  <c r="AA375" i="16"/>
  <c r="AG73" i="1"/>
  <c r="AA433" i="16" s="1"/>
  <c r="AH57" i="1"/>
  <c r="Y220" i="16"/>
  <c r="X414" i="16"/>
  <c r="AR53" i="1"/>
  <c r="AR69" i="1" s="1"/>
  <c r="AQ69" i="1"/>
  <c r="AI329" i="16"/>
  <c r="AI415" i="16" s="1"/>
  <c r="AI365" i="16"/>
  <c r="AI368" i="16"/>
  <c r="AI366" i="16"/>
  <c r="AI360" i="16"/>
  <c r="AI359" i="16"/>
  <c r="AI361" i="16"/>
  <c r="AI367" i="16"/>
  <c r="AI364" i="16"/>
  <c r="AI362" i="16"/>
  <c r="AI373" i="16"/>
  <c r="AI363" i="16"/>
  <c r="AI369" i="16"/>
  <c r="AI219" i="16"/>
  <c r="AI431" i="16"/>
  <c r="AI370" i="16"/>
  <c r="AA376" i="16"/>
  <c r="AH58" i="1"/>
  <c r="AG74" i="1"/>
  <c r="AA434" i="16" s="1"/>
  <c r="AA372" i="16"/>
  <c r="AH55" i="1"/>
  <c r="AG71" i="1"/>
  <c r="AA430" i="16" s="1"/>
  <c r="AA374" i="16"/>
  <c r="AH56" i="1"/>
  <c r="AG72" i="1"/>
  <c r="AA432" i="16" s="1"/>
  <c r="W437" i="16"/>
  <c r="W479" i="16" s="1"/>
  <c r="W262" i="16"/>
  <c r="AJ25" i="1"/>
  <c r="AM27" i="1"/>
  <c r="AG333" i="16" s="1"/>
  <c r="AM28" i="1"/>
  <c r="AG334" i="16" s="1"/>
  <c r="AM29" i="1"/>
  <c r="AG335" i="16" s="1"/>
  <c r="R255" i="16"/>
  <c r="R285" i="16" s="1"/>
  <c r="Q256" i="16"/>
  <c r="V274" i="16"/>
  <c r="AJ6" i="16"/>
  <c r="Z202" i="16" l="1"/>
  <c r="Y401" i="16"/>
  <c r="Y408" i="16" s="1"/>
  <c r="AJ193" i="16"/>
  <c r="AJ207" i="16"/>
  <c r="AJ201" i="16"/>
  <c r="X476" i="16"/>
  <c r="X447" i="16"/>
  <c r="X452" i="16"/>
  <c r="W458" i="16"/>
  <c r="U469" i="16"/>
  <c r="Z208" i="16"/>
  <c r="Y404" i="16"/>
  <c r="Y409" i="16" s="1"/>
  <c r="Z194" i="16"/>
  <c r="Y397" i="16"/>
  <c r="Y407" i="16" s="1"/>
  <c r="Y474" i="16" s="1"/>
  <c r="X475" i="16"/>
  <c r="X446" i="16"/>
  <c r="X451" i="16"/>
  <c r="S470" i="16"/>
  <c r="W471" i="16"/>
  <c r="AJ7" i="16"/>
  <c r="AJ113" i="16"/>
  <c r="AJ119" i="16"/>
  <c r="X391" i="16"/>
  <c r="X458" i="16" s="1"/>
  <c r="Z120" i="16"/>
  <c r="Y354" i="16"/>
  <c r="Y390" i="16" s="1"/>
  <c r="Z114" i="16"/>
  <c r="Y340" i="16"/>
  <c r="W445" i="16"/>
  <c r="W450" i="16"/>
  <c r="W453" i="16"/>
  <c r="V384" i="16"/>
  <c r="V456" i="16" s="1"/>
  <c r="T389" i="16"/>
  <c r="T457" i="16" s="1"/>
  <c r="S459" i="16"/>
  <c r="U388" i="16"/>
  <c r="W164" i="16"/>
  <c r="V342" i="16"/>
  <c r="W152" i="16"/>
  <c r="V343" i="16"/>
  <c r="S264" i="16"/>
  <c r="S286" i="16"/>
  <c r="T380" i="16"/>
  <c r="T299" i="16"/>
  <c r="T263" i="16"/>
  <c r="U385" i="16"/>
  <c r="U261" i="16"/>
  <c r="U462" i="16" s="1"/>
  <c r="U379" i="16"/>
  <c r="S306" i="16"/>
  <c r="T386" i="16"/>
  <c r="T301" i="16" s="1"/>
  <c r="AF332" i="16"/>
  <c r="AF95" i="16"/>
  <c r="AF89" i="16"/>
  <c r="AF83" i="16"/>
  <c r="AM26" i="1"/>
  <c r="AD331" i="16"/>
  <c r="AD101" i="16"/>
  <c r="AD63" i="16"/>
  <c r="AD57" i="16"/>
  <c r="AE33" i="16"/>
  <c r="AE330" i="16"/>
  <c r="AL24" i="1"/>
  <c r="Y158" i="16"/>
  <c r="Y84" i="16"/>
  <c r="Y321" i="16" s="1"/>
  <c r="X323" i="16"/>
  <c r="W383" i="16"/>
  <c r="Y72" i="16"/>
  <c r="X320" i="16"/>
  <c r="AA287" i="16"/>
  <c r="AG51" i="16"/>
  <c r="AJ368" i="16"/>
  <c r="AJ329" i="16"/>
  <c r="AJ415" i="16" s="1"/>
  <c r="AJ362" i="16"/>
  <c r="AJ365" i="16"/>
  <c r="AJ361" i="16"/>
  <c r="AJ373" i="16"/>
  <c r="AJ359" i="16"/>
  <c r="AJ360" i="16"/>
  <c r="AJ367" i="16"/>
  <c r="AJ366" i="16"/>
  <c r="AJ364" i="16"/>
  <c r="AJ363" i="16"/>
  <c r="AJ369" i="16"/>
  <c r="AJ219" i="16"/>
  <c r="AJ431" i="16"/>
  <c r="AJ370" i="16"/>
  <c r="Z220" i="16"/>
  <c r="Y414" i="16"/>
  <c r="AJ428" i="16"/>
  <c r="AB375" i="16"/>
  <c r="AH73" i="1"/>
  <c r="AB433" i="16" s="1"/>
  <c r="AI57" i="1"/>
  <c r="AB374" i="16"/>
  <c r="AI56" i="1"/>
  <c r="AH72" i="1"/>
  <c r="AB432" i="16" s="1"/>
  <c r="AB376" i="16"/>
  <c r="AH74" i="1"/>
  <c r="AB434" i="16" s="1"/>
  <c r="AI58" i="1"/>
  <c r="AB371" i="16"/>
  <c r="AI54" i="1"/>
  <c r="AH70" i="1"/>
  <c r="AB429" i="16" s="1"/>
  <c r="AB372" i="16"/>
  <c r="AI55" i="1"/>
  <c r="AH71" i="1"/>
  <c r="AB430" i="16" s="1"/>
  <c r="X437" i="16"/>
  <c r="X479" i="16" s="1"/>
  <c r="X262" i="16"/>
  <c r="AN28" i="1"/>
  <c r="AH334" i="16" s="1"/>
  <c r="AN27" i="1"/>
  <c r="AH333" i="16" s="1"/>
  <c r="AK25" i="1"/>
  <c r="AN29" i="1"/>
  <c r="AH335" i="16" s="1"/>
  <c r="S255" i="16"/>
  <c r="S285" i="16" s="1"/>
  <c r="R256" i="16"/>
  <c r="AK6" i="16"/>
  <c r="Y476" i="16" l="1"/>
  <c r="Y447" i="16"/>
  <c r="Y452" i="16"/>
  <c r="AA208" i="16"/>
  <c r="Z404" i="16"/>
  <c r="Z409" i="16" s="1"/>
  <c r="Y475" i="16"/>
  <c r="Y446" i="16"/>
  <c r="Y451" i="16"/>
  <c r="AK201" i="16"/>
  <c r="AK207" i="16"/>
  <c r="AK193" i="16"/>
  <c r="AA194" i="16"/>
  <c r="Z397" i="16"/>
  <c r="Z407" i="16" s="1"/>
  <c r="Z474" i="16" s="1"/>
  <c r="AA202" i="16"/>
  <c r="Z401" i="16"/>
  <c r="Z408" i="16" s="1"/>
  <c r="V469" i="16"/>
  <c r="T470" i="16"/>
  <c r="X471" i="16"/>
  <c r="AK113" i="16"/>
  <c r="AK119" i="16"/>
  <c r="Y391" i="16"/>
  <c r="Y458" i="16" s="1"/>
  <c r="AA120" i="16"/>
  <c r="Z354" i="16"/>
  <c r="Z390" i="16" s="1"/>
  <c r="AA114" i="16"/>
  <c r="Z340" i="16"/>
  <c r="X445" i="16"/>
  <c r="X450" i="16"/>
  <c r="X453" i="16"/>
  <c r="T459" i="16"/>
  <c r="W384" i="16"/>
  <c r="W456" i="16" s="1"/>
  <c r="U389" i="16"/>
  <c r="U457" i="16" s="1"/>
  <c r="V388" i="16"/>
  <c r="T306" i="16"/>
  <c r="X164" i="16"/>
  <c r="W342" i="16"/>
  <c r="U386" i="16"/>
  <c r="U301" i="16" s="1"/>
  <c r="V379" i="16"/>
  <c r="V385" i="16"/>
  <c r="V261" i="16"/>
  <c r="V462" i="16" s="1"/>
  <c r="U380" i="16"/>
  <c r="U299" i="16"/>
  <c r="U263" i="16"/>
  <c r="T286" i="16"/>
  <c r="T264" i="16"/>
  <c r="X152" i="16"/>
  <c r="W343" i="16"/>
  <c r="AG332" i="16"/>
  <c r="AG95" i="16"/>
  <c r="AG89" i="16"/>
  <c r="AG83" i="16"/>
  <c r="AN26" i="1"/>
  <c r="AE331" i="16"/>
  <c r="AE101" i="16"/>
  <c r="AE63" i="16"/>
  <c r="AE57" i="16"/>
  <c r="AF33" i="16"/>
  <c r="AF330" i="16"/>
  <c r="AM24" i="1"/>
  <c r="Z158" i="16"/>
  <c r="Z84" i="16"/>
  <c r="Z321" i="16" s="1"/>
  <c r="Y323" i="16"/>
  <c r="Z72" i="16"/>
  <c r="Y320" i="16"/>
  <c r="X383" i="16"/>
  <c r="AK428" i="16"/>
  <c r="AK7" i="16"/>
  <c r="AB287" i="16"/>
  <c r="AH51" i="16"/>
  <c r="AC375" i="16"/>
  <c r="AI73" i="1"/>
  <c r="AC433" i="16" s="1"/>
  <c r="AJ57" i="1"/>
  <c r="AA220" i="16"/>
  <c r="Z414" i="16"/>
  <c r="AC371" i="16"/>
  <c r="AI70" i="1"/>
  <c r="AC429" i="16" s="1"/>
  <c r="AJ54" i="1"/>
  <c r="AC376" i="16"/>
  <c r="AI74" i="1"/>
  <c r="AC434" i="16" s="1"/>
  <c r="AJ58" i="1"/>
  <c r="AC374" i="16"/>
  <c r="AI72" i="1"/>
  <c r="AC432" i="16" s="1"/>
  <c r="AJ56" i="1"/>
  <c r="AK368" i="16"/>
  <c r="AK359" i="16"/>
  <c r="AK329" i="16"/>
  <c r="AK415" i="16" s="1"/>
  <c r="AK366" i="16"/>
  <c r="AK362" i="16"/>
  <c r="AK367" i="16"/>
  <c r="AK361" i="16"/>
  <c r="AK360" i="16"/>
  <c r="AK373" i="16"/>
  <c r="AK364" i="16"/>
  <c r="AK365" i="16"/>
  <c r="AK363" i="16"/>
  <c r="AK369" i="16"/>
  <c r="AK219" i="16"/>
  <c r="AK431" i="16"/>
  <c r="AK370" i="16"/>
  <c r="AC372" i="16"/>
  <c r="AJ55" i="1"/>
  <c r="AI71" i="1"/>
  <c r="AC430" i="16" s="1"/>
  <c r="Y437" i="16"/>
  <c r="Y479" i="16" s="1"/>
  <c r="Y262" i="16"/>
  <c r="AO27" i="1"/>
  <c r="AI333" i="16" s="1"/>
  <c r="AO28" i="1"/>
  <c r="AI334" i="16" s="1"/>
  <c r="AO29" i="1"/>
  <c r="AI335" i="16" s="1"/>
  <c r="AL25" i="1"/>
  <c r="T255" i="16"/>
  <c r="T285" i="16" s="1"/>
  <c r="S256" i="16"/>
  <c r="X274" i="16"/>
  <c r="W274" i="16"/>
  <c r="AL6" i="16"/>
  <c r="Y471" i="16" l="1"/>
  <c r="AB194" i="16"/>
  <c r="AA397" i="16"/>
  <c r="AA407" i="16" s="1"/>
  <c r="AA474" i="16" s="1"/>
  <c r="AB208" i="16"/>
  <c r="AA404" i="16"/>
  <c r="AA409" i="16" s="1"/>
  <c r="Z475" i="16"/>
  <c r="Z446" i="16"/>
  <c r="Z451" i="16"/>
  <c r="AL201" i="16"/>
  <c r="AL207" i="16"/>
  <c r="AL193" i="16"/>
  <c r="W469" i="16"/>
  <c r="AB202" i="16"/>
  <c r="AA401" i="16"/>
  <c r="AA408" i="16" s="1"/>
  <c r="Z476" i="16"/>
  <c r="Z447" i="16"/>
  <c r="Z452" i="16"/>
  <c r="U470" i="16"/>
  <c r="AL7" i="16"/>
  <c r="AL113" i="16"/>
  <c r="AL119" i="16"/>
  <c r="Z391" i="16"/>
  <c r="AB120" i="16"/>
  <c r="AA354" i="16"/>
  <c r="AA390" i="16" s="1"/>
  <c r="AB114" i="16"/>
  <c r="AA340" i="16"/>
  <c r="Y445" i="16"/>
  <c r="Y450" i="16"/>
  <c r="Y453" i="16"/>
  <c r="X384" i="16"/>
  <c r="X456" i="16" s="1"/>
  <c r="V389" i="16"/>
  <c r="V457" i="16" s="1"/>
  <c r="U459" i="16"/>
  <c r="W388" i="16"/>
  <c r="Y164" i="16"/>
  <c r="X342" i="16"/>
  <c r="U306" i="16"/>
  <c r="W385" i="16"/>
  <c r="W261" i="16"/>
  <c r="W462" i="16" s="1"/>
  <c r="W379" i="16"/>
  <c r="U286" i="16"/>
  <c r="U264" i="16"/>
  <c r="V386" i="16"/>
  <c r="V301" i="16" s="1"/>
  <c r="Y152" i="16"/>
  <c r="X343" i="16"/>
  <c r="V380" i="16"/>
  <c r="V263" i="16"/>
  <c r="V299" i="16"/>
  <c r="AH332" i="16"/>
  <c r="AH95" i="16"/>
  <c r="AH89" i="16"/>
  <c r="AH83" i="16"/>
  <c r="AO26" i="1"/>
  <c r="AF331" i="16"/>
  <c r="AF101" i="16"/>
  <c r="AF63" i="16"/>
  <c r="AF57" i="16"/>
  <c r="AG33" i="16"/>
  <c r="AN24" i="1"/>
  <c r="AG330" i="16"/>
  <c r="AA158" i="16"/>
  <c r="AA84" i="16"/>
  <c r="AA321" i="16" s="1"/>
  <c r="Z323" i="16"/>
  <c r="AA72" i="16"/>
  <c r="Z320" i="16"/>
  <c r="Y383" i="16"/>
  <c r="AC287" i="16"/>
  <c r="AI51" i="16"/>
  <c r="AD371" i="16"/>
  <c r="AK54" i="1"/>
  <c r="AJ70" i="1"/>
  <c r="AD429" i="16" s="1"/>
  <c r="AD376" i="16"/>
  <c r="AK58" i="1"/>
  <c r="AJ74" i="1"/>
  <c r="AD434" i="16" s="1"/>
  <c r="Z437" i="16"/>
  <c r="Z479" i="16" s="1"/>
  <c r="Z262" i="16"/>
  <c r="AD372" i="16"/>
  <c r="AK55" i="1"/>
  <c r="AJ71" i="1"/>
  <c r="AD430" i="16" s="1"/>
  <c r="AD374" i="16"/>
  <c r="AJ72" i="1"/>
  <c r="AD432" i="16" s="1"/>
  <c r="AK56" i="1"/>
  <c r="AB220" i="16"/>
  <c r="AA414" i="16"/>
  <c r="AL368" i="16"/>
  <c r="AL329" i="16"/>
  <c r="AL415" i="16" s="1"/>
  <c r="AL364" i="16"/>
  <c r="AL360" i="16"/>
  <c r="AL365" i="16"/>
  <c r="AL362" i="16"/>
  <c r="AL361" i="16"/>
  <c r="AL366" i="16"/>
  <c r="AL367" i="16"/>
  <c r="AL359" i="16"/>
  <c r="AL373" i="16"/>
  <c r="AL363" i="16"/>
  <c r="AL369" i="16"/>
  <c r="AL219" i="16"/>
  <c r="AL431" i="16"/>
  <c r="AL370" i="16"/>
  <c r="AL428" i="16"/>
  <c r="AD375" i="16"/>
  <c r="AK57" i="1"/>
  <c r="AJ73" i="1"/>
  <c r="AD433" i="16" s="1"/>
  <c r="AM25" i="1"/>
  <c r="AP29" i="1"/>
  <c r="AJ335" i="16" s="1"/>
  <c r="AP27" i="1"/>
  <c r="AJ333" i="16" s="1"/>
  <c r="AP28" i="1"/>
  <c r="AJ334" i="16" s="1"/>
  <c r="U255" i="16"/>
  <c r="U285" i="16" s="1"/>
  <c r="T256" i="16"/>
  <c r="Y274" i="16"/>
  <c r="AC202" i="16" l="1"/>
  <c r="AB401" i="16"/>
  <c r="AB408" i="16" s="1"/>
  <c r="AA476" i="16"/>
  <c r="AA447" i="16"/>
  <c r="AA452" i="16"/>
  <c r="AC208" i="16"/>
  <c r="AB404" i="16"/>
  <c r="AB409" i="16" s="1"/>
  <c r="Z458" i="16"/>
  <c r="AA475" i="16"/>
  <c r="AA446" i="16"/>
  <c r="AA451" i="16"/>
  <c r="AC194" i="16"/>
  <c r="AB397" i="16"/>
  <c r="AB407" i="16" s="1"/>
  <c r="AB474" i="16" s="1"/>
  <c r="Z471" i="16"/>
  <c r="V470" i="16"/>
  <c r="X469" i="16"/>
  <c r="AA391" i="16"/>
  <c r="AA471" i="16" s="1"/>
  <c r="AC120" i="16"/>
  <c r="AB354" i="16"/>
  <c r="AB390" i="16" s="1"/>
  <c r="AC114" i="16"/>
  <c r="AB340" i="16"/>
  <c r="Z445" i="16"/>
  <c r="Z450" i="16"/>
  <c r="Z453" i="16"/>
  <c r="Y384" i="16"/>
  <c r="Y456" i="16" s="1"/>
  <c r="W389" i="16"/>
  <c r="W457" i="16" s="1"/>
  <c r="V459" i="16"/>
  <c r="X388" i="16"/>
  <c r="Y342" i="16"/>
  <c r="Z164" i="16"/>
  <c r="V306" i="16"/>
  <c r="Z152" i="16"/>
  <c r="Y343" i="16"/>
  <c r="W299" i="16"/>
  <c r="W263" i="16"/>
  <c r="W380" i="16"/>
  <c r="V264" i="16"/>
  <c r="V286" i="16"/>
  <c r="X379" i="16"/>
  <c r="X261" i="16"/>
  <c r="X462" i="16" s="1"/>
  <c r="X385" i="16"/>
  <c r="W386" i="16"/>
  <c r="W301" i="16" s="1"/>
  <c r="W306" i="16" s="1"/>
  <c r="AI332" i="16"/>
  <c r="AI95" i="16"/>
  <c r="AI89" i="16"/>
  <c r="AI83" i="16"/>
  <c r="AP26" i="1"/>
  <c r="AG331" i="16"/>
  <c r="AG101" i="16"/>
  <c r="AG63" i="16"/>
  <c r="AG57" i="16"/>
  <c r="AH33" i="16"/>
  <c r="AH330" i="16"/>
  <c r="AO24" i="1"/>
  <c r="AB158" i="16"/>
  <c r="AB84" i="16"/>
  <c r="AB321" i="16" s="1"/>
  <c r="AA323" i="16"/>
  <c r="AB72" i="16"/>
  <c r="AA320" i="16"/>
  <c r="Z383" i="16"/>
  <c r="AD287" i="16"/>
  <c r="AJ51" i="16"/>
  <c r="AE375" i="16"/>
  <c r="AL57" i="1"/>
  <c r="AK73" i="1"/>
  <c r="AE433" i="16" s="1"/>
  <c r="AE374" i="16"/>
  <c r="AL56" i="1"/>
  <c r="AK72" i="1"/>
  <c r="AE432" i="16" s="1"/>
  <c r="AE372" i="16"/>
  <c r="AL55" i="1"/>
  <c r="AK71" i="1"/>
  <c r="AE430" i="16" s="1"/>
  <c r="AE371" i="16"/>
  <c r="AL54" i="1"/>
  <c r="AK70" i="1"/>
  <c r="AE429" i="16" s="1"/>
  <c r="AA437" i="16"/>
  <c r="AA479" i="16" s="1"/>
  <c r="AA262" i="16"/>
  <c r="AE376" i="16"/>
  <c r="AL58" i="1"/>
  <c r="AK74" i="1"/>
  <c r="AE434" i="16" s="1"/>
  <c r="AC220" i="16"/>
  <c r="AB414" i="16"/>
  <c r="AQ28" i="1"/>
  <c r="AK334" i="16" s="1"/>
  <c r="AQ29" i="1"/>
  <c r="AK335" i="16" s="1"/>
  <c r="AN25" i="1"/>
  <c r="AQ27" i="1"/>
  <c r="AK333" i="16" s="1"/>
  <c r="U256" i="16"/>
  <c r="V255" i="16"/>
  <c r="V285" i="16" s="1"/>
  <c r="Z274" i="16"/>
  <c r="AD194" i="16" l="1"/>
  <c r="AC397" i="16"/>
  <c r="AC407" i="16" s="1"/>
  <c r="AC474" i="16" s="1"/>
  <c r="AB476" i="16"/>
  <c r="AB447" i="16"/>
  <c r="AB452" i="16"/>
  <c r="AA458" i="16"/>
  <c r="AD208" i="16"/>
  <c r="AC404" i="16"/>
  <c r="AC409" i="16" s="1"/>
  <c r="AB475" i="16"/>
  <c r="AB446" i="16"/>
  <c r="AB451" i="16"/>
  <c r="AD202" i="16"/>
  <c r="AC401" i="16"/>
  <c r="AC408" i="16" s="1"/>
  <c r="W470" i="16"/>
  <c r="Y469" i="16"/>
  <c r="AB391" i="16"/>
  <c r="AB458" i="16" s="1"/>
  <c r="AD120" i="16"/>
  <c r="AC354" i="16"/>
  <c r="AC390" i="16" s="1"/>
  <c r="AD114" i="16"/>
  <c r="AC340" i="16"/>
  <c r="AA445" i="16"/>
  <c r="AA450" i="16"/>
  <c r="AA453" i="16"/>
  <c r="X389" i="16"/>
  <c r="X457" i="16" s="1"/>
  <c r="W459" i="16"/>
  <c r="Z384" i="16"/>
  <c r="Z456" i="16" s="1"/>
  <c r="Y388" i="16"/>
  <c r="AA164" i="16"/>
  <c r="Z342" i="16"/>
  <c r="X386" i="16"/>
  <c r="X301" i="16" s="1"/>
  <c r="W264" i="16"/>
  <c r="W286" i="16"/>
  <c r="X380" i="16"/>
  <c r="X299" i="16"/>
  <c r="X263" i="16"/>
  <c r="AA152" i="16"/>
  <c r="Z343" i="16"/>
  <c r="Y385" i="16"/>
  <c r="Y379" i="16"/>
  <c r="Y261" i="16"/>
  <c r="Y462" i="16" s="1"/>
  <c r="AJ332" i="16"/>
  <c r="AJ95" i="16"/>
  <c r="AJ89" i="16"/>
  <c r="AJ83" i="16"/>
  <c r="AQ26" i="1"/>
  <c r="AH331" i="16"/>
  <c r="AH101" i="16"/>
  <c r="AH63" i="16"/>
  <c r="AH57" i="16"/>
  <c r="AI33" i="16"/>
  <c r="AI330" i="16"/>
  <c r="AP24" i="1"/>
  <c r="AC158" i="16"/>
  <c r="AC84" i="16"/>
  <c r="AC321" i="16" s="1"/>
  <c r="AB323" i="16"/>
  <c r="AA383" i="16"/>
  <c r="AC72" i="16"/>
  <c r="AB320" i="16"/>
  <c r="AE287" i="16"/>
  <c r="AK51" i="16"/>
  <c r="AF371" i="16"/>
  <c r="AL70" i="1"/>
  <c r="AF429" i="16" s="1"/>
  <c r="AM54" i="1"/>
  <c r="AF375" i="16"/>
  <c r="AL73" i="1"/>
  <c r="AF433" i="16" s="1"/>
  <c r="AM57" i="1"/>
  <c r="AB437" i="16"/>
  <c r="AB479" i="16" s="1"/>
  <c r="AB262" i="16"/>
  <c r="AF374" i="16"/>
  <c r="AL72" i="1"/>
  <c r="AF432" i="16" s="1"/>
  <c r="AM56" i="1"/>
  <c r="AD220" i="16"/>
  <c r="AC414" i="16"/>
  <c r="AF376" i="16"/>
  <c r="AL74" i="1"/>
  <c r="AF434" i="16" s="1"/>
  <c r="AM58" i="1"/>
  <c r="AF372" i="16"/>
  <c r="AL71" i="1"/>
  <c r="AF430" i="16" s="1"/>
  <c r="AM55" i="1"/>
  <c r="AR29" i="1"/>
  <c r="AL335" i="16" s="1"/>
  <c r="AR27" i="1"/>
  <c r="AL333" i="16" s="1"/>
  <c r="AR28" i="1"/>
  <c r="AL334" i="16" s="1"/>
  <c r="AO25" i="1"/>
  <c r="V256" i="16"/>
  <c r="W255" i="16"/>
  <c r="W285" i="16" s="1"/>
  <c r="AB274" i="16"/>
  <c r="AB471" i="16" l="1"/>
  <c r="AE202" i="16"/>
  <c r="AD401" i="16"/>
  <c r="AD408" i="16" s="1"/>
  <c r="AC476" i="16"/>
  <c r="AC447" i="16"/>
  <c r="AC452" i="16"/>
  <c r="AE208" i="16"/>
  <c r="AD404" i="16"/>
  <c r="AD409" i="16" s="1"/>
  <c r="AC475" i="16"/>
  <c r="AC446" i="16"/>
  <c r="AC451" i="16"/>
  <c r="AE194" i="16"/>
  <c r="AD397" i="16"/>
  <c r="AD407" i="16" s="1"/>
  <c r="AD474" i="16" s="1"/>
  <c r="X470" i="16"/>
  <c r="Z469" i="16"/>
  <c r="AE120" i="16"/>
  <c r="AD354" i="16"/>
  <c r="AD390" i="16" s="1"/>
  <c r="AC391" i="16"/>
  <c r="AE114" i="16"/>
  <c r="AD340" i="16"/>
  <c r="AB445" i="16"/>
  <c r="AB450" i="16"/>
  <c r="AB453" i="16"/>
  <c r="Y389" i="16"/>
  <c r="Y457" i="16" s="1"/>
  <c r="X459" i="16"/>
  <c r="AA384" i="16"/>
  <c r="AA456" i="16" s="1"/>
  <c r="Z388" i="16"/>
  <c r="AA342" i="16"/>
  <c r="AB164" i="16"/>
  <c r="Y380" i="16"/>
  <c r="Y263" i="16"/>
  <c r="Y299" i="16"/>
  <c r="Y386" i="16"/>
  <c r="Y301" i="16" s="1"/>
  <c r="AB152" i="16"/>
  <c r="AA343" i="16"/>
  <c r="X306" i="16"/>
  <c r="Z379" i="16"/>
  <c r="Z385" i="16"/>
  <c r="Z261" i="16"/>
  <c r="Z462" i="16" s="1"/>
  <c r="X264" i="16"/>
  <c r="X286" i="16"/>
  <c r="AK332" i="16"/>
  <c r="AK95" i="16"/>
  <c r="AK89" i="16"/>
  <c r="AK83" i="16"/>
  <c r="AR26" i="1"/>
  <c r="AI331" i="16"/>
  <c r="AI101" i="16"/>
  <c r="AI63" i="16"/>
  <c r="AI57" i="16"/>
  <c r="AJ33" i="16"/>
  <c r="AJ330" i="16"/>
  <c r="AQ24" i="1"/>
  <c r="AD158" i="16"/>
  <c r="AD84" i="16"/>
  <c r="AD321" i="16" s="1"/>
  <c r="AC323" i="16"/>
  <c r="AB383" i="16"/>
  <c r="AD72" i="16"/>
  <c r="AC320" i="16"/>
  <c r="AF287" i="16"/>
  <c r="AL51" i="16"/>
  <c r="AG372" i="16"/>
  <c r="AN55" i="1"/>
  <c r="AM71" i="1"/>
  <c r="AG430" i="16" s="1"/>
  <c r="AG375" i="16"/>
  <c r="AN57" i="1"/>
  <c r="AM73" i="1"/>
  <c r="AG433" i="16" s="1"/>
  <c r="AG374" i="16"/>
  <c r="AM72" i="1"/>
  <c r="AG432" i="16" s="1"/>
  <c r="AN56" i="1"/>
  <c r="AC437" i="16"/>
  <c r="AC479" i="16" s="1"/>
  <c r="AC262" i="16"/>
  <c r="AG371" i="16"/>
  <c r="AN54" i="1"/>
  <c r="AM70" i="1"/>
  <c r="AG429" i="16" s="1"/>
  <c r="AG376" i="16"/>
  <c r="AN58" i="1"/>
  <c r="AM74" i="1"/>
  <c r="AG434" i="16" s="1"/>
  <c r="AE220" i="16"/>
  <c r="AD414" i="16"/>
  <c r="AP25" i="1"/>
  <c r="W256" i="16"/>
  <c r="X255" i="16"/>
  <c r="X285" i="16" s="1"/>
  <c r="AA274" i="16"/>
  <c r="AF194" i="16" l="1"/>
  <c r="AE397" i="16"/>
  <c r="AE407" i="16" s="1"/>
  <c r="AE474" i="16" s="1"/>
  <c r="AD476" i="16"/>
  <c r="AD447" i="16"/>
  <c r="AD452" i="16"/>
  <c r="AF208" i="16"/>
  <c r="AE404" i="16"/>
  <c r="AE409" i="16" s="1"/>
  <c r="AD475" i="16"/>
  <c r="AD446" i="16"/>
  <c r="AD451" i="16"/>
  <c r="AC458" i="16"/>
  <c r="AF202" i="16"/>
  <c r="AE401" i="16"/>
  <c r="AE408" i="16" s="1"/>
  <c r="Y470" i="16"/>
  <c r="AA469" i="16"/>
  <c r="AC471" i="16"/>
  <c r="AD391" i="16"/>
  <c r="AF120" i="16"/>
  <c r="AE354" i="16"/>
  <c r="AE390" i="16" s="1"/>
  <c r="AF114" i="16"/>
  <c r="AE340" i="16"/>
  <c r="AC445" i="16"/>
  <c r="AC450" i="16"/>
  <c r="AC453" i="16"/>
  <c r="AB384" i="16"/>
  <c r="AB456" i="16" s="1"/>
  <c r="Y459" i="16"/>
  <c r="Z389" i="16"/>
  <c r="Z457" i="16" s="1"/>
  <c r="AA388" i="16"/>
  <c r="AB342" i="16"/>
  <c r="AC164" i="16"/>
  <c r="Z386" i="16"/>
  <c r="Z301" i="16" s="1"/>
  <c r="AC152" i="16"/>
  <c r="AB343" i="16"/>
  <c r="Y264" i="16"/>
  <c r="Y286" i="16"/>
  <c r="Z299" i="16"/>
  <c r="Z263" i="16"/>
  <c r="Z380" i="16"/>
  <c r="AA385" i="16"/>
  <c r="AA379" i="16"/>
  <c r="AA261" i="16"/>
  <c r="AA462" i="16" s="1"/>
  <c r="Y306" i="16"/>
  <c r="AL332" i="16"/>
  <c r="AL95" i="16"/>
  <c r="AL89" i="16"/>
  <c r="AL83" i="16"/>
  <c r="AJ331" i="16"/>
  <c r="AJ57" i="16"/>
  <c r="AJ101" i="16"/>
  <c r="AJ63" i="16"/>
  <c r="AK33" i="16"/>
  <c r="AK330" i="16"/>
  <c r="AR24" i="1"/>
  <c r="AE158" i="16"/>
  <c r="AE84" i="16"/>
  <c r="AE321" i="16" s="1"/>
  <c r="AD323" i="16"/>
  <c r="AC383" i="16"/>
  <c r="AE72" i="16"/>
  <c r="AD320" i="16"/>
  <c r="AG287" i="16"/>
  <c r="AH376" i="16"/>
  <c r="AO58" i="1"/>
  <c r="AN74" i="1"/>
  <c r="AH434" i="16" s="1"/>
  <c r="AH371" i="16"/>
  <c r="AO54" i="1"/>
  <c r="AN70" i="1"/>
  <c r="AH429" i="16" s="1"/>
  <c r="AD437" i="16"/>
  <c r="AD479" i="16" s="1"/>
  <c r="AD262" i="16"/>
  <c r="AH374" i="16"/>
  <c r="AO56" i="1"/>
  <c r="AN72" i="1"/>
  <c r="AH432" i="16" s="1"/>
  <c r="AH375" i="16"/>
  <c r="AN73" i="1"/>
  <c r="AH433" i="16" s="1"/>
  <c r="AO57" i="1"/>
  <c r="AF220" i="16"/>
  <c r="AE414" i="16"/>
  <c r="AH372" i="16"/>
  <c r="AO55" i="1"/>
  <c r="AN71" i="1"/>
  <c r="AH430" i="16" s="1"/>
  <c r="AQ25" i="1"/>
  <c r="X256" i="16"/>
  <c r="Y255" i="16"/>
  <c r="Y285" i="16" s="1"/>
  <c r="AC274" i="16"/>
  <c r="AD458" i="16" l="1"/>
  <c r="AG202" i="16"/>
  <c r="AF401" i="16"/>
  <c r="AF408" i="16" s="1"/>
  <c r="AE476" i="16"/>
  <c r="AE447" i="16"/>
  <c r="AE452" i="16"/>
  <c r="AG208" i="16"/>
  <c r="AF404" i="16"/>
  <c r="AF409" i="16" s="1"/>
  <c r="AE475" i="16"/>
  <c r="AE446" i="16"/>
  <c r="AE451" i="16"/>
  <c r="AG194" i="16"/>
  <c r="AF397" i="16"/>
  <c r="AF407" i="16" s="1"/>
  <c r="AF474" i="16" s="1"/>
  <c r="AD471" i="16"/>
  <c r="Z470" i="16"/>
  <c r="AB469" i="16"/>
  <c r="AG120" i="16"/>
  <c r="AF354" i="16"/>
  <c r="AF390" i="16" s="1"/>
  <c r="AE391" i="16"/>
  <c r="AG114" i="16"/>
  <c r="AF340" i="16"/>
  <c r="AD445" i="16"/>
  <c r="AD450" i="16"/>
  <c r="AD453" i="16"/>
  <c r="AC384" i="16"/>
  <c r="AC456" i="16" s="1"/>
  <c r="AA389" i="16"/>
  <c r="AA457" i="16" s="1"/>
  <c r="Z459" i="16"/>
  <c r="AB388" i="16"/>
  <c r="AD164" i="16"/>
  <c r="AC342" i="16"/>
  <c r="AA380" i="16"/>
  <c r="AA263" i="16"/>
  <c r="AA299" i="16"/>
  <c r="AA386" i="16"/>
  <c r="AA301" i="16" s="1"/>
  <c r="Z286" i="16"/>
  <c r="Z264" i="16"/>
  <c r="AB379" i="16"/>
  <c r="AB385" i="16"/>
  <c r="AB261" i="16"/>
  <c r="AB462" i="16" s="1"/>
  <c r="Z306" i="16"/>
  <c r="AD152" i="16"/>
  <c r="AC343" i="16"/>
  <c r="AK331" i="16"/>
  <c r="AK101" i="16"/>
  <c r="AK63" i="16"/>
  <c r="AK57" i="16"/>
  <c r="AL33" i="16"/>
  <c r="AL330" i="16"/>
  <c r="AF158" i="16"/>
  <c r="AF84" i="16"/>
  <c r="AF321" i="16" s="1"/>
  <c r="AE323" i="16"/>
  <c r="AF72" i="16"/>
  <c r="AE320" i="16"/>
  <c r="AD383" i="16"/>
  <c r="AH287" i="16"/>
  <c r="AE437" i="16"/>
  <c r="AE479" i="16" s="1"/>
  <c r="AE262" i="16"/>
  <c r="AI371" i="16"/>
  <c r="AO70" i="1"/>
  <c r="AI429" i="16" s="1"/>
  <c r="AP54" i="1"/>
  <c r="AG220" i="16"/>
  <c r="AF414" i="16"/>
  <c r="AI372" i="16"/>
  <c r="AP55" i="1"/>
  <c r="AO71" i="1"/>
  <c r="AI430" i="16" s="1"/>
  <c r="AI375" i="16"/>
  <c r="AP57" i="1"/>
  <c r="AO73" i="1"/>
  <c r="AI433" i="16" s="1"/>
  <c r="AI374" i="16"/>
  <c r="AP56" i="1"/>
  <c r="AO72" i="1"/>
  <c r="AI432" i="16" s="1"/>
  <c r="AI376" i="16"/>
  <c r="AO74" i="1"/>
  <c r="AI434" i="16" s="1"/>
  <c r="AP58" i="1"/>
  <c r="AR25" i="1"/>
  <c r="Z255" i="16"/>
  <c r="Z285" i="16" s="1"/>
  <c r="Y256" i="16"/>
  <c r="AD274" i="16"/>
  <c r="AH194" i="16" l="1"/>
  <c r="AG397" i="16"/>
  <c r="AG407" i="16" s="1"/>
  <c r="AG474" i="16" s="1"/>
  <c r="AF476" i="16"/>
  <c r="AF447" i="16"/>
  <c r="AF452" i="16"/>
  <c r="AE458" i="16"/>
  <c r="AH208" i="16"/>
  <c r="AG404" i="16"/>
  <c r="AG409" i="16" s="1"/>
  <c r="AF475" i="16"/>
  <c r="AF446" i="16"/>
  <c r="AF451" i="16"/>
  <c r="AH202" i="16"/>
  <c r="AG401" i="16"/>
  <c r="AG408" i="16" s="1"/>
  <c r="AE471" i="16"/>
  <c r="AA470" i="16"/>
  <c r="AC469" i="16"/>
  <c r="AF391" i="16"/>
  <c r="AH120" i="16"/>
  <c r="AG354" i="16"/>
  <c r="AG390" i="16" s="1"/>
  <c r="AH114" i="16"/>
  <c r="AG340" i="16"/>
  <c r="AE445" i="16"/>
  <c r="AE450" i="16"/>
  <c r="AE453" i="16"/>
  <c r="AB389" i="16"/>
  <c r="AB457" i="16" s="1"/>
  <c r="AD384" i="16"/>
  <c r="AD456" i="16" s="1"/>
  <c r="AA459" i="16"/>
  <c r="AC388" i="16"/>
  <c r="AE164" i="16"/>
  <c r="AD342" i="16"/>
  <c r="AE152" i="16"/>
  <c r="AD343" i="16"/>
  <c r="AB380" i="16"/>
  <c r="AB299" i="16"/>
  <c r="AB263" i="16"/>
  <c r="AA286" i="16"/>
  <c r="AA264" i="16"/>
  <c r="AC385" i="16"/>
  <c r="AC379" i="16"/>
  <c r="AC261" i="16"/>
  <c r="AC462" i="16" s="1"/>
  <c r="AB386" i="16"/>
  <c r="AB301" i="16" s="1"/>
  <c r="AA306" i="16"/>
  <c r="AL331" i="16"/>
  <c r="AL101" i="16"/>
  <c r="AL63" i="16"/>
  <c r="AL57" i="16"/>
  <c r="AG158" i="16"/>
  <c r="AG84" i="16"/>
  <c r="AG321" i="16" s="1"/>
  <c r="AF323" i="16"/>
  <c r="AG72" i="16"/>
  <c r="AF320" i="16"/>
  <c r="AE383" i="16"/>
  <c r="AI287" i="16"/>
  <c r="AH220" i="16"/>
  <c r="AG414" i="16"/>
  <c r="AJ371" i="16"/>
  <c r="AP70" i="1"/>
  <c r="AJ429" i="16" s="1"/>
  <c r="AQ54" i="1"/>
  <c r="AJ372" i="16"/>
  <c r="AP71" i="1"/>
  <c r="AJ430" i="16" s="1"/>
  <c r="AQ55" i="1"/>
  <c r="AJ375" i="16"/>
  <c r="AP73" i="1"/>
  <c r="AJ433" i="16" s="1"/>
  <c r="AQ57" i="1"/>
  <c r="AJ376" i="16"/>
  <c r="AP74" i="1"/>
  <c r="AJ434" i="16" s="1"/>
  <c r="AQ58" i="1"/>
  <c r="AJ374" i="16"/>
  <c r="AP72" i="1"/>
  <c r="AJ432" i="16" s="1"/>
  <c r="AQ56" i="1"/>
  <c r="AF437" i="16"/>
  <c r="AF479" i="16" s="1"/>
  <c r="AF262" i="16"/>
  <c r="AA255" i="16"/>
  <c r="AA285" i="16" s="1"/>
  <c r="Z256" i="16"/>
  <c r="AE274" i="16"/>
  <c r="AI202" i="16" l="1"/>
  <c r="AH401" i="16"/>
  <c r="AH408" i="16" s="1"/>
  <c r="AG476" i="16"/>
  <c r="AG447" i="16"/>
  <c r="AG452" i="16"/>
  <c r="AI208" i="16"/>
  <c r="AH404" i="16"/>
  <c r="AH409" i="16" s="1"/>
  <c r="AF458" i="16"/>
  <c r="AG475" i="16"/>
  <c r="AG446" i="16"/>
  <c r="AG451" i="16"/>
  <c r="AI194" i="16"/>
  <c r="AH397" i="16"/>
  <c r="AH407" i="16" s="1"/>
  <c r="AH474" i="16" s="1"/>
  <c r="AB470" i="16"/>
  <c r="AD469" i="16"/>
  <c r="AF471" i="16"/>
  <c r="AG391" i="16"/>
  <c r="AI120" i="16"/>
  <c r="AH354" i="16"/>
  <c r="AH390" i="16" s="1"/>
  <c r="AI114" i="16"/>
  <c r="AH340" i="16"/>
  <c r="AF445" i="16"/>
  <c r="AF450" i="16"/>
  <c r="AF453" i="16"/>
  <c r="AC389" i="16"/>
  <c r="AC457" i="16" s="1"/>
  <c r="AE384" i="16"/>
  <c r="AE456" i="16" s="1"/>
  <c r="AB459" i="16"/>
  <c r="AD388" i="16"/>
  <c r="AF164" i="16"/>
  <c r="AE342" i="16"/>
  <c r="AC380" i="16"/>
  <c r="AC299" i="16"/>
  <c r="AC263" i="16"/>
  <c r="AC386" i="16"/>
  <c r="AC301" i="16" s="1"/>
  <c r="AB306" i="16"/>
  <c r="AD379" i="16"/>
  <c r="AD385" i="16"/>
  <c r="AD261" i="16"/>
  <c r="AD462" i="16" s="1"/>
  <c r="AB264" i="16"/>
  <c r="AB286" i="16"/>
  <c r="AF152" i="16"/>
  <c r="AE343" i="16"/>
  <c r="AH158" i="16"/>
  <c r="AH84" i="16"/>
  <c r="AH321" i="16" s="1"/>
  <c r="AG323" i="16"/>
  <c r="AH72" i="16"/>
  <c r="AG320" i="16"/>
  <c r="AF383" i="16"/>
  <c r="AJ287" i="16"/>
  <c r="AK375" i="16"/>
  <c r="AQ73" i="1"/>
  <c r="AK433" i="16" s="1"/>
  <c r="AR57" i="1"/>
  <c r="AK372" i="16"/>
  <c r="AQ71" i="1"/>
  <c r="AK430" i="16" s="1"/>
  <c r="AR55" i="1"/>
  <c r="AK376" i="16"/>
  <c r="AR58" i="1"/>
  <c r="AQ74" i="1"/>
  <c r="AK434" i="16" s="1"/>
  <c r="AK374" i="16"/>
  <c r="AR56" i="1"/>
  <c r="AQ72" i="1"/>
  <c r="AK432" i="16" s="1"/>
  <c r="AG437" i="16"/>
  <c r="AG479" i="16" s="1"/>
  <c r="AG262" i="16"/>
  <c r="AK371" i="16"/>
  <c r="AR54" i="1"/>
  <c r="AQ70" i="1"/>
  <c r="AK429" i="16" s="1"/>
  <c r="AI220" i="16"/>
  <c r="AI414" i="16" s="1"/>
  <c r="AH414" i="16"/>
  <c r="AB255" i="16"/>
  <c r="AB285" i="16" s="1"/>
  <c r="AA256" i="16"/>
  <c r="AF274" i="16"/>
  <c r="AJ194" i="16" l="1"/>
  <c r="AI397" i="16"/>
  <c r="AI407" i="16" s="1"/>
  <c r="AI474" i="16" s="1"/>
  <c r="AH476" i="16"/>
  <c r="AH447" i="16"/>
  <c r="AH452" i="16"/>
  <c r="AJ208" i="16"/>
  <c r="AI404" i="16"/>
  <c r="AI409" i="16" s="1"/>
  <c r="AH475" i="16"/>
  <c r="AH446" i="16"/>
  <c r="AH451" i="16"/>
  <c r="AG458" i="16"/>
  <c r="AJ202" i="16"/>
  <c r="AI401" i="16"/>
  <c r="AI408" i="16" s="1"/>
  <c r="AG471" i="16"/>
  <c r="AC470" i="16"/>
  <c r="AE469" i="16"/>
  <c r="AH391" i="16"/>
  <c r="AJ120" i="16"/>
  <c r="AI354" i="16"/>
  <c r="AI390" i="16" s="1"/>
  <c r="AJ114" i="16"/>
  <c r="AI340" i="16"/>
  <c r="AG445" i="16"/>
  <c r="AG450" i="16"/>
  <c r="AG453" i="16"/>
  <c r="AC459" i="16"/>
  <c r="AF384" i="16"/>
  <c r="AF456" i="16" s="1"/>
  <c r="AD389" i="16"/>
  <c r="AD457" i="16" s="1"/>
  <c r="AE388" i="16"/>
  <c r="AG164" i="16"/>
  <c r="AF342" i="16"/>
  <c r="AG152" i="16"/>
  <c r="AF343" i="16"/>
  <c r="AD386" i="16"/>
  <c r="AD301" i="16" s="1"/>
  <c r="AC306" i="16"/>
  <c r="AE379" i="16"/>
  <c r="AE261" i="16"/>
  <c r="AE462" i="16" s="1"/>
  <c r="AE385" i="16"/>
  <c r="AD380" i="16"/>
  <c r="AD263" i="16"/>
  <c r="AD299" i="16"/>
  <c r="AC286" i="16"/>
  <c r="AC264" i="16"/>
  <c r="AI158" i="16"/>
  <c r="AI84" i="16"/>
  <c r="AI321" i="16" s="1"/>
  <c r="AH323" i="16"/>
  <c r="AI72" i="16"/>
  <c r="AH320" i="16"/>
  <c r="AG383" i="16"/>
  <c r="AK287" i="16"/>
  <c r="AI437" i="16"/>
  <c r="AI479" i="16" s="1"/>
  <c r="AI262" i="16"/>
  <c r="AJ220" i="16"/>
  <c r="AR74" i="1"/>
  <c r="AL434" i="16" s="1"/>
  <c r="AL376" i="16"/>
  <c r="AR71" i="1"/>
  <c r="AL430" i="16" s="1"/>
  <c r="AL372" i="16"/>
  <c r="AL374" i="16"/>
  <c r="AR72" i="1"/>
  <c r="AL432" i="16" s="1"/>
  <c r="AH437" i="16"/>
  <c r="AH479" i="16" s="1"/>
  <c r="AH262" i="16"/>
  <c r="AL371" i="16"/>
  <c r="AR70" i="1"/>
  <c r="AL429" i="16" s="1"/>
  <c r="AL375" i="16"/>
  <c r="AR73" i="1"/>
  <c r="AL433" i="16" s="1"/>
  <c r="AC255" i="16"/>
  <c r="AC285" i="16" s="1"/>
  <c r="AB256" i="16"/>
  <c r="AG274" i="16"/>
  <c r="AH458" i="16" l="1"/>
  <c r="AK202" i="16"/>
  <c r="AJ401" i="16"/>
  <c r="AJ408" i="16" s="1"/>
  <c r="AI476" i="16"/>
  <c r="AI447" i="16"/>
  <c r="AI452" i="16"/>
  <c r="AK208" i="16"/>
  <c r="AJ404" i="16"/>
  <c r="AJ409" i="16" s="1"/>
  <c r="AI475" i="16"/>
  <c r="AI446" i="16"/>
  <c r="AI451" i="16"/>
  <c r="AK194" i="16"/>
  <c r="AJ397" i="16"/>
  <c r="AJ407" i="16" s="1"/>
  <c r="AJ474" i="16" s="1"/>
  <c r="AD470" i="16"/>
  <c r="AF469" i="16"/>
  <c r="AH471" i="16"/>
  <c r="AI391" i="16"/>
  <c r="AI458" i="16" s="1"/>
  <c r="AK120" i="16"/>
  <c r="AJ354" i="16"/>
  <c r="AJ390" i="16" s="1"/>
  <c r="AK114" i="16"/>
  <c r="AJ340" i="16"/>
  <c r="AI445" i="16"/>
  <c r="AI450" i="16"/>
  <c r="AI453" i="16"/>
  <c r="AH445" i="16"/>
  <c r="AH450" i="16"/>
  <c r="AH453" i="16"/>
  <c r="AG384" i="16"/>
  <c r="AG456" i="16" s="1"/>
  <c r="AE389" i="16"/>
  <c r="AE457" i="16" s="1"/>
  <c r="AD459" i="16"/>
  <c r="AF388" i="16"/>
  <c r="AD306" i="16"/>
  <c r="AG342" i="16"/>
  <c r="AH164" i="16"/>
  <c r="AD264" i="16"/>
  <c r="AD286" i="16"/>
  <c r="AE386" i="16"/>
  <c r="AE301" i="16" s="1"/>
  <c r="AF379" i="16"/>
  <c r="AF385" i="16"/>
  <c r="AF261" i="16"/>
  <c r="AF462" i="16" s="1"/>
  <c r="AE380" i="16"/>
  <c r="AE263" i="16"/>
  <c r="AE299" i="16"/>
  <c r="AH152" i="16"/>
  <c r="AG343" i="16"/>
  <c r="AJ158" i="16"/>
  <c r="AJ84" i="16"/>
  <c r="AJ321" i="16" s="1"/>
  <c r="AI323" i="16"/>
  <c r="AH383" i="16"/>
  <c r="AJ72" i="16"/>
  <c r="AI320" i="16"/>
  <c r="AL287" i="16"/>
  <c r="AK220" i="16"/>
  <c r="AJ414" i="16"/>
  <c r="AC256" i="16"/>
  <c r="AD255" i="16"/>
  <c r="AD285" i="16" s="1"/>
  <c r="AH274" i="16"/>
  <c r="AJ476" i="16" l="1"/>
  <c r="AJ447" i="16"/>
  <c r="AJ452" i="16"/>
  <c r="AL208" i="16"/>
  <c r="AL404" i="16" s="1"/>
  <c r="AL409" i="16" s="1"/>
  <c r="AK404" i="16"/>
  <c r="AK409" i="16" s="1"/>
  <c r="AJ475" i="16"/>
  <c r="AJ446" i="16"/>
  <c r="AJ451" i="16"/>
  <c r="AL194" i="16"/>
  <c r="AL397" i="16" s="1"/>
  <c r="AL407" i="16" s="1"/>
  <c r="AL474" i="16" s="1"/>
  <c r="AK397" i="16"/>
  <c r="AK407" i="16" s="1"/>
  <c r="AK474" i="16" s="1"/>
  <c r="AL202" i="16"/>
  <c r="AL401" i="16" s="1"/>
  <c r="AL408" i="16" s="1"/>
  <c r="AK401" i="16"/>
  <c r="AK408" i="16" s="1"/>
  <c r="AE470" i="16"/>
  <c r="AI471" i="16"/>
  <c r="AG469" i="16"/>
  <c r="AJ391" i="16"/>
  <c r="AJ458" i="16" s="1"/>
  <c r="AL120" i="16"/>
  <c r="AL354" i="16" s="1"/>
  <c r="AL390" i="16" s="1"/>
  <c r="AK354" i="16"/>
  <c r="AK390" i="16" s="1"/>
  <c r="AL114" i="16"/>
  <c r="AL340" i="16" s="1"/>
  <c r="AK340" i="16"/>
  <c r="AH384" i="16"/>
  <c r="AH456" i="16" s="1"/>
  <c r="AF389" i="16"/>
  <c r="AF457" i="16" s="1"/>
  <c r="AE459" i="16"/>
  <c r="AG388" i="16"/>
  <c r="AI164" i="16"/>
  <c r="AH342" i="16"/>
  <c r="AG379" i="16"/>
  <c r="AG385" i="16"/>
  <c r="AG261" i="16"/>
  <c r="AG462" i="16" s="1"/>
  <c r="AF386" i="16"/>
  <c r="AF301" i="16" s="1"/>
  <c r="AE306" i="16"/>
  <c r="AI152" i="16"/>
  <c r="AH343" i="16"/>
  <c r="AE264" i="16"/>
  <c r="AE286" i="16"/>
  <c r="AF299" i="16"/>
  <c r="AF263" i="16"/>
  <c r="AF380" i="16"/>
  <c r="AK158" i="16"/>
  <c r="AK84" i="16"/>
  <c r="AK321" i="16" s="1"/>
  <c r="AJ323" i="16"/>
  <c r="AI383" i="16"/>
  <c r="AK72" i="16"/>
  <c r="AJ320" i="16"/>
  <c r="AJ437" i="16"/>
  <c r="AJ479" i="16" s="1"/>
  <c r="AJ262" i="16"/>
  <c r="AL220" i="16"/>
  <c r="AL414" i="16" s="1"/>
  <c r="AK414" i="16"/>
  <c r="AD256" i="16"/>
  <c r="AE255" i="16"/>
  <c r="AE285" i="16" s="1"/>
  <c r="AK475" i="16" l="1"/>
  <c r="AK446" i="16"/>
  <c r="AK451" i="16"/>
  <c r="AL476" i="16"/>
  <c r="AL447" i="16"/>
  <c r="AL452" i="16"/>
  <c r="AL475" i="16"/>
  <c r="AL446" i="16"/>
  <c r="AL451" i="16"/>
  <c r="AJ471" i="16"/>
  <c r="AK476" i="16"/>
  <c r="AK447" i="16"/>
  <c r="AK452" i="16"/>
  <c r="AF470" i="16"/>
  <c r="AH469" i="16"/>
  <c r="AK391" i="16"/>
  <c r="AK458" i="16" s="1"/>
  <c r="AL391" i="16"/>
  <c r="AL458" i="16" s="1"/>
  <c r="AJ445" i="16"/>
  <c r="AJ450" i="16"/>
  <c r="AJ453" i="16"/>
  <c r="AG389" i="16"/>
  <c r="AG457" i="16" s="1"/>
  <c r="AF459" i="16"/>
  <c r="AH388" i="16"/>
  <c r="AJ164" i="16"/>
  <c r="AI342" i="16"/>
  <c r="AJ152" i="16"/>
  <c r="AI343" i="16"/>
  <c r="AG386" i="16"/>
  <c r="AG301" i="16" s="1"/>
  <c r="AF264" i="16"/>
  <c r="AF286" i="16"/>
  <c r="AH385" i="16"/>
  <c r="AH379" i="16"/>
  <c r="AH261" i="16"/>
  <c r="AH462" i="16" s="1"/>
  <c r="AF306" i="16"/>
  <c r="AG380" i="16"/>
  <c r="AG263" i="16"/>
  <c r="AG299" i="16"/>
  <c r="AL158" i="16"/>
  <c r="AL84" i="16"/>
  <c r="AK323" i="16"/>
  <c r="AL72" i="16"/>
  <c r="AL320" i="16" s="1"/>
  <c r="AK320" i="16"/>
  <c r="AJ383" i="16"/>
  <c r="AI384" i="16"/>
  <c r="AI469" i="16" s="1"/>
  <c r="AK437" i="16"/>
  <c r="AK479" i="16" s="1"/>
  <c r="AK262" i="16"/>
  <c r="AL437" i="16"/>
  <c r="AL479" i="16" s="1"/>
  <c r="AL262" i="16"/>
  <c r="AE256" i="16"/>
  <c r="AF255" i="16"/>
  <c r="AF285" i="16" s="1"/>
  <c r="AI274" i="16"/>
  <c r="AG470" i="16" l="1"/>
  <c r="AK471" i="16"/>
  <c r="AL471" i="16"/>
  <c r="AK445" i="16"/>
  <c r="AK450" i="16"/>
  <c r="AK453" i="16"/>
  <c r="AL445" i="16"/>
  <c r="AL450" i="16"/>
  <c r="AL453" i="16"/>
  <c r="AI456" i="16"/>
  <c r="AJ384" i="16"/>
  <c r="AJ456" i="16" s="1"/>
  <c r="AH389" i="16"/>
  <c r="AH457" i="16" s="1"/>
  <c r="AG459" i="16"/>
  <c r="AI388" i="16"/>
  <c r="AL323" i="16"/>
  <c r="AL321" i="16"/>
  <c r="AJ342" i="16"/>
  <c r="AK164" i="16"/>
  <c r="AG286" i="16"/>
  <c r="AG264" i="16"/>
  <c r="AI385" i="16"/>
  <c r="AI386" i="16" s="1"/>
  <c r="AI379" i="16"/>
  <c r="AI261" i="16"/>
  <c r="AI462" i="16" s="1"/>
  <c r="AG306" i="16"/>
  <c r="AH380" i="16"/>
  <c r="AH263" i="16"/>
  <c r="AH299" i="16"/>
  <c r="AH386" i="16"/>
  <c r="AH301" i="16" s="1"/>
  <c r="AK152" i="16"/>
  <c r="AJ343" i="16"/>
  <c r="AK383" i="16"/>
  <c r="AF256" i="16"/>
  <c r="AG255" i="16"/>
  <c r="AG285" i="16" s="1"/>
  <c r="AJ274" i="16"/>
  <c r="AH470" i="16" l="1"/>
  <c r="AJ469" i="16"/>
  <c r="AK384" i="16"/>
  <c r="AK456" i="16" s="1"/>
  <c r="AI389" i="16"/>
  <c r="AI457" i="16" s="1"/>
  <c r="AH459" i="16"/>
  <c r="AI459" i="16"/>
  <c r="AJ388" i="16"/>
  <c r="AL383" i="16"/>
  <c r="AK342" i="16"/>
  <c r="AL164" i="16"/>
  <c r="AL342" i="16" s="1"/>
  <c r="AI301" i="16"/>
  <c r="AL152" i="16"/>
  <c r="AL343" i="16" s="1"/>
  <c r="AK343" i="16"/>
  <c r="AH264" i="16"/>
  <c r="AH286" i="16"/>
  <c r="AI299" i="16"/>
  <c r="AI380" i="16"/>
  <c r="AI263" i="16"/>
  <c r="AJ379" i="16"/>
  <c r="AJ261" i="16"/>
  <c r="AJ462" i="16" s="1"/>
  <c r="AJ385" i="16"/>
  <c r="AH306" i="16"/>
  <c r="AH255" i="16"/>
  <c r="AH285" i="16" s="1"/>
  <c r="AG256" i="16"/>
  <c r="AK274" i="16"/>
  <c r="G272" i="16"/>
  <c r="AL274" i="16"/>
  <c r="AI470" i="16" l="1"/>
  <c r="AK469" i="16"/>
  <c r="AJ389" i="16"/>
  <c r="AJ457" i="16" s="1"/>
  <c r="AL384" i="16"/>
  <c r="AL456" i="16" s="1"/>
  <c r="AL388" i="16"/>
  <c r="AK388" i="16"/>
  <c r="AI306" i="16"/>
  <c r="AJ386" i="16"/>
  <c r="AJ301" i="16" s="1"/>
  <c r="AK385" i="16"/>
  <c r="AK261" i="16"/>
  <c r="AK462" i="16" s="1"/>
  <c r="AK379" i="16"/>
  <c r="AJ380" i="16"/>
  <c r="AJ263" i="16"/>
  <c r="AJ299" i="16"/>
  <c r="AI286" i="16"/>
  <c r="AI264" i="16"/>
  <c r="AL385" i="16"/>
  <c r="AL261" i="16"/>
  <c r="AL462" i="16" s="1"/>
  <c r="AL379" i="16"/>
  <c r="AI255" i="16"/>
  <c r="AI285" i="16" s="1"/>
  <c r="AH256" i="16"/>
  <c r="H66" i="6"/>
  <c r="H65" i="6"/>
  <c r="I276" i="16"/>
  <c r="I309" i="16" s="1"/>
  <c r="W276" i="16"/>
  <c r="W309" i="16" s="1"/>
  <c r="M275" i="16"/>
  <c r="AA275" i="16"/>
  <c r="X276" i="16"/>
  <c r="X309" i="16" s="1"/>
  <c r="M276" i="16"/>
  <c r="M309" i="16" s="1"/>
  <c r="AE276" i="16"/>
  <c r="AE309" i="16" s="1"/>
  <c r="Q275" i="16"/>
  <c r="AE275" i="16"/>
  <c r="I275" i="16"/>
  <c r="V276" i="16"/>
  <c r="V309" i="16" s="1"/>
  <c r="AA276" i="16"/>
  <c r="AA309" i="16" s="1"/>
  <c r="Z275" i="16"/>
  <c r="S275" i="16"/>
  <c r="O276" i="16"/>
  <c r="O309" i="16" s="1"/>
  <c r="W275" i="16"/>
  <c r="AH275" i="16"/>
  <c r="Y276" i="16"/>
  <c r="Y309" i="16" s="1"/>
  <c r="AB276" i="16"/>
  <c r="AB309" i="16" s="1"/>
  <c r="AC275" i="16"/>
  <c r="AJ275" i="16"/>
  <c r="Y275" i="16"/>
  <c r="AC276" i="16"/>
  <c r="AC309" i="16" s="1"/>
  <c r="J276" i="16"/>
  <c r="J309" i="16" s="1"/>
  <c r="AG275" i="16"/>
  <c r="N275" i="16"/>
  <c r="AI275" i="16"/>
  <c r="AL276" i="16"/>
  <c r="AJ276" i="16"/>
  <c r="O275" i="16"/>
  <c r="U276" i="16"/>
  <c r="U309" i="16" s="1"/>
  <c r="P276" i="16"/>
  <c r="P309" i="16" s="1"/>
  <c r="H275" i="16"/>
  <c r="T276" i="16"/>
  <c r="T309" i="16" s="1"/>
  <c r="X275" i="16"/>
  <c r="AF276" i="16"/>
  <c r="AF309" i="16" s="1"/>
  <c r="AG276" i="16"/>
  <c r="AG309" i="16" s="1"/>
  <c r="Z276" i="16"/>
  <c r="Z309" i="16" s="1"/>
  <c r="N276" i="16"/>
  <c r="N309" i="16" s="1"/>
  <c r="K276" i="16"/>
  <c r="K309" i="16" s="1"/>
  <c r="R275" i="16"/>
  <c r="T275" i="16"/>
  <c r="AD275" i="16"/>
  <c r="R276" i="16"/>
  <c r="R309" i="16" s="1"/>
  <c r="S276" i="16"/>
  <c r="S309" i="16" s="1"/>
  <c r="V275" i="16"/>
  <c r="AF275" i="16"/>
  <c r="Q276" i="16"/>
  <c r="Q309" i="16" s="1"/>
  <c r="L276" i="16"/>
  <c r="L309" i="16" s="1"/>
  <c r="U275" i="16"/>
  <c r="L275" i="16"/>
  <c r="AK276" i="16"/>
  <c r="H276" i="16"/>
  <c r="H309" i="16" s="1"/>
  <c r="AD276" i="16"/>
  <c r="AD309" i="16" s="1"/>
  <c r="AL275" i="16"/>
  <c r="P275" i="16"/>
  <c r="AH276" i="16"/>
  <c r="AH309" i="16" s="1"/>
  <c r="K275" i="16"/>
  <c r="AB275" i="16"/>
  <c r="AI276" i="16"/>
  <c r="AK275" i="16"/>
  <c r="J275" i="16"/>
  <c r="AJ470" i="16" l="1"/>
  <c r="AL469" i="16"/>
  <c r="AK389" i="16"/>
  <c r="AK457" i="16" s="1"/>
  <c r="AL389" i="16"/>
  <c r="AL457" i="16" s="1"/>
  <c r="AJ459" i="16"/>
  <c r="AI309" i="16"/>
  <c r="AL299" i="16"/>
  <c r="AL263" i="16"/>
  <c r="AL380" i="16"/>
  <c r="AK380" i="16"/>
  <c r="AK299" i="16"/>
  <c r="AK263" i="16"/>
  <c r="AJ306" i="16"/>
  <c r="AJ309" i="16" s="1"/>
  <c r="AL386" i="16"/>
  <c r="AL301" i="16" s="1"/>
  <c r="AJ286" i="16"/>
  <c r="AJ264" i="16"/>
  <c r="AK386" i="16"/>
  <c r="AK301" i="16" s="1"/>
  <c r="AJ255" i="16"/>
  <c r="AJ285" i="16" s="1"/>
  <c r="AI256" i="16"/>
  <c r="H67" i="6"/>
  <c r="H113" i="6" s="1"/>
  <c r="AL470" i="16" l="1"/>
  <c r="AK470" i="16"/>
  <c r="AK459" i="16"/>
  <c r="AL459" i="16"/>
  <c r="AK306" i="16"/>
  <c r="AK309" i="16" s="1"/>
  <c r="AK264" i="16"/>
  <c r="AK286" i="16"/>
  <c r="AL264" i="16"/>
  <c r="AL286" i="16"/>
  <c r="AL306" i="16"/>
  <c r="AL309" i="16" s="1"/>
  <c r="AK255" i="16"/>
  <c r="AK285" i="16" s="1"/>
  <c r="AJ256" i="16"/>
  <c r="AK256" i="16" l="1"/>
  <c r="AL255" i="16"/>
  <c r="AL285" i="16" s="1"/>
  <c r="AL256"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Dietmar Geiselmann</author>
  </authors>
  <commentList>
    <comment ref="E7" authorId="0" shapeId="0" xr:uid="{00000000-0006-0000-0200-000001000000}">
      <text>
        <r>
          <rPr>
            <b/>
            <sz val="9"/>
            <color indexed="81"/>
            <rFont val="Segoe UI"/>
            <family val="2"/>
          </rPr>
          <t>Bezug zu Blatt "TEIL 1 Zustandsermittlung" beachten:</t>
        </r>
        <r>
          <rPr>
            <sz val="9"/>
            <color indexed="81"/>
            <rFont val="Segoe UI"/>
            <family val="2"/>
          </rPr>
          <t xml:space="preserve">
Bei Anwendung von "DGNB System Gebäude im Betrieb (Betrachtung 3 Jahre)" muss im TEIL 1 die Gruppierung in Spalte F und G manuell eingeblendet werden.</t>
        </r>
      </text>
    </comment>
    <comment ref="E58" authorId="0" shapeId="0" xr:uid="{00000000-0006-0000-0200-000002000000}">
      <text>
        <r>
          <rPr>
            <b/>
            <sz val="9"/>
            <color indexed="81"/>
            <rFont val="Segoe UI"/>
            <family val="2"/>
          </rPr>
          <t xml:space="preserve">Definition gemäß GRESB:
</t>
        </r>
        <r>
          <rPr>
            <sz val="9"/>
            <color indexed="81"/>
            <rFont val="Segoe UI"/>
            <family val="2"/>
          </rPr>
          <t>Indirectly managed assets: This definition and the definition of Managed assets are solely based on the landlord/tenant relationship. Assets or buildings for which the tenant is determined to have 'operational control' where operational control is defined as having the ability to introduce and implement operating and/ or environmental policies and measures. In case both the landlord and tenant have the authority to introduce and implement any or all of the policies and measures mentioned above, the asset or building should be reported as a Managed asset. Where a single tenant has the sole authority to introduce and implement operating and/or environmental policies and measures, the tenant should be assumed to have operational control, so it should be considered to be an Indirectly Managed asset.</t>
        </r>
      </text>
    </comment>
    <comment ref="E60" authorId="0" shapeId="0" xr:uid="{00000000-0006-0000-0200-000003000000}">
      <text>
        <r>
          <rPr>
            <b/>
            <sz val="9"/>
            <color indexed="81"/>
            <rFont val="Segoe UI"/>
            <family val="2"/>
          </rPr>
          <t>Definition gemäß GRESB:</t>
        </r>
        <r>
          <rPr>
            <sz val="9"/>
            <color indexed="81"/>
            <rFont val="Segoe UI"/>
            <family val="2"/>
          </rPr>
          <t xml:space="preserve">
Average annual vacancy: The average rate of vacancy per annum.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Dietmar Geiselmann</author>
  </authors>
  <commentList>
    <comment ref="H18" authorId="0" shapeId="0" xr:uid="{00000000-0006-0000-0300-000001000000}">
      <text>
        <r>
          <rPr>
            <b/>
            <sz val="9"/>
            <color indexed="81"/>
            <rFont val="Segoe UI"/>
            <family val="2"/>
          </rPr>
          <t>Bezugsjahr</t>
        </r>
        <r>
          <rPr>
            <sz val="9"/>
            <color indexed="81"/>
            <rFont val="Segoe UI"/>
            <family val="2"/>
          </rPr>
          <t xml:space="preserve">
Als Jahreszahl ist jenes Jahr zu verwenden, in dem der überwiegende Teil der Berichtsperiode liegt. Liegen die Daten genau halbjährig vor, so ist die Jahreszahl des letzten Berichtsmonats zu verwenden.
</t>
        </r>
      </text>
    </comment>
    <comment ref="B21" authorId="0" shapeId="0" xr:uid="{00000000-0006-0000-0300-000002000000}">
      <text>
        <r>
          <rPr>
            <b/>
            <sz val="9"/>
            <color indexed="81"/>
            <rFont val="Segoe UI"/>
            <family val="2"/>
          </rPr>
          <t xml:space="preserve">Begriffsdefinition
nach DIN V 18599-1: 2018-09 </t>
        </r>
        <r>
          <rPr>
            <sz val="9"/>
            <color indexed="81"/>
            <rFont val="Segoe UI"/>
            <family val="2"/>
          </rPr>
          <t xml:space="preserve">
siehe ANNEX 5</t>
        </r>
      </text>
    </comment>
    <comment ref="B139" authorId="0" shapeId="0" xr:uid="{00000000-0006-0000-0300-000003000000}">
      <text>
        <r>
          <rPr>
            <b/>
            <sz val="9"/>
            <color indexed="81"/>
            <rFont val="Segoe UI"/>
            <family val="2"/>
          </rPr>
          <t xml:space="preserve">Begriffsdefinition
nach DIN V 18599-1: 2018-09 
</t>
        </r>
        <r>
          <rPr>
            <sz val="9"/>
            <color indexed="81"/>
            <rFont val="Segoe UI"/>
            <family val="2"/>
          </rPr>
          <t>siehe ANNEX 5</t>
        </r>
      </text>
    </comment>
    <comment ref="B165" authorId="0" shapeId="0" xr:uid="{00000000-0006-0000-0300-000004000000}">
      <text>
        <r>
          <rPr>
            <b/>
            <sz val="9"/>
            <color indexed="81"/>
            <rFont val="Segoe UI"/>
            <family val="2"/>
          </rPr>
          <t xml:space="preserve">Begriffsdefinition
nach DIN V 18599-1: 2018-09 
</t>
        </r>
        <r>
          <rPr>
            <sz val="9"/>
            <color indexed="81"/>
            <rFont val="Segoe UI"/>
            <family val="2"/>
          </rPr>
          <t>siehe ANNEX 5</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Dietmar Geiselmann</author>
  </authors>
  <commentList>
    <comment ref="B5" authorId="0" shapeId="0" xr:uid="{00000000-0006-0000-0400-000001000000}">
      <text>
        <r>
          <rPr>
            <sz val="9"/>
            <color indexed="81"/>
            <rFont val="Segoe UI"/>
            <family val="2"/>
          </rPr>
          <t>Angabe informativ</t>
        </r>
        <r>
          <rPr>
            <b/>
            <sz val="9"/>
            <color indexed="81"/>
            <rFont val="Segoe UI"/>
            <family val="2"/>
          </rPr>
          <t xml:space="preserve">
</t>
        </r>
        <r>
          <rPr>
            <sz val="9"/>
            <color indexed="81"/>
            <rFont val="Segoe UI"/>
            <family val="2"/>
          </rPr>
          <t>(Visuelle Anzeige des aktuellen Jahres in Zeile 7 im KSFP)</t>
        </r>
      </text>
    </comment>
    <comment ref="B8" authorId="0" shapeId="0" xr:uid="{00000000-0006-0000-0400-000002000000}">
      <text>
        <r>
          <rPr>
            <sz val="9"/>
            <color indexed="81"/>
            <rFont val="Segoe UI"/>
            <family val="2"/>
          </rPr>
          <t xml:space="preserve">Angabe legt den Endpunkt des Dekarbonisierungspfades fest.
</t>
        </r>
      </text>
    </comment>
    <comment ref="B19" authorId="0" shapeId="0" xr:uid="{00000000-0006-0000-0400-000003000000}">
      <text>
        <r>
          <rPr>
            <sz val="9"/>
            <color indexed="81"/>
            <rFont val="Segoe UI"/>
            <family val="2"/>
          </rPr>
          <t>Angabe nur bei Bilanzrahmen Betrieb und Konstruktion notwendig.</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Julius Christoph Loydl</author>
  </authors>
  <commentList>
    <comment ref="B50" authorId="0" shapeId="0" xr:uid="{00000000-0006-0000-0600-000001000000}">
      <text>
        <r>
          <rPr>
            <sz val="9"/>
            <color indexed="81"/>
            <rFont val="Tahoma"/>
            <family val="2"/>
          </rPr>
          <t>DGNB
ÖKOBAUDAT-Datenbank
GaBi-Datenbank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tc={F872E8C4-761E-45BA-B04B-F7729610D91A}</author>
    <author>Dietmar Geiselmann</author>
  </authors>
  <commentList>
    <comment ref="M5" authorId="0" shapeId="0" xr:uid="{00000000-0006-0000-0700-000001000000}">
      <text>
        <r>
          <rPr>
            <sz val="10"/>
            <color theme="1"/>
            <rFont val="Arial"/>
            <family val="2"/>
          </rPr>
          <t>Referenzdatensatz
Der rot markierte Datensatz stammt aus der in Spalte F angegebenen Datenquelle. Dieser Referenzdatensatz wird für alle Jahre bis 2050 unverändert angegeben, sofern keine anderen Daten vorliegen.</t>
        </r>
      </text>
    </comment>
    <comment ref="B9" authorId="1" shapeId="0" xr:uid="{00000000-0006-0000-0700-000002000000}">
      <text>
        <r>
          <rPr>
            <sz val="9"/>
            <color indexed="81"/>
            <rFont val="Segoe UI"/>
            <family val="2"/>
          </rPr>
          <t>Definition Erneuerbare Energie:
gemäß EnEV/GEG</t>
        </r>
      </text>
    </comment>
    <comment ref="B10" authorId="1" shapeId="0" xr:uid="{00000000-0006-0000-0700-000003000000}">
      <text>
        <r>
          <rPr>
            <sz val="9"/>
            <color indexed="81"/>
            <rFont val="Segoe UI"/>
            <family val="2"/>
          </rPr>
          <t>Definition Erneuerbare Energie:
gemäß EnEV/GEG</t>
        </r>
      </text>
    </comment>
    <comment ref="B14" authorId="1" shapeId="0" xr:uid="{00000000-0006-0000-0700-000004000000}">
      <text>
        <r>
          <rPr>
            <sz val="9"/>
            <color indexed="81"/>
            <rFont val="Segoe UI"/>
            <family val="2"/>
          </rPr>
          <t>Definition Erneuerbare Energie:
gemäß EnEV/GEG</t>
        </r>
      </text>
    </comment>
    <comment ref="B15" authorId="1" shapeId="0" xr:uid="{00000000-0006-0000-0700-000005000000}">
      <text>
        <r>
          <rPr>
            <sz val="9"/>
            <color indexed="81"/>
            <rFont val="Segoe UI"/>
            <family val="2"/>
          </rPr>
          <t>Definition Erneuerbare Energie:
gemäß EnEV/GEG</t>
        </r>
      </text>
    </comment>
    <comment ref="B16" authorId="1" shapeId="0" xr:uid="{00000000-0006-0000-0700-000006000000}">
      <text>
        <r>
          <rPr>
            <sz val="9"/>
            <color indexed="81"/>
            <rFont val="Segoe UI"/>
            <family val="2"/>
          </rPr>
          <t>Definition Erneuerbare Energie:
gemäß EnEV/GEG</t>
        </r>
      </text>
    </comment>
    <comment ref="B17" authorId="1" shapeId="0" xr:uid="{00000000-0006-0000-0700-000007000000}">
      <text>
        <r>
          <rPr>
            <sz val="9"/>
            <color indexed="81"/>
            <rFont val="Segoe UI"/>
            <family val="2"/>
          </rPr>
          <t>Definition Erneuerbare Energie:
gemäß EnEV/GEG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Dietmar Geiselmann</author>
  </authors>
  <commentList>
    <comment ref="B161" authorId="0" shapeId="0" xr:uid="{00000000-0006-0000-0F00-000001000000}">
      <text>
        <r>
          <rPr>
            <sz val="9"/>
            <color indexed="81"/>
            <rFont val="Segoe UI"/>
            <family val="2"/>
          </rPr>
          <t>Angabe nur bei Bilanzrahmen Betrieb und Konstruktion notwendig.</t>
        </r>
      </text>
    </comment>
  </commentList>
</comments>
</file>

<file path=xl/sharedStrings.xml><?xml version="1.0" encoding="utf-8"?>
<sst xmlns="http://schemas.openxmlformats.org/spreadsheetml/2006/main" count="1935" uniqueCount="1469">
  <si>
    <t>Wärme-Mix Deutschland (Quelle DGNB, 2018)</t>
  </si>
  <si>
    <t>Konstruktion - 50 Jahre (Quelle DGNB, 2018)</t>
  </si>
  <si>
    <r>
      <t>m²</t>
    </r>
    <r>
      <rPr>
        <vertAlign val="subscript"/>
        <sz val="10"/>
        <color theme="1"/>
        <rFont val="Arial"/>
        <family val="2"/>
      </rPr>
      <t>NRF</t>
    </r>
    <r>
      <rPr>
        <sz val="10"/>
        <color theme="1"/>
        <rFont val="Arial"/>
        <family val="2"/>
      </rPr>
      <t>*a</t>
    </r>
  </si>
  <si>
    <t>Erneuerbare Energie</t>
  </si>
  <si>
    <t>GaBi-Datenbank</t>
  </si>
  <si>
    <t>Strom aus PV</t>
  </si>
  <si>
    <t xml:space="preserve">Strom aus Biomasse </t>
  </si>
  <si>
    <t>Strom aus Biogas</t>
  </si>
  <si>
    <t>Strom aus Windkraft</t>
  </si>
  <si>
    <t>Strom aus Wasserkraft</t>
  </si>
  <si>
    <t>Endenergie Fernwärme aus Biogas (100%)</t>
  </si>
  <si>
    <t>Endenergie Fernwärme aus Biomasse (fest)</t>
  </si>
  <si>
    <t>Farb-Konvention der Zellen:</t>
  </si>
  <si>
    <t>Eingabefeld</t>
  </si>
  <si>
    <t>Automatische Berechnung</t>
  </si>
  <si>
    <t>Ergebnisfeld</t>
  </si>
  <si>
    <t>DGNB Vertragsnummer</t>
  </si>
  <si>
    <t>Straße</t>
  </si>
  <si>
    <t>Stadt</t>
  </si>
  <si>
    <t>PLZ</t>
  </si>
  <si>
    <t>Gebäudetyp</t>
  </si>
  <si>
    <t>Baujahr</t>
  </si>
  <si>
    <t>Zeitpunkt der Dateneingabe</t>
  </si>
  <si>
    <t>Berichtsperiode</t>
  </si>
  <si>
    <t>Bilanzrahmen</t>
  </si>
  <si>
    <t>Projektdaten</t>
  </si>
  <si>
    <t>[kWh]</t>
  </si>
  <si>
    <t>Stromverbrauch</t>
  </si>
  <si>
    <t>Art des Energieträgers</t>
  </si>
  <si>
    <t>[%]</t>
  </si>
  <si>
    <t>Daten für</t>
  </si>
  <si>
    <t>Hinweis:</t>
  </si>
  <si>
    <r>
      <t>[kgCO</t>
    </r>
    <r>
      <rPr>
        <vertAlign val="subscript"/>
        <sz val="9"/>
        <color theme="1"/>
        <rFont val="Arial"/>
        <family val="2"/>
      </rPr>
      <t>2</t>
    </r>
    <r>
      <rPr>
        <sz val="9"/>
        <color theme="1"/>
        <rFont val="Arial"/>
        <family val="2"/>
      </rPr>
      <t>eq]</t>
    </r>
  </si>
  <si>
    <t>Wichtiger Hinweis zur Verwendung dieser Hilfsberechnung:</t>
  </si>
  <si>
    <t>Summe</t>
  </si>
  <si>
    <t>Nr.</t>
  </si>
  <si>
    <t>Nutzungszonen</t>
  </si>
  <si>
    <t>Hauptnutzung</t>
  </si>
  <si>
    <t>Heizung</t>
  </si>
  <si>
    <t>Warmwasser</t>
  </si>
  <si>
    <t>Beleuchtung</t>
  </si>
  <si>
    <t>Luftförderung</t>
  </si>
  <si>
    <t>Kühlung</t>
  </si>
  <si>
    <t>Arbeitshilfen</t>
  </si>
  <si>
    <t>Fläche</t>
  </si>
  <si>
    <t>[m²]</t>
  </si>
  <si>
    <t>Einzelbüro</t>
  </si>
  <si>
    <t>X</t>
  </si>
  <si>
    <t>Gruppenbüro</t>
  </si>
  <si>
    <t>Großraumbüro</t>
  </si>
  <si>
    <t>Besprechung/Sitzungszimmer/Seminar</t>
  </si>
  <si>
    <t>Schalterhalle</t>
  </si>
  <si>
    <t>Einzelhandel/Kaufhaus (ohne Kühlprodukte)</t>
  </si>
  <si>
    <t>Einzelhandel/Kaufhaus (mit Kühlprodukten)</t>
  </si>
  <si>
    <t>Klassenzimmer (Schulen)</t>
  </si>
  <si>
    <t>Hörsaal, Auditorium</t>
  </si>
  <si>
    <t>Bettenzimmer</t>
  </si>
  <si>
    <t>Hotelzimmer</t>
  </si>
  <si>
    <t>Kantine (Essbereich)</t>
  </si>
  <si>
    <t>Restaurant (Essbereich)</t>
  </si>
  <si>
    <t>Gewerbeküchen (Kochen mit Strom)</t>
  </si>
  <si>
    <t>Gewerbeküche - Vorbereitung, Lager</t>
  </si>
  <si>
    <t>WC und Sanitärräume</t>
  </si>
  <si>
    <t>Sonstige Aufenthaltsräume</t>
  </si>
  <si>
    <t>Nebenflächen ohne Aufenthaltsräume</t>
  </si>
  <si>
    <t>Verkehrsfläche</t>
  </si>
  <si>
    <t>Verkehrsfläche ohne Tageslicht</t>
  </si>
  <si>
    <t>Lager</t>
  </si>
  <si>
    <t>Lager mit Leseaufgaben</t>
  </si>
  <si>
    <t>Serverraum in Rechenzentren</t>
  </si>
  <si>
    <t>Gewerbehalle (grobe Arbeiten)</t>
  </si>
  <si>
    <t>Gewerbehalle (feine Arbeiten)</t>
  </si>
  <si>
    <t>Zuschauerbereich</t>
  </si>
  <si>
    <t>Theater - Foyer</t>
  </si>
  <si>
    <t>Bühne</t>
  </si>
  <si>
    <t>Messe/Kongress</t>
  </si>
  <si>
    <t>Ausstellungsräume und Museum</t>
  </si>
  <si>
    <t>Bibliothek - Lesesaal</t>
  </si>
  <si>
    <t>Bibliothek - Freihandbereich</t>
  </si>
  <si>
    <t>Bibliothek - Magazin und Depot</t>
  </si>
  <si>
    <t>Sporthalle</t>
  </si>
  <si>
    <t>Parkhäuser/Tiefgaragen (Privatnutzung)</t>
  </si>
  <si>
    <t>Parkhäuser/Tiefgaragen (öffentlich)</t>
  </si>
  <si>
    <t>Saunabereich</t>
  </si>
  <si>
    <t>Fitnessraum</t>
  </si>
  <si>
    <t>Labor</t>
  </si>
  <si>
    <t>Behandlungsraum</t>
  </si>
  <si>
    <t>Spezialpflegebereiche</t>
  </si>
  <si>
    <t>Flure (Pflegebereich)</t>
  </si>
  <si>
    <t>Arztpraxen</t>
  </si>
  <si>
    <t>Lagerhalle</t>
  </si>
  <si>
    <t>Wohnen (EFH)</t>
  </si>
  <si>
    <t>Wohnen (MFH)</t>
  </si>
  <si>
    <t>Strom-Mix Deutschland</t>
  </si>
  <si>
    <t>Energieverbrauch</t>
  </si>
  <si>
    <t>Strom - Energieträger 1.4</t>
  </si>
  <si>
    <t>Strom - Energieträger 1.5</t>
  </si>
  <si>
    <t>Prozentuale Zusammensetzung:</t>
  </si>
  <si>
    <t>ANNEX 1: Emissionsfaktoren</t>
  </si>
  <si>
    <t>Anwendung</t>
  </si>
  <si>
    <r>
      <t>CO</t>
    </r>
    <r>
      <rPr>
        <vertAlign val="subscript"/>
        <sz val="10"/>
        <color theme="1"/>
        <rFont val="Arial"/>
        <family val="2"/>
      </rPr>
      <t>2</t>
    </r>
    <r>
      <rPr>
        <sz val="10"/>
        <color theme="1"/>
        <rFont val="Arial"/>
        <family val="2"/>
      </rPr>
      <t>-Faktor [kgCO</t>
    </r>
    <r>
      <rPr>
        <vertAlign val="subscript"/>
        <sz val="10"/>
        <color theme="1"/>
        <rFont val="Arial"/>
        <family val="2"/>
      </rPr>
      <t>2</t>
    </r>
    <r>
      <rPr>
        <sz val="10"/>
        <color theme="1"/>
        <rFont val="Arial"/>
        <family val="2"/>
      </rPr>
      <t>eq/kWh]</t>
    </r>
  </si>
  <si>
    <t>Maßnahmen</t>
  </si>
  <si>
    <t>Startpunkt Klimaschutzfahrplan</t>
  </si>
  <si>
    <t>Lieferant:</t>
  </si>
  <si>
    <t>Teil 2a): Klimaschutzfahrplan – Maßnahmenplanung zum Erreichen der Klimaschutzziele</t>
  </si>
  <si>
    <r>
      <t>[kgCO</t>
    </r>
    <r>
      <rPr>
        <vertAlign val="subscript"/>
        <sz val="9"/>
        <color theme="1"/>
        <rFont val="Arial"/>
        <family val="2"/>
      </rPr>
      <t>2</t>
    </r>
    <r>
      <rPr>
        <sz val="9"/>
        <color theme="1"/>
        <rFont val="Arial"/>
        <family val="2"/>
      </rPr>
      <t>eq/a]</t>
    </r>
  </si>
  <si>
    <t>Ökostrom-Mix 1 (anbieterspezifisch)</t>
  </si>
  <si>
    <t>Ökostrom-Mix 2 (anbieterspezifisch)</t>
  </si>
  <si>
    <t>Ökostrom-Mix 3 (anbieterspezifisch)</t>
  </si>
  <si>
    <t>Nachweis:</t>
  </si>
  <si>
    <t>1. Anbieterspezifischer Ökostrom-Mix</t>
  </si>
  <si>
    <t>Nah-/Fernwärme 1 (anbieterspezifisch)</t>
  </si>
  <si>
    <t>Nah-/Fernwärme 2 (anbieterspezifisch)</t>
  </si>
  <si>
    <t>Nah-/Fernwärme 3 (anbieterspezifisch)</t>
  </si>
  <si>
    <t>Emissionsfaktor 1 (projektspezifisch)</t>
  </si>
  <si>
    <t>Emissionsfaktor 2 (projektspezifisch)</t>
  </si>
  <si>
    <t>Emissionsfaktor 3 (projektspezifisch)</t>
  </si>
  <si>
    <t>ANNEX 3: Teilenergiekennwerte</t>
  </si>
  <si>
    <t>Wärmeverbrauch</t>
  </si>
  <si>
    <t>Strom- und Wärmeverbrauch</t>
  </si>
  <si>
    <t>Wärme - Energieträger 1.4</t>
  </si>
  <si>
    <t>Wärme - Energieträger 1.5</t>
  </si>
  <si>
    <t>Zugeführte Energiemenge</t>
  </si>
  <si>
    <t>Thermische Energie</t>
  </si>
  <si>
    <t>Thermische Energie - Energieträger 1.1</t>
  </si>
  <si>
    <t>Thermische Energie - Energieträger 1.2</t>
  </si>
  <si>
    <t>Thermische Energie - Energieträger 1.3</t>
  </si>
  <si>
    <t>KSFP Thermische Energie - Energieträger 1.1</t>
  </si>
  <si>
    <t>KSFP Thermische Energie - Energieträger 1.2</t>
  </si>
  <si>
    <t>KSFP Thermische Energie - Energieträger 1.3</t>
  </si>
  <si>
    <t>Nutzung:</t>
  </si>
  <si>
    <r>
      <t>[kgCO</t>
    </r>
    <r>
      <rPr>
        <vertAlign val="subscript"/>
        <sz val="9"/>
        <color theme="1"/>
        <rFont val="Arial"/>
        <family val="2"/>
      </rPr>
      <t>2</t>
    </r>
    <r>
      <rPr>
        <sz val="9"/>
        <color theme="1"/>
        <rFont val="Arial"/>
        <family val="2"/>
      </rPr>
      <t>eq/a*NRF]</t>
    </r>
  </si>
  <si>
    <t>Elektrische Energie</t>
  </si>
  <si>
    <t>Nah-/Fernkälte 1 (anbieterspezifisch)</t>
  </si>
  <si>
    <t>Nah-/Fernkälte 2 (anbieterspezifisch)</t>
  </si>
  <si>
    <t>Nah-/Fernkälte 3 (anbieterspezifisch)</t>
  </si>
  <si>
    <t>Flächen-
anteil</t>
  </si>
  <si>
    <t>Blaue Schrift: Erweiterung der Bewertungsmethodik von Level(s) durch die DGNB</t>
  </si>
  <si>
    <t>Ergebnis Gesamtbewertung</t>
  </si>
  <si>
    <t>Ergebnis Einzelbewertung gemessene/berechnete Daten</t>
  </si>
  <si>
    <t>Rating-Aspekt</t>
  </si>
  <si>
    <t>Kurze Beschreibung des Aspekts</t>
  </si>
  <si>
    <t>Zuverlässigkeitsgrad</t>
  </si>
  <si>
    <t>(spiegelt den Grad der Repräsentativität wider)</t>
  </si>
  <si>
    <t>Gering</t>
  </si>
  <si>
    <t>Mittel</t>
  </si>
  <si>
    <t>Hoch</t>
  </si>
  <si>
    <t>1.1 Technische Repräsentativität der Gebäudenutzungsmuster</t>
  </si>
  <si>
    <t>2.1 Räumliche Repräsentativität der verwendeten Wetterdaten</t>
  </si>
  <si>
    <t>Teilbewertung Rating 1</t>
  </si>
  <si>
    <t>1. Bauteilaufbauten</t>
  </si>
  <si>
    <t>3. Thermische Masse</t>
  </si>
  <si>
    <t>4. Sonnenschutzsystem</t>
  </si>
  <si>
    <t>Rating 2 – Technische Kompetenzen</t>
  </si>
  <si>
    <t>(spiegelt den Grad der Kompetenz wider)</t>
  </si>
  <si>
    <t>Technische Kompetenz des die Bewertung durchführenden Personals</t>
  </si>
  <si>
    <t>Teilbewertung Rating 2</t>
  </si>
  <si>
    <t>Rating 3 – Unabhängige Überprüfung</t>
  </si>
  <si>
    <t>Unabhängige Überprüfung der Bewertung</t>
  </si>
  <si>
    <t>Teilbewertung Rating 3</t>
  </si>
  <si>
    <t>Teil 1b): Zuverlässigkeitseinstufung der Leistungsbewertung</t>
  </si>
  <si>
    <t>In Anlehung an: Level(s) – Ein gemeinsamer EU-Rahmen zentraler Nachhaltigkeitsindikatoren für Büro- und Wohngebäude Teil 3: Durchführung von Leistungsbewertungen mithilfe von Level(s) / Seite 38-47</t>
  </si>
  <si>
    <t>Energieträger</t>
  </si>
  <si>
    <t>Referenzeinheit</t>
  </si>
  <si>
    <t>1 kWh</t>
  </si>
  <si>
    <t>Informationsfeld</t>
  </si>
  <si>
    <t>„Bruttogeschossfläche“ (BGF) nach DIN 277:2016</t>
  </si>
  <si>
    <t>[-]</t>
  </si>
  <si>
    <r>
      <t>[kgCO</t>
    </r>
    <r>
      <rPr>
        <vertAlign val="subscript"/>
        <sz val="9"/>
        <color theme="1"/>
        <rFont val="Arial"/>
        <family val="2"/>
      </rPr>
      <t>2</t>
    </r>
    <r>
      <rPr>
        <sz val="9"/>
        <color theme="1"/>
        <rFont val="Arial"/>
        <family val="2"/>
      </rPr>
      <t>eq/a*EBF]</t>
    </r>
  </si>
  <si>
    <t>1. Allgemeine Informationen</t>
  </si>
  <si>
    <t>1.1 Angaben zum Gebäude</t>
  </si>
  <si>
    <t>1.2 Weiterführende Informationen</t>
  </si>
  <si>
    <t>Leerstandsrate</t>
  </si>
  <si>
    <t>Allgemeinfläche</t>
  </si>
  <si>
    <t>Mietfläche</t>
  </si>
  <si>
    <t>1.3 Formelle Angaben zur Bereitstellung der Informationen</t>
  </si>
  <si>
    <t>5. Weitere Kennzahlen und ergänzende Informationen</t>
  </si>
  <si>
    <t>6. Kommunikation bei erweitertem Bilanzrahmen und zukünftig relevante Informationen</t>
  </si>
  <si>
    <t xml:space="preserve">6.1. THG-Emissionen außerhalb des Bilanzrahmens: Mobilität  </t>
  </si>
  <si>
    <t>7. Bezeichnungen im Sinne des Rahmenwerks</t>
  </si>
  <si>
    <t>[kWh/a]</t>
  </si>
  <si>
    <r>
      <t>[kWh/a*m</t>
    </r>
    <r>
      <rPr>
        <vertAlign val="superscript"/>
        <sz val="9"/>
        <color theme="1"/>
        <rFont val="Arial"/>
        <family val="2"/>
      </rPr>
      <t>2</t>
    </r>
    <r>
      <rPr>
        <sz val="9"/>
        <color theme="1"/>
        <rFont val="Arial"/>
        <family val="2"/>
      </rPr>
      <t>]</t>
    </r>
  </si>
  <si>
    <t>[Klasse]</t>
  </si>
  <si>
    <r>
      <t>[kgCO</t>
    </r>
    <r>
      <rPr>
        <vertAlign val="subscript"/>
        <sz val="9"/>
        <color theme="1"/>
        <rFont val="Arial"/>
        <family val="2"/>
      </rPr>
      <t>2</t>
    </r>
    <r>
      <rPr>
        <sz val="9"/>
        <color theme="1"/>
        <rFont val="Arial"/>
        <family val="2"/>
      </rPr>
      <t>eq/m</t>
    </r>
    <r>
      <rPr>
        <vertAlign val="superscript"/>
        <sz val="9"/>
        <color theme="1"/>
        <rFont val="Arial"/>
        <family val="2"/>
      </rPr>
      <t>2</t>
    </r>
    <r>
      <rPr>
        <sz val="9"/>
        <color theme="1"/>
        <rFont val="Arial"/>
        <family val="2"/>
      </rPr>
      <t>]</t>
    </r>
  </si>
  <si>
    <t>[Ja/Nein]</t>
  </si>
  <si>
    <r>
      <t>[kgCO</t>
    </r>
    <r>
      <rPr>
        <vertAlign val="subscript"/>
        <sz val="9"/>
        <color theme="1"/>
        <rFont val="Arial"/>
        <family val="2"/>
      </rPr>
      <t>2</t>
    </r>
    <r>
      <rPr>
        <sz val="9"/>
        <color theme="1"/>
        <rFont val="Arial"/>
        <family val="2"/>
      </rPr>
      <t>eq</t>
    </r>
    <r>
      <rPr>
        <sz val="9"/>
        <color theme="1"/>
        <rFont val="Arial"/>
        <family val="2"/>
      </rPr>
      <t>]</t>
    </r>
  </si>
  <si>
    <t>[direkt/indirekt]</t>
  </si>
  <si>
    <t>[JJJJ]</t>
  </si>
  <si>
    <t>DGNB</t>
  </si>
  <si>
    <t>Prozentuale Zusammensetzung</t>
  </si>
  <si>
    <t>ANNEX 2: Spezifische Emissionsfaktoren</t>
  </si>
  <si>
    <t>Spezifischer Emissionsfaktor</t>
  </si>
  <si>
    <t>Spezifischer Emissionsfaktor:</t>
  </si>
  <si>
    <t>Gebäudemanagement</t>
  </si>
  <si>
    <t>Jahr der letzten umfangreichen Sanierung</t>
  </si>
  <si>
    <t>Angaben zum Gebäude</t>
  </si>
  <si>
    <t>[Name, Organisation]</t>
  </si>
  <si>
    <t>Direktes Gebäudemanagement</t>
  </si>
  <si>
    <t>Indirektes Gebäudemanagement</t>
  </si>
  <si>
    <t>Energieeffizienzklasse gemäß EnEV/GEG</t>
  </si>
  <si>
    <t>„Nettoraumfläche“ (NRF) nach DIN 277:2016</t>
  </si>
  <si>
    <t>Quantifizierung der adäquaten Bezugsgröße</t>
  </si>
  <si>
    <t>Quantifizierung der adäquaten Bezugsfläche</t>
  </si>
  <si>
    <t>„Gebäudenutzfläche“ für Wohngebäude (EnEV/GEG)</t>
  </si>
  <si>
    <t>„Nettogrundfläche“ für Nicht-Wohngebäude (EnEV/GEG)</t>
  </si>
  <si>
    <t>Daten ermittelt von …</t>
  </si>
  <si>
    <t>Daten geprüft von …</t>
  </si>
  <si>
    <t>Angaben zur Bereitstellung der Daten</t>
  </si>
  <si>
    <t>Flächenangaben zum Gebäude</t>
  </si>
  <si>
    <t>Optionale Angaben zum Gebäude</t>
  </si>
  <si>
    <t>Optionale Flächenangaben zum Gebäude</t>
  </si>
  <si>
    <t xml:space="preserve">THG-Emissionen Mobilität  </t>
  </si>
  <si>
    <t>Erworbene THG-Emissionenzertifikate für das Gebäude</t>
  </si>
  <si>
    <t xml:space="preserve">Angabe zur System-/Netzdienlichkeit </t>
  </si>
  <si>
    <t>Hinweis: Perspektivische Abfrage</t>
  </si>
  <si>
    <t>Kältemittel - Typ</t>
  </si>
  <si>
    <t>Kältemittel - Menge</t>
  </si>
  <si>
    <r>
      <t>[m</t>
    </r>
    <r>
      <rPr>
        <vertAlign val="superscript"/>
        <sz val="9"/>
        <color theme="1"/>
        <rFont val="Arial"/>
        <family val="2"/>
      </rPr>
      <t>3</t>
    </r>
    <r>
      <rPr>
        <sz val="9"/>
        <color theme="1"/>
        <rFont val="Arial"/>
        <family val="2"/>
      </rPr>
      <t>]</t>
    </r>
  </si>
  <si>
    <r>
      <t>[kgCO</t>
    </r>
    <r>
      <rPr>
        <vertAlign val="subscript"/>
        <sz val="9"/>
        <color theme="1"/>
        <rFont val="Arial"/>
        <family val="2"/>
      </rPr>
      <t>2</t>
    </r>
    <r>
      <rPr>
        <sz val="9"/>
        <color theme="1"/>
        <rFont val="Arial"/>
        <family val="2"/>
      </rPr>
      <t>eq/m</t>
    </r>
    <r>
      <rPr>
        <vertAlign val="superscript"/>
        <sz val="9"/>
        <color theme="1"/>
        <rFont val="Arial"/>
        <family val="2"/>
      </rPr>
      <t>3</t>
    </r>
    <r>
      <rPr>
        <sz val="9"/>
        <color theme="1"/>
        <rFont val="Arial"/>
        <family val="2"/>
      </rPr>
      <t>]</t>
    </r>
  </si>
  <si>
    <t>THG-Emissionen der Produktionsphase (A1-A3)</t>
  </si>
  <si>
    <t>THG-Emissionen aus dem Lebensende der Konstruktion (C3+C4+D)</t>
  </si>
  <si>
    <t>Treibhausgasemissionen der Lebenszyklusphasen gemäß DIN EN 15978</t>
  </si>
  <si>
    <t>THG-Bilanz Betrieb</t>
  </si>
  <si>
    <t>THG-Emissionen aus zugeführter Endenergie</t>
  </si>
  <si>
    <t>Bilanz der THG-Emissionen (flächenspezifisch)</t>
  </si>
  <si>
    <t>Teilfläche/-verbraucher 1</t>
  </si>
  <si>
    <t>Teilfläche/-verbraucher 2</t>
  </si>
  <si>
    <t>Teilfläche/-verbraucher 1 - Thermische Energie</t>
  </si>
  <si>
    <t>Teilfläche/-verbraucher 2 - Thermische Energie</t>
  </si>
  <si>
    <t>Teilfläche/-verbraucher 3 - Thermische Energie</t>
  </si>
  <si>
    <t>Teilfläche/-verbraucher 3</t>
  </si>
  <si>
    <t>Auszeichnung "Klimapositiv"</t>
  </si>
  <si>
    <t>Geothermie</t>
  </si>
  <si>
    <t>Solarthermie</t>
  </si>
  <si>
    <t>Inhaltliche Mindestanforderungen</t>
  </si>
  <si>
    <t>3. Offenlegung des Eigenversorgungsgrades</t>
  </si>
  <si>
    <t>4. Offenlegung des Solarnutzungsgrades</t>
  </si>
  <si>
    <t>4.1 Solar genutzte opake Fläche</t>
  </si>
  <si>
    <t>4.2 Solar nutzbare opake Fläche</t>
  </si>
  <si>
    <r>
      <t>[m</t>
    </r>
    <r>
      <rPr>
        <vertAlign val="superscript"/>
        <sz val="9"/>
        <color theme="1"/>
        <rFont val="Arial"/>
        <family val="2"/>
      </rPr>
      <t>2</t>
    </r>
    <r>
      <rPr>
        <sz val="9"/>
        <color theme="1"/>
        <rFont val="Arial"/>
        <family val="2"/>
      </rPr>
      <t>]</t>
    </r>
  </si>
  <si>
    <t>Anforderung erfüllt</t>
  </si>
  <si>
    <t>Anforderung nicht erfüllt</t>
  </si>
  <si>
    <t>Handlungsfelder</t>
  </si>
  <si>
    <t>Gebäudeenergie</t>
  </si>
  <si>
    <t>Städtebau/Quartier</t>
  </si>
  <si>
    <t>Nutzerenergie</t>
  </si>
  <si>
    <t>Versorgungssysteme</t>
  </si>
  <si>
    <t>Beschreibung der Maßname / des Maßnahmenpakets</t>
  </si>
  <si>
    <t>Zeile(n) im KSFP</t>
  </si>
  <si>
    <t>Elektrische Energie - Energieträger 1.1</t>
  </si>
  <si>
    <t>Elektrische Energie - Energieträger 1.2</t>
  </si>
  <si>
    <t>Elektrische Energie - Energieträger 1.3</t>
  </si>
  <si>
    <t>Teilfläche/-verbraucher 1 - Elektrische Energie</t>
  </si>
  <si>
    <t>Teilfläche/-verbraucher 2 - Elektrische Energie</t>
  </si>
  <si>
    <t>Teilfläche/-verbraucher 3 - Elektrische Energie</t>
  </si>
  <si>
    <t>KSFP Elektrische Energie - Energieträger 1.1</t>
  </si>
  <si>
    <t>KSFP Elektrische Energie - Energieträger 1.2</t>
  </si>
  <si>
    <t>KSFP Elektrische Energie - Energieträger 1.3</t>
  </si>
  <si>
    <t>KSFP Teilfläche/-verbraucher 1 - Elektrische Energie</t>
  </si>
  <si>
    <t>KSFP Teilfläche/-verbraucher 2 - Elektrische Energie</t>
  </si>
  <si>
    <t>KSFP Teilfläche/-verbraucher 3 - Elektrische Energie</t>
  </si>
  <si>
    <t>KSFP Teilfläche/-verbraucher 1 - Thermische Energie</t>
  </si>
  <si>
    <t>KSFP Teilfläche/-verbraucher 2 - Thermische Energie</t>
  </si>
  <si>
    <t>KSFP Teilfläche/-verbraucher 3 - Thermische Energie</t>
  </si>
  <si>
    <t>Teil 3: Klimaschutzausweis</t>
  </si>
  <si>
    <t>Klimaschutzausweis für Jahr …</t>
  </si>
  <si>
    <t>Bilanz der Treibhausgasemissionen</t>
  </si>
  <si>
    <t>Handlungsfeld 2 (optional)</t>
  </si>
  <si>
    <t>Handlungsfeld 1 (optional)</t>
  </si>
  <si>
    <t>6.2. Weitere Treibhausgasemissionen außerhalb des Bilanzrahmens:</t>
  </si>
  <si>
    <t>Datenquelle:</t>
  </si>
  <si>
    <t>Aktuelles Jahr:</t>
  </si>
  <si>
    <t>Teil 1a): Initiale Zustandsermittlung – Bilanz der THG-Emissionen</t>
  </si>
  <si>
    <t>verpflichtend</t>
  </si>
  <si>
    <t>optional</t>
  </si>
  <si>
    <t>2. Kennzahlen zu den Treibhausgasemissionen des laufenden Betriebs (Bilanzrahmen Betrieb)</t>
  </si>
  <si>
    <t>ÖKOBAUDAT-Datenbank</t>
  </si>
  <si>
    <t>7.1. „Klimaneutral betriebenes Gebäude/Standort“</t>
  </si>
  <si>
    <t>2.2.2. Absolute Jahres-THG-Emissionen SCOPE 2 - Betrieb</t>
  </si>
  <si>
    <t>2.2.1. Absolute Jahres-THG-Emissionen SCOPE 1 - Betrieb</t>
  </si>
  <si>
    <t>Datenquelle</t>
  </si>
  <si>
    <t>2.2. Summe absolute Jahres-THG-Emissionen - Betrieb</t>
  </si>
  <si>
    <t>2.6. Jahres-THG-Emissionen pro Energiebezugsfläche</t>
  </si>
  <si>
    <t>5.6.1. Strom</t>
  </si>
  <si>
    <t>5.6.3. Kälte</t>
  </si>
  <si>
    <t>5.6.4. Gesamt</t>
  </si>
  <si>
    <t>5.6.2. Wärme</t>
  </si>
  <si>
    <t>Energiebedarf Gebäudefern</t>
  </si>
  <si>
    <t>5.1.2.2. Nicht-Erneuerbare Energie</t>
  </si>
  <si>
    <t>5.1.2.1. Erneuerbare Energie</t>
  </si>
  <si>
    <t>5.1.2. Thermische Energie</t>
  </si>
  <si>
    <t>5.1.1. Elektrische Energie</t>
  </si>
  <si>
    <t>5.1.1.1. Erneuerbare Energie</t>
  </si>
  <si>
    <t>5.1.1.2. Nicht-Erneuerbare Energie</t>
  </si>
  <si>
    <t>5.5.1. Strom</t>
  </si>
  <si>
    <t>5.5.2. Wärme</t>
  </si>
  <si>
    <t>5.5.3. Kälte</t>
  </si>
  <si>
    <t>5.5.4. Gesamt</t>
  </si>
  <si>
    <t>5.7.1. Elektrische Energie</t>
  </si>
  <si>
    <t>5.7.2. Thermische Energie</t>
  </si>
  <si>
    <t>2.2.3. THG-Emissionen aus abgeführter Endenergie (Gutschrift)</t>
  </si>
  <si>
    <t>Berechnung in ANNEX 4</t>
  </si>
  <si>
    <t>"Jahresbezogene" THG-Emissionen (informativ)</t>
  </si>
  <si>
    <t>Bilanz der THG-Emissionen</t>
  </si>
  <si>
    <t>Kälteerzeugung mittels Kältemaschine wird unter Strom bilanziert.</t>
  </si>
  <si>
    <t>THG-Emissionen (Modul B5 gemäß DIN EN 15978)</t>
  </si>
  <si>
    <t>Bezeichnung:</t>
  </si>
  <si>
    <t>z. B. Ökostrom-Mix Stadtwerke …</t>
  </si>
  <si>
    <t>Eingabe Faktor:</t>
  </si>
  <si>
    <t>z. B. Fernwärme aus Netz …</t>
  </si>
  <si>
    <t>THG-Emissionen der Nutzung der Konstruktion (B1+B4)</t>
  </si>
  <si>
    <t>Produktionsphase (A1-A3)</t>
  </si>
  <si>
    <t>Nutzung der Konstruktion (B1+B4)</t>
  </si>
  <si>
    <t>Lebensende der Konstruktion (C3+C4+D)</t>
  </si>
  <si>
    <t>Emissionen aus Klimaschutzmaßnahmen (B5)</t>
  </si>
  <si>
    <t>THG-Emissionen aus zugeführter Endenergie - Betrieb</t>
  </si>
  <si>
    <t>Jahre zwischen Startpunkt und Zielzeitpunkt</t>
  </si>
  <si>
    <t>Strom aus solarer Strahlungsenergie</t>
  </si>
  <si>
    <t>Umweltwärme</t>
  </si>
  <si>
    <t>1="JA"</t>
  </si>
  <si>
    <t>0="NEIN"</t>
  </si>
  <si>
    <t>Notation für Variablen</t>
  </si>
  <si>
    <t>Anwendung Tool</t>
  </si>
  <si>
    <t>Variablen für Formeln</t>
  </si>
  <si>
    <t>Anwendung GIB?</t>
  </si>
  <si>
    <t>GIB</t>
  </si>
  <si>
    <t>Anwendung BBK?</t>
  </si>
  <si>
    <t>BBK</t>
  </si>
  <si>
    <t>Bilanzrahmen Betrieb</t>
  </si>
  <si>
    <t>Bilanzrahmen Betrieb und Konstruktion</t>
  </si>
  <si>
    <t>Inhaltliche Mindestanforderungen KP</t>
  </si>
  <si>
    <t>Angaben</t>
  </si>
  <si>
    <t>Angabe NRF?</t>
  </si>
  <si>
    <t>AngabeNRF</t>
  </si>
  <si>
    <t>AngabeLCA</t>
  </si>
  <si>
    <t>Angabe LCA?</t>
  </si>
  <si>
    <t>SCOPE2</t>
  </si>
  <si>
    <t>SCOPE1</t>
  </si>
  <si>
    <t>(Anteil) EE</t>
  </si>
  <si>
    <t>Scopes</t>
  </si>
  <si>
    <t>THG-Emissionen Scopes</t>
  </si>
  <si>
    <t>Elektrisch EE</t>
  </si>
  <si>
    <t>Elektrisch NE</t>
  </si>
  <si>
    <t>Thermisch EE</t>
  </si>
  <si>
    <t>Thermisch NE</t>
  </si>
  <si>
    <t>Anteil - EE [%]</t>
  </si>
  <si>
    <t>Anteil Erneuerbare Energie</t>
  </si>
  <si>
    <t>Scope 1</t>
  </si>
  <si>
    <t>Scope 2</t>
  </si>
  <si>
    <t>Strom Jahresspezifischer CO2-Faktor</t>
  </si>
  <si>
    <t>TEIL 1 Zustandsermittlung</t>
  </si>
  <si>
    <t>TEIL 2a KSFP Maßnahmen</t>
  </si>
  <si>
    <t>Zeitraum</t>
  </si>
  <si>
    <t>Jahr Start KSFP</t>
  </si>
  <si>
    <t>Jahr Klimaneutralität KSFP</t>
  </si>
  <si>
    <t>StartjahrKSFP</t>
  </si>
  <si>
    <t>ZieljahrKSFP</t>
  </si>
  <si>
    <t>NRF</t>
  </si>
  <si>
    <t>Folgende Tabelle dient als Berechnungsgrundlage für die THG-Bilanz und Kennzahlen für Reporting</t>
  </si>
  <si>
    <t>Ökostrom-Mix Berechnungsgrundlage prozentuale Zusammensetzung</t>
  </si>
  <si>
    <t>D) THG-Emissionen der Konstruktion</t>
  </si>
  <si>
    <t>Von außerhalb zugeführte Endenergie</t>
  </si>
  <si>
    <t>Initiale Treibhausgasemissionen der Konstruktion</t>
  </si>
  <si>
    <t>Einordnung DGNB</t>
  </si>
  <si>
    <t>Angabe Anbieter</t>
  </si>
  <si>
    <t>TEIL 3 Klimaschutzausweis</t>
  </si>
  <si>
    <t>Unterschreitung des THG-Emissions-Grenzwerts</t>
  </si>
  <si>
    <t>THG-Emissionen im Jahr x</t>
  </si>
  <si>
    <t>Grenzwert im Jahr x</t>
  </si>
  <si>
    <t>Jahr x</t>
  </si>
  <si>
    <t>JahrGrenzwert</t>
  </si>
  <si>
    <t>Budgeteinhaltung gemäß Klimaschutzfahrplan</t>
  </si>
  <si>
    <t>Grenz-Budget bis Jahr x</t>
  </si>
  <si>
    <t>Verbrauchtes Budget bis Jahr x</t>
  </si>
  <si>
    <t>BudgetGrenzwert</t>
  </si>
  <si>
    <t>BudgetEmission</t>
  </si>
  <si>
    <t>JahrEmission</t>
  </si>
  <si>
    <t>5.3. Energieeffizienzklasse gemäß EnEV/GEG</t>
  </si>
  <si>
    <t>5.5. Menge auf dem Standort erzeugte und genutzte erneuerbare Energie:</t>
  </si>
  <si>
    <t>5.6. Menge auf dem Standort erzeugte und exportierte erneuerbare Energie:</t>
  </si>
  <si>
    <t>3. Kennzahlen zu den Treibhausgasemissionen der Konstruktion (Bilanzrahmen Konstruktion)</t>
  </si>
  <si>
    <t>ANNEX 2 Spezifische Faktoren</t>
  </si>
  <si>
    <t>Ökostrom-Mix Faktor Berechnung</t>
  </si>
  <si>
    <t>Spezifisch</t>
  </si>
  <si>
    <t>Prozentual</t>
  </si>
  <si>
    <t>Bezeichnung-Zelle</t>
  </si>
  <si>
    <t>In diesem Tabellenblatt werden individuelle anbieterspezifische Emissionsfaktoren eingetragen bzw. berechnet. Für die Daten ist ein individueller Nachweis gemäß Rahmenwerk notwendig.</t>
  </si>
  <si>
    <t xml:space="preserve">Gemäß Rahmenwerk: 
Vermiedene Treibhausgasemissionen durch die Energieeinspeisung („Export“). </t>
  </si>
  <si>
    <t>2.3. Datenqualitätsbewertung (DQI) von 2.2.</t>
  </si>
  <si>
    <t>2.8 Verwendete Datenquelle(n) für CO2-Emissionsfaktoren gemäß Referenzdatenbank</t>
  </si>
  <si>
    <t>3.1. Initiale absolute THG-Emissionen der Konstruktion</t>
  </si>
  <si>
    <t>3.2. Datenqualitätsbewertung (DQI) von 3.1.</t>
  </si>
  <si>
    <t>3.3. Summe absoluter THG-Emissionen geplanter und durchgeführter Klimaschutzmaßnahmen bis 2050 (Modul B5)</t>
  </si>
  <si>
    <t>4. Kennzahlen bei Anwendung eines individuellen Klimaschutzfahrplans (KSFP)</t>
  </si>
  <si>
    <t>5.7. Menge von genutzter gebäudefern erzeugter erneuerbarer Energie:</t>
  </si>
  <si>
    <t>5.9. Für Bezeichnung „Klimaneutral betriebenes Gebäude“: Solarnutzungsgrad</t>
  </si>
  <si>
    <t>5.10. Für Bezeichnung „Klimaneutral betriebenes Gebäude“: Eigenversorgungsgrad</t>
  </si>
  <si>
    <t>6.3. Menge erworbener THG-Emissionszertifikate für das Gebäude (nicht anrechenbar)</t>
  </si>
  <si>
    <t xml:space="preserve">6.4. Angabe zur System-/Netzdienlichkeit </t>
  </si>
  <si>
    <t>6.5. Einsatz klimaschädlicher Kältemittel</t>
  </si>
  <si>
    <t>6.5.1. Kältemittel - Typ</t>
  </si>
  <si>
    <t>6.5.2. Kältemittel - Menge</t>
  </si>
  <si>
    <t>Startwert Klimaschutzfahrplan</t>
  </si>
  <si>
    <t>Dekarbonisierungspfad - Betrieb</t>
  </si>
  <si>
    <t>5.1. Gesamtenergieverbrauch des Gebäudes:</t>
  </si>
  <si>
    <t>5.1.3. Gesamtenergieverbrauch</t>
  </si>
  <si>
    <t>5.4. THG-Intensität des Gebäudebetriebs gemäß EnEV/GEG</t>
  </si>
  <si>
    <t>THG-Intensität des Gebäudebetriebs gemäß EnEV/GEG</t>
  </si>
  <si>
    <t>Bereitgestellt durch die Deutsche Gesellschaft für Nachhaltiges Bauen - DGNB e.V.</t>
  </si>
  <si>
    <t>CO2-Bilanzierung (Betrachtung 1 Jahr)</t>
  </si>
  <si>
    <t>DGNB System Gebäude im Betrieb (Betrachtung 3 Jahre)</t>
  </si>
  <si>
    <t>DGNB Auditor</t>
  </si>
  <si>
    <t>[Bezeichnung]</t>
  </si>
  <si>
    <t>Bauvorhaben / Projektname</t>
  </si>
  <si>
    <t>Bitte auswählen</t>
  </si>
  <si>
    <t>ANNEX 5: Bilanzgrenze und Begriffe</t>
  </si>
  <si>
    <t>Darstellung der Bilanzgrenze | Begriffsdefinitionen zu Erneuerbarer Energie nach EnEV/GEG:</t>
  </si>
  <si>
    <t>Begriffsdefinitionen zur Bilanzierung von Endenergien nach DIN V 18599-1: 2018-09</t>
  </si>
  <si>
    <t>Produzierte Endenergie</t>
  </si>
  <si>
    <t>Produzierter und nach außerhalb bereitgestellter Strom</t>
  </si>
  <si>
    <t>Produzierte und nach außerhalb bereitgestellte Wärme</t>
  </si>
  <si>
    <t>Produzierte und nach außerhalb bereitgestellte Kälte</t>
  </si>
  <si>
    <t>THG-Emissionen aus bereitgestellter Endenergie</t>
  </si>
  <si>
    <t>4.3. Startwert KSFP:
Summe absolute Jahres-THG-Emissionen - Betrieb</t>
  </si>
  <si>
    <t>4.1. Jahr der Erstellung des KSFP</t>
  </si>
  <si>
    <t>4.2. Bilanzrahmen KSFP</t>
  </si>
  <si>
    <t>1. Notwendige Projektdateneingabe für TEIL 1 und TEIL 2</t>
  </si>
  <si>
    <t>2. Notwendige Projektdateneingabe für TEIL 3</t>
  </si>
  <si>
    <t>Eigentümer des Gebäudes</t>
  </si>
  <si>
    <t>z. B. Personen, Betten, …</t>
  </si>
  <si>
    <t>Auswahl der Anwendung und Bilanzrahmen sowie Angabe der Berichtsperiode</t>
  </si>
  <si>
    <t>Definition eigener Bezugsfläche</t>
  </si>
  <si>
    <t>Angaben wenn Bilanzrahmen "Betrieb und Konstruktion" (gemäß DIN EN 15978)</t>
  </si>
  <si>
    <t>Angaben wenn Anwendung für das DGNB System Gebäude im Betrieb, Version 2020</t>
  </si>
  <si>
    <t>Optionale Angaben zu weiteren Treibhausgasemissionen (außerhalb des Bilanzrahmens Betrieb und Konstruktion)</t>
  </si>
  <si>
    <t xml:space="preserve">Optionale Angabe zur System-/Netzdienlichkeit </t>
  </si>
  <si>
    <t>Optionale Angabe zum Einsatz von Kältemitteln</t>
  </si>
  <si>
    <t>3. Optionale Projektdateneingabe für TEIL 3</t>
  </si>
  <si>
    <t>"Jahresbezogene" Bilanz der THG-Emissionen
in Betrieb und Konstruktion</t>
  </si>
  <si>
    <t>Datenqualitätsbewertung (DQI) für Bilanzrahmen Betrieb</t>
  </si>
  <si>
    <t>Datenqualitätsbewertung (DQI) für Bilanzrahmen Konstruktion</t>
  </si>
  <si>
    <t>1. Nachweis anhand von Messwerten einer negativen Jahresbilanz
    der THG-Emissionen im Bilanzrahmen Betrieb gemäß Rahmenwerk</t>
  </si>
  <si>
    <t>5.8. Für Bezeichnung „Klimaneutral betriebenes Gebäude“:
Qualität der Gebäudehülle gemäß EnEV/GEG eingehalten</t>
  </si>
  <si>
    <t>2. Anforderungen an die Qualität der Gebäudehülle eingehalten?</t>
  </si>
  <si>
    <t>Produzierte Endenergie Strom</t>
  </si>
  <si>
    <t>Produzierte Endenergie Wärme</t>
  </si>
  <si>
    <t>Produzierte Endenergie Kälte</t>
  </si>
  <si>
    <t>Bereitgestellte Energie</t>
  </si>
  <si>
    <t>Produzierter und bereitgestellter Strom</t>
  </si>
  <si>
    <t>Produzierte und bereitgestellte Wärme</t>
  </si>
  <si>
    <t>Produzierte und bereitgestellte Kälte</t>
  </si>
  <si>
    <t>Produzierte und selbst genutzte Energie Strom</t>
  </si>
  <si>
    <t>Produzierte und selbst genutzte Energie Wärme</t>
  </si>
  <si>
    <t>Produzierte und selbst genutzte Energie Kälte</t>
  </si>
  <si>
    <t>Geplanter Zeitpunkt der Zielerreichung "Klimaneutraler Gebäudebetrieb":</t>
  </si>
  <si>
    <t>Produzierter Strom</t>
  </si>
  <si>
    <t>Produzierte Wärme</t>
  </si>
  <si>
    <t>Produzierte Kälte</t>
  </si>
  <si>
    <t>Bilanzrahmen Konstruktion</t>
  </si>
  <si>
    <t>THG-Emissionen aus bereitgestellter Endenergie - Betrieb</t>
  </si>
  <si>
    <t>Dekarbonisierungspfad</t>
  </si>
  <si>
    <t>Bilanz der THG-Emissionen - Betrieb</t>
  </si>
  <si>
    <t>4.7. Bei Bilanzrahmen Betrieb und Konstruktion:
Summe zu kompensierender THG-Emissionen bis 2050 - Konstruktion</t>
  </si>
  <si>
    <t>4.8. Bei Bilanzrahmen Betrieb und Konstruktion:
Summe zu kompensierender THG-Emissionen bis 2050 - Betrieb</t>
  </si>
  <si>
    <t>4.9. Bei Bilanzrahmen Betrieb und Konstruktion:
Summe vermiedene THG-Emissionen bis 2050</t>
  </si>
  <si>
    <t>4.10. Bei Bilanzrahmen Betrieb und Konstruktion:
Bilanz THG-Emissionen bis 2050 
(Summe zu kompensierende abzüglich Summe vermiedene Emissionen)</t>
  </si>
  <si>
    <t>Summe bis 2050</t>
  </si>
  <si>
    <t>Inhaltliche Voraussetzungen für Auszeichnung Klimapositiv (Bilanzrahmen Betrieb) vorliegend?</t>
  </si>
  <si>
    <t>Inhaltliche Voraussetzungen für Auszeichnung Klimapositiv (Bilanzrahmen Betrieb und Konstruktion) vorliegend?</t>
  </si>
  <si>
    <t>Einheit der adäquaten Bezugsfläche</t>
  </si>
  <si>
    <t>Einheit der adäquate Bezugsgröße</t>
  </si>
  <si>
    <t>Ermittlung des Startwerts für den Klimaschutzfahrplan (KSFP)</t>
  </si>
  <si>
    <t>oder gemittelt aus 3 Jahren (Dateneingabe Spalten F-H)</t>
  </si>
  <si>
    <t>Dies erfolgt entweder auf Basis von 1 Jahr (Dateneingabe in Spalte H)</t>
  </si>
  <si>
    <t>"Kälte" aus erneuerbaren Energien</t>
  </si>
  <si>
    <t>Quelle:</t>
  </si>
  <si>
    <t>Institut für Wohnen und Umwelt (IWU)</t>
  </si>
  <si>
    <t>DGNB in Zusammenarbeit mit</t>
  </si>
  <si>
    <t>[TT.MM.JJJJ]</t>
  </si>
  <si>
    <t>[MM.JJJJ - MM.JJJJ]</t>
  </si>
  <si>
    <t>Endenergie aus Hackschnitzeln</t>
  </si>
  <si>
    <t>Endenergie aus Holzpellets</t>
  </si>
  <si>
    <t>Endenergie aus Gas Brennwert</t>
  </si>
  <si>
    <t>Endenergie aus Gas Niedertemperatur</t>
  </si>
  <si>
    <t>Endenergie Fernwärme (120-400 kW)</t>
  </si>
  <si>
    <t>Endenergie Fernwärme (20-120 kW)</t>
  </si>
  <si>
    <t>Endenergie aus Biogas-Mix Deutschland Brennwert</t>
  </si>
  <si>
    <t>Endenergie aus Biogas-Mix Deutschland Niedertemperatur</t>
  </si>
  <si>
    <t>Endenergie aus Öl Niedertemperatur und Brennwert</t>
  </si>
  <si>
    <t>derzeit keine Eingabe notwendig</t>
  </si>
  <si>
    <t>System Gebäude im Betrieb, Version 2020</t>
  </si>
  <si>
    <t>Verbesserung gegenüber dem Vorjahr?
(mindestens 1 % Verbesserung gegenüber dem Vorjahr)</t>
  </si>
  <si>
    <t>ENV1-B Indikator 6: Bewertung der Performance</t>
  </si>
  <si>
    <t>Interner Jahreszielwert erfüllt?
(Bilanz der THG-Emissionen liegt unter Dekarbonisierungspfad)</t>
  </si>
  <si>
    <t>Dieses Projekt wurde gefördert durch das Umweltbundesamt und das Bundesministerium für Umwelt, Naturschutz und nukleare Sicherheit.
Die Mittelbereitstellung erfolgt auf Beschluss des Deutschen Bundestages.</t>
  </si>
  <si>
    <t>Bitte Gruppierung der Zeilen 20 bis 22 einblenden</t>
  </si>
  <si>
    <t>Förderhinweis
(Stand 4.4.2018):</t>
  </si>
  <si>
    <t>Alle Rechte vorbehalten. Alle Angaben wurden mit größter Sorgfalt erarbeitet und zusammengestellt. Für die Richtigkeit und Vollständigkeit des Inhalts sowie für zwischenzeitliche Änderungen übernimmt die DGNB keine Gewähr.</t>
  </si>
  <si>
    <t>Nach außerhalb bereitgestellte Endenergie</t>
  </si>
  <si>
    <t>Erforderlich zur Berechnung des Eigenversorgungsanteils.</t>
  </si>
  <si>
    <t>Ermittlung der Verbrauchsdaten in Tabellenblatt  'ANNEX 3 Teilenergiekennwerte'.</t>
  </si>
  <si>
    <t>Gemäß Rahmenwerk: 
Verursachte Treibhausgasemissionen aus dem Energiebezug („Import“).</t>
  </si>
  <si>
    <t>Ja</t>
  </si>
  <si>
    <t>Nein</t>
  </si>
  <si>
    <t>Klimaneutralität im Betrieb</t>
  </si>
  <si>
    <t>Wird das Gebäude / der Standort klimaneutral betrieben?</t>
  </si>
  <si>
    <t>Drop-Down Fehler</t>
  </si>
  <si>
    <t>Bei der Eingabe der Berechnungmethode (spezifisch/prozentual) sind die Drop-Downs bei Ökostrom-Mix 2 &amp; 3 falsch verknüpft</t>
  </si>
  <si>
    <t>Redaktioneller Fehler</t>
  </si>
  <si>
    <t>Strom-Mix Deutschland als Auswahl im KSFP ermöglichen</t>
  </si>
  <si>
    <t>Einfügen Feedback Klimaneutralität in Zustandsermittlung</t>
  </si>
  <si>
    <t>V1.1</t>
  </si>
  <si>
    <t>Art des Fehlers</t>
  </si>
  <si>
    <t>Beschreibung des Fehlers</t>
  </si>
  <si>
    <t>Tabellenblatt</t>
  </si>
  <si>
    <t>Behoben in..</t>
  </si>
  <si>
    <t>ÖKOBAUDAT-Datenbank (Stand: 19.02.2020)</t>
  </si>
  <si>
    <t>-</t>
  </si>
  <si>
    <t>Elektrische Energie (Emissionsfaktoren)</t>
  </si>
  <si>
    <t>Thermische Energie (Emissionsfaktoren)</t>
  </si>
  <si>
    <r>
      <t>[kgCO</t>
    </r>
    <r>
      <rPr>
        <vertAlign val="subscript"/>
        <sz val="10"/>
        <color theme="1"/>
        <rFont val="Arial"/>
        <family val="2"/>
      </rPr>
      <t>2</t>
    </r>
    <r>
      <rPr>
        <sz val="10"/>
        <color theme="1"/>
        <rFont val="Arial"/>
        <family val="2"/>
      </rPr>
      <t>eq/kWh]</t>
    </r>
  </si>
  <si>
    <t>aus 
ANNEX 2</t>
  </si>
  <si>
    <t>Elektrische Energie (Zugeführte Energiemenge)</t>
  </si>
  <si>
    <t>Thermische Energie (Zugeführte Energiemenge)</t>
  </si>
  <si>
    <t>Thermische Energie (bereitgestellte Energiemenge)</t>
  </si>
  <si>
    <t>Berechnung in ANNEX 2</t>
  </si>
  <si>
    <t>Berechnung in ANNEX 3</t>
  </si>
  <si>
    <t>TextAx3</t>
  </si>
  <si>
    <t>TextAx2</t>
  </si>
  <si>
    <t>Energieträger auswählen</t>
  </si>
  <si>
    <t>AuswahlEtr</t>
  </si>
  <si>
    <t>TextNRF</t>
  </si>
  <si>
    <t>keine Nettoraumfläche</t>
  </si>
  <si>
    <t>TextDQI</t>
  </si>
  <si>
    <t>JA</t>
  </si>
  <si>
    <t>NEIN</t>
  </si>
  <si>
    <t>Y</t>
  </si>
  <si>
    <t>N</t>
  </si>
  <si>
    <t>EingabePd</t>
  </si>
  <si>
    <t>ANNEX 3 Teilenergiekennwerte</t>
  </si>
  <si>
    <t xml:space="preserve"> </t>
  </si>
  <si>
    <t>TextZiel</t>
  </si>
  <si>
    <t>Zielzeitpunkt erreicht</t>
  </si>
  <si>
    <t>nicht anwendbar</t>
  </si>
  <si>
    <t>Textna</t>
  </si>
  <si>
    <t>Bitte in Projektdaten eintragen</t>
  </si>
  <si>
    <t>Bitte in Zustandsermittlung eintragen</t>
  </si>
  <si>
    <t>TextDaten</t>
  </si>
  <si>
    <t>Bitte in KSFP eintragen</t>
  </si>
  <si>
    <t>TextKSFP</t>
  </si>
  <si>
    <t>TextAusEtr</t>
  </si>
  <si>
    <t>Energieträger wird in diesem Jahr nicht verwendet</t>
  </si>
  <si>
    <t>TextStKSFP</t>
  </si>
  <si>
    <t>KSFP startet in Jahr</t>
  </si>
  <si>
    <t>Allgemeine Textbausteine</t>
  </si>
  <si>
    <t>Textbausteine</t>
  </si>
  <si>
    <t>V2.0</t>
  </si>
  <si>
    <t>Auswirkungen auf alle Tabellenblätter</t>
  </si>
  <si>
    <t>Zeitliche Dynamik der Emissionsfaktoren ermöglichen</t>
  </si>
  <si>
    <t>TextLcaDQI</t>
  </si>
  <si>
    <t>Deutsch</t>
  </si>
  <si>
    <r>
      <t>CO</t>
    </r>
    <r>
      <rPr>
        <vertAlign val="subscript"/>
        <sz val="10"/>
        <rFont val="Arial"/>
        <family val="2"/>
      </rPr>
      <t>2</t>
    </r>
    <r>
      <rPr>
        <sz val="10"/>
        <rFont val="Arial"/>
        <family val="2"/>
      </rPr>
      <t>-Bilanzierungsrechner zur Anwendung des von der DGNB veröffentlichten
Rahmenwerks für "Klimaneutrale Gebäude und Standorte"
und des DGNB Systems für Gebäude im Betrieb, Version 2020</t>
    </r>
  </si>
  <si>
    <t>Hinweise zur Nutzung des Tools:</t>
  </si>
  <si>
    <t>English</t>
  </si>
  <si>
    <t>Color convention of cells:</t>
  </si>
  <si>
    <t>Input field</t>
  </si>
  <si>
    <t>Automatic calculation field</t>
  </si>
  <si>
    <t>Result field</t>
  </si>
  <si>
    <t>Information field</t>
  </si>
  <si>
    <t>Notes on the use of the tool:</t>
  </si>
  <si>
    <t>Drop-Down error</t>
  </si>
  <si>
    <t>editorial error</t>
  </si>
  <si>
    <t>Drop-Downs (Specific emission factor/Percentage composition) 'Green Electricity'-Mix 2 &amp; 3</t>
  </si>
  <si>
    <t>Electricity-Mix Denmark as an option in 'PART 2a CAR Measures'</t>
  </si>
  <si>
    <t>Feedback for climate-neutral status in 'PART 1 Status assessment'</t>
  </si>
  <si>
    <t>ANNEX 2 Specific Factors</t>
  </si>
  <si>
    <t>TEIL 2a CAR Measures</t>
  </si>
  <si>
    <t>PART 1 Status assessment</t>
  </si>
  <si>
    <t>worksheet</t>
  </si>
  <si>
    <t>description of error</t>
  </si>
  <si>
    <t>type of error</t>
  </si>
  <si>
    <t>fixed in..</t>
  </si>
  <si>
    <t>This project is financially supported by:</t>
  </si>
  <si>
    <t>Kältemittel - CO2-Faktor</t>
  </si>
  <si>
    <t>z. B. [nPersonen], [nBetten], ...</t>
  </si>
  <si>
    <t>Project information</t>
  </si>
  <si>
    <t>1. Required project information for PART 1 and PART 2</t>
  </si>
  <si>
    <t>Selection of the application, accounting scope and reporting period</t>
  </si>
  <si>
    <t>Application</t>
  </si>
  <si>
    <t>Accounting scope</t>
  </si>
  <si>
    <t>Reporting period</t>
  </si>
  <si>
    <t>Required information if accounting scope "Operation and Construction" is selected (according to EN 15978 or similar)</t>
  </si>
  <si>
    <t>GHG emissions - product stage (A1-A3)</t>
  </si>
  <si>
    <t>GHG emissions - use stage (B1+B4)</t>
  </si>
  <si>
    <t>GHG emissions - end of life stage and recycling potentials (C3+C4+D)</t>
  </si>
  <si>
    <t>Initial greenhouse gas (GHG) emissions of the scope "Construction"</t>
  </si>
  <si>
    <t>Data quality indicator (DQI) for accounting scope "Construction"</t>
  </si>
  <si>
    <t>Required information if used for the DGNB System Buildings In Use, Version 2020</t>
  </si>
  <si>
    <t xml:space="preserve">Please open row 20 to 22 </t>
  </si>
  <si>
    <t>DGNB contract number</t>
  </si>
  <si>
    <t>Project name</t>
  </si>
  <si>
    <t>2. Required project information for PART 3</t>
  </si>
  <si>
    <t>Building details</t>
  </si>
  <si>
    <t>Owner of the building</t>
  </si>
  <si>
    <t>Building project / Project name</t>
  </si>
  <si>
    <t>Street</t>
  </si>
  <si>
    <t>City</t>
  </si>
  <si>
    <t>ZIP-code</t>
  </si>
  <si>
    <t>Year of completion of the building</t>
  </si>
  <si>
    <t>Building usage type</t>
  </si>
  <si>
    <t>Information on data provision</t>
  </si>
  <si>
    <t>Data collected by …</t>
  </si>
  <si>
    <t>Data checked by …</t>
  </si>
  <si>
    <t>Building area</t>
  </si>
  <si>
    <t>"Net floor area“ (NFA) according to DIN 277:2016 or similar</t>
  </si>
  <si>
    <t>"Gross floor area“ (GFA) according to DIN 277:2016 or similar</t>
  </si>
  <si>
    <t>3. Optional project information for PART 3</t>
  </si>
  <si>
    <t>Optional area information on the building</t>
  </si>
  <si>
    <t>Residental: Reference floor area according national energy regulation</t>
  </si>
  <si>
    <t>Non-residental: Reference floor area according national energy regulation</t>
  </si>
  <si>
    <t>Optional information on the building</t>
  </si>
  <si>
    <t>Building management</t>
  </si>
  <si>
    <t>Vacancy rate</t>
  </si>
  <si>
    <t>Energy efficiency class according to national energy regulation</t>
  </si>
  <si>
    <t>GHG intensity of building operations according to national energy regulation</t>
  </si>
  <si>
    <t>direct building management</t>
  </si>
  <si>
    <t>Optional information on the use of refrigerants</t>
  </si>
  <si>
    <t>Refrigerant - type</t>
  </si>
  <si>
    <t>Refrigerant - amount</t>
  </si>
  <si>
    <t>Refrigerant - CO2 factor</t>
  </si>
  <si>
    <t>Optional information on system/grid support</t>
  </si>
  <si>
    <t>Information on system/grid support</t>
  </si>
  <si>
    <t>Note: Perspective query</t>
  </si>
  <si>
    <t>Note:</t>
  </si>
  <si>
    <t>Please select</t>
  </si>
  <si>
    <t>[MM.YYYY - MM.YYYY]</t>
  </si>
  <si>
    <t>[Description]</t>
  </si>
  <si>
    <t>[YYYY]</t>
  </si>
  <si>
    <t>eg. persons, beds, …</t>
  </si>
  <si>
    <r>
      <t>eg. [n</t>
    </r>
    <r>
      <rPr>
        <vertAlign val="subscript"/>
        <sz val="9"/>
        <color theme="1"/>
        <rFont val="Arial"/>
        <family val="2"/>
      </rPr>
      <t>Persons</t>
    </r>
    <r>
      <rPr>
        <sz val="9"/>
        <color theme="1"/>
        <rFont val="Arial"/>
        <family val="2"/>
      </rPr>
      <t>], [n</t>
    </r>
    <r>
      <rPr>
        <vertAlign val="subscript"/>
        <sz val="9"/>
        <color theme="1"/>
        <rFont val="Arial"/>
        <family val="2"/>
      </rPr>
      <t>Beds</t>
    </r>
    <r>
      <rPr>
        <sz val="9"/>
        <color theme="1"/>
        <rFont val="Arial"/>
        <family val="2"/>
      </rPr>
      <t>], ...</t>
    </r>
  </si>
  <si>
    <t>[DD.MM.YYYY]</t>
  </si>
  <si>
    <t>Definition of own reference area</t>
  </si>
  <si>
    <t>[direct/indirect]</t>
  </si>
  <si>
    <t>[Class]</t>
  </si>
  <si>
    <t>CO2 accounting (1 year measured data)</t>
  </si>
  <si>
    <t>DGNB System Buildings In Use (3 years measured data)</t>
  </si>
  <si>
    <t>Accounting scope "Operation"</t>
  </si>
  <si>
    <t>Accounting scope "Operation and Construction"</t>
  </si>
  <si>
    <t>Requirement fulfilled</t>
  </si>
  <si>
    <t>Requirement not fulfilled</t>
  </si>
  <si>
    <t>Local context</t>
  </si>
  <si>
    <t>Building energy</t>
  </si>
  <si>
    <t>User energy</t>
  </si>
  <si>
    <t>Supply systems</t>
  </si>
  <si>
    <t>Renewable energy</t>
  </si>
  <si>
    <t>Yes</t>
  </si>
  <si>
    <t>No</t>
  </si>
  <si>
    <t>Specific emission factor</t>
  </si>
  <si>
    <t>Percentage composition</t>
  </si>
  <si>
    <t xml:space="preserve">CAR started in year </t>
  </si>
  <si>
    <t>text modules</t>
  </si>
  <si>
    <t>Select energy source</t>
  </si>
  <si>
    <t>no net floor space</t>
  </si>
  <si>
    <t>Calculation in ANNEX 2</t>
  </si>
  <si>
    <t>Calculation in ANNEX 4</t>
  </si>
  <si>
    <t>Calculation in ANNEX 3</t>
  </si>
  <si>
    <t>YES</t>
  </si>
  <si>
    <t>NO</t>
  </si>
  <si>
    <t>Please enter in project data</t>
  </si>
  <si>
    <t>Target date reached</t>
  </si>
  <si>
    <t>non applicable</t>
  </si>
  <si>
    <t>Please enter in condition survey</t>
  </si>
  <si>
    <t>Please enter in CAR</t>
  </si>
  <si>
    <t>Energy source not used this year</t>
  </si>
  <si>
    <t>currently no input necessary</t>
  </si>
  <si>
    <t>Heat consumption</t>
  </si>
  <si>
    <t>Electricity and heat consumption</t>
  </si>
  <si>
    <t>Electricity consumption</t>
  </si>
  <si>
    <t>General</t>
  </si>
  <si>
    <t>project_data</t>
  </si>
  <si>
    <t>1. Teilflächen/-verbräuche mit verfügbaren Messdaten:</t>
  </si>
  <si>
    <t>CO2-Faktor</t>
  </si>
  <si>
    <t>Part 1a): Initial status assessment - balance of GHG emissions</t>
  </si>
  <si>
    <t>This is done either on the basis of 1 year (data entry in column H)</t>
  </si>
  <si>
    <t>or averaged over 3 years (data entry columns F-H)</t>
  </si>
  <si>
    <t>Final energy imported into the system boundary ("Import")</t>
  </si>
  <si>
    <t>Electrical energy</t>
  </si>
  <si>
    <t>1. Measured data available:</t>
  </si>
  <si>
    <t>Electrical energy - Energy source 1.1</t>
  </si>
  <si>
    <t>Type of energy source</t>
  </si>
  <si>
    <t>CO2 factor [kgCO2eq/kWh]</t>
  </si>
  <si>
    <t>Electrical energy - Energy source 1.2</t>
  </si>
  <si>
    <t>Electrical energy - Energy source 1.3</t>
  </si>
  <si>
    <t>2. Teilflächen/-verbräuche mit aktuell nicht verfügbaren Messdaten:</t>
  </si>
  <si>
    <t>Subarea 1/Consumer 1 - Electrical energy</t>
  </si>
  <si>
    <t>Subarea 2/Consumer 2 - Electrical energy</t>
  </si>
  <si>
    <t>Subarea 3/Consumer 3 - Electrical energy</t>
  </si>
  <si>
    <t>Thermal energy</t>
  </si>
  <si>
    <t>Cooling systems using a chiller is accounted for under "Electrical energy".</t>
  </si>
  <si>
    <t>Thermal energy - Energy source 1.1</t>
  </si>
  <si>
    <t>Thermal energy - Energy source 1.2</t>
  </si>
  <si>
    <t>Thermal energy - Energy source 1.3</t>
  </si>
  <si>
    <t>Subarea 1/Consumer 1 - Thermal energy</t>
  </si>
  <si>
    <t>Subarea 2/Consumer 2 - Thermal energy</t>
  </si>
  <si>
    <t>Subarea 3/Consumer 3 - Thermal energy</t>
  </si>
  <si>
    <t>Final energy produced on-site</t>
  </si>
  <si>
    <t>Required for calculating self-generated fraction of consumed final energy.</t>
  </si>
  <si>
    <t>Produced electricity</t>
  </si>
  <si>
    <t>Produced heating</t>
  </si>
  <si>
    <t>Produced cooling</t>
  </si>
  <si>
    <t>Final energy exported beyond the system boundary</t>
  </si>
  <si>
    <t>Electricity produced and exported beyond the system boundary</t>
  </si>
  <si>
    <t>Heating produced and exported beyond the system boundary</t>
  </si>
  <si>
    <t>Cooling produced and exported beyond the system boundary</t>
  </si>
  <si>
    <t>Balance of GHG emissions (CO2 emission balance)</t>
  </si>
  <si>
    <t>Balance of GHG emissions</t>
  </si>
  <si>
    <t>Balance of GHG emissions (area-specific)</t>
  </si>
  <si>
    <t>Is the building / site operated carbon neutral?</t>
  </si>
  <si>
    <t>Hinweis: Der Datenqualitätsindex (DQI) muss für jedes Jahr neu in ANNEX 4 berechnet werden.
Bei der Übertragen des Resultats ist darauf zu achten, dass keine Verlinkung erstellt wird.</t>
  </si>
  <si>
    <t>The DGNB "Climate Positive" award</t>
  </si>
  <si>
    <t>Minimum requirements</t>
  </si>
  <si>
    <t>2. Requirements for the quality of the building envelope are met?</t>
  </si>
  <si>
    <t>3. Disclosure of the self-generated fraction of consumed final energy</t>
  </si>
  <si>
    <t>4. Disclosure of the realised fraction of solar renewable potential</t>
  </si>
  <si>
    <t>4.1 Opaque surfaces used for solar energy (activated area)</t>
  </si>
  <si>
    <t>4.2 Opaque surfaces available for solar energy (available area)</t>
  </si>
  <si>
    <t>Are the requirements for the "Climate Positive" award (accounting scope "Operation") met?</t>
  </si>
  <si>
    <t>Hinweis:
Für die Anwendung des DGNB System "Gebäude im Betrieb" (Betrachtung 3 Jahre) bitte Gruppierung der Spalten F-H einblenden.</t>
  </si>
  <si>
    <t>Note:
If used for the DGNB System "Buildings In Use" (3-year evaluation), please show the columns group F-H.</t>
  </si>
  <si>
    <t>Wichtiger Hinweis zu Ökostrom im Klimaschutzfahrplan (KSFP):
Bei Verwendung des KSFP für Bewertung der Performance im System Gebäude im Betrieb, Version 2020 (Indikator 6.1): Gemäß Rahmenwerk (S. 32) kann Ökostrom zeitlich nur als letzte Maßnahme im Klimaschutzfahrplan angewendet werden, wenn durch diesen Schritt eine klimaneutrale CO2-Bilanz erreicht wird (Lenkungswirkung).</t>
  </si>
  <si>
    <t>Bei Verwendung des KSFP für Reporting im tatsächlichen Betrieb: Gemäß Rahmenwerk (S. 32) ist im tatsächlichen Betrieb hingegen ein frühestmöglicher Einsatz durchaus sinnvoll und soll für das Reporting im Berichtsjahr auch berücksichtigt werden.</t>
  </si>
  <si>
    <t>Dekarbonisierungspfad - Klimaneutral im Betrieb bis 2050</t>
  </si>
  <si>
    <t>KSFP</t>
  </si>
  <si>
    <t>[nJahre]</t>
  </si>
  <si>
    <t>PART 1</t>
  </si>
  <si>
    <t>[nYears]</t>
  </si>
  <si>
    <t>PART 2</t>
  </si>
  <si>
    <t>Current year of evaluation:</t>
  </si>
  <si>
    <t>Measures</t>
  </si>
  <si>
    <t>Description of the measures/groups of measures</t>
  </si>
  <si>
    <t>GHG emissions (Module B5 according to EN 15978)</t>
  </si>
  <si>
    <t>Row(s) in Climate Action Roadmap</t>
  </si>
  <si>
    <t>CAR Electrical energy - Energy source 1.1</t>
  </si>
  <si>
    <t>CAR Electrical energy - Energy source 1.2</t>
  </si>
  <si>
    <t>CAR Electrical energy - Energy source 1.3</t>
  </si>
  <si>
    <t>2. Measured data not available:</t>
  </si>
  <si>
    <t>CAR Subarea 1/Consumer 1 - Electrical energy</t>
  </si>
  <si>
    <t>CAR Subarea 2/Consumer 2 - Electrical energy</t>
  </si>
  <si>
    <t>CAR Subarea 3/Consumer 3 - Electrical energy</t>
  </si>
  <si>
    <t>CAR Thermal energy - Energy source 1.1</t>
  </si>
  <si>
    <t>CAR Thermal energy - Energy source 1.2</t>
  </si>
  <si>
    <t>CAR Thermal energy - Energy source 1.3</t>
  </si>
  <si>
    <t>Subarea 1/Consumer 1 -Thermal energy</t>
  </si>
  <si>
    <t>Subarea 2/Consumer 2 -Thermal energy</t>
  </si>
  <si>
    <t>Subarea 3/Consumer 3 -Thermal energy</t>
  </si>
  <si>
    <t>CAR Subarea 1/Consumer 1 - Thermal energy</t>
  </si>
  <si>
    <t>CAR Subarea 2/Consumer 2 - Thermal energy</t>
  </si>
  <si>
    <t>CAR Subarea 3/Consumer 3 - Thermal energy</t>
  </si>
  <si>
    <t>Accounting scope "Construction"</t>
  </si>
  <si>
    <t>Greenhouse gas emissions during the life cycle stages in accordance with EN 15978</t>
  </si>
  <si>
    <t>Product stage (A1-A3)</t>
  </si>
  <si>
    <t>Use stage - climate action measures (B5)</t>
  </si>
  <si>
    <t>Initial value of Climate Action Roadmap</t>
  </si>
  <si>
    <t>Decarbonisation path - operation</t>
  </si>
  <si>
    <t>Decarbonisation path - carbon neutral in operation until 2050</t>
  </si>
  <si>
    <t>CAR</t>
  </si>
  <si>
    <t>GHG emission balance</t>
  </si>
  <si>
    <t>GHG emissions balance - operation</t>
  </si>
  <si>
    <t>Data Quality Index (DQI) for accounting scope "Operation"</t>
  </si>
  <si>
    <t>DGNB System for Buildings In Use, Version 2020</t>
  </si>
  <si>
    <t>Show grouping of lines 282 to 286</t>
  </si>
  <si>
    <t>"Internal annual target value fulfilled?
(Balance of THG emission is below decarbonisation path) "</t>
  </si>
  <si>
    <t>Improvement over the previous year?
(at least 1% improvement over the previous year)</t>
  </si>
  <si>
    <t>Bitte Gruppierung der Zeilen 282 bis 286 einblenden</t>
  </si>
  <si>
    <t>Show grouping of lines 292 to 302</t>
  </si>
  <si>
    <t>Bitte Gruppierung der Zeilen 292 bis 302 einblenden</t>
  </si>
  <si>
    <t>Minimum Requirements</t>
  </si>
  <si>
    <t>Data for</t>
  </si>
  <si>
    <t>gemessen</t>
  </si>
  <si>
    <t>measured</t>
  </si>
  <si>
    <t>geplant</t>
  </si>
  <si>
    <t>planned</t>
  </si>
  <si>
    <t>aktuelles Jahr</t>
  </si>
  <si>
    <t>this year</t>
  </si>
  <si>
    <t>Messen</t>
  </si>
  <si>
    <t>Plan</t>
  </si>
  <si>
    <t>aktJahr</t>
  </si>
  <si>
    <t>Jahr</t>
  </si>
  <si>
    <t>Year</t>
  </si>
  <si>
    <t>PART 2a CAR Measures</t>
  </si>
  <si>
    <t>Individueller Klimaschutzfahrplan gemäß Rahmenwerk für "Klimaneutrale Gebäude und Standorte" (Bilanzrahmen Betrieb)</t>
  </si>
  <si>
    <t>Climate Action Roadmap (CAR) according to the Framework for "carbon neutral buildings and sites" (accounting scope "Operation")</t>
  </si>
  <si>
    <t>PART 2b CAR Graphic</t>
  </si>
  <si>
    <t>mandatory</t>
  </si>
  <si>
    <t>Anforderung: Überwiegend in</t>
  </si>
  <si>
    <t>adäquate Bezugsgröße</t>
  </si>
  <si>
    <t>Jahres-THG-Emissionen pro</t>
  </si>
  <si>
    <t>Annual GHG emissions per</t>
  </si>
  <si>
    <t>adäquate Flächeneinheit</t>
  </si>
  <si>
    <t>2.7. Verwendete anbieterspezifische CO2-Emissionsfaktoren bei Einkauf von gebäudefern erzeugten erneuerbaren Energieträgern:</t>
  </si>
  <si>
    <t xml:space="preserve">4.4. Bei Bilanzrahmen Betrieb: THG-Emissions-Grenzwert für </t>
  </si>
  <si>
    <t>4.5. Bei Bilanzrahmen Betrieb: Absolute Abweichung der Jahres-THG-Emissionen von THG-Emissions-Grenzwert für</t>
  </si>
  <si>
    <t>4.6. Bei Bilanzrahmen Betrieb: Budgeteinhaltung gemäß Klimaschutzfahrplan (</t>
  </si>
  <si>
    <t>6.5.3. Kältemittel - CO2-Faktor</t>
  </si>
  <si>
    <t>7.3. „Klimaneutral erstelltes Gebäude“</t>
  </si>
  <si>
    <t>7.2. „Klimaneutral bis "</t>
  </si>
  <si>
    <t>Part 3: Climate Action Pass</t>
  </si>
  <si>
    <t>Climate Action Pass for year …</t>
  </si>
  <si>
    <t>1. General information</t>
  </si>
  <si>
    <t>1.1 Building details</t>
  </si>
  <si>
    <t>1.2 Additional information</t>
  </si>
  <si>
    <t>1.3 Formal details on the provision of the information</t>
  </si>
  <si>
    <t>2. Key metrics on greenhouse gas emissions caused by ongoing operations (accounting scope "Operation")</t>
  </si>
  <si>
    <t>Requirement: Mostly in</t>
  </si>
  <si>
    <t>2.2. Total absolute annual GHG emissions - operation</t>
  </si>
  <si>
    <t>2.2.1. Absolute annual GHG emissions SCOPE 1 - operation</t>
  </si>
  <si>
    <t>2.2.2. Absolute annual GHG emissions SCOPE 2 - operation</t>
  </si>
  <si>
    <t>2.2.3. GHG emissions from exported final energy (credit)</t>
  </si>
  <si>
    <t>2.3. Data Quality Index (DQI) of 2.2.</t>
  </si>
  <si>
    <t>adequate area unit</t>
  </si>
  <si>
    <t>2.6. Annual GHG emissions per energy reference area</t>
  </si>
  <si>
    <t>2.8 Data source(s) used for CO2 emission factors according to the reference database</t>
  </si>
  <si>
    <t>3. Key metrics on greenhouse gas emissions caused by construction (accounting scope "Construction")</t>
  </si>
  <si>
    <t>3.1. Initial absolute GHG emissions from the construction</t>
  </si>
  <si>
    <t>2.2. Data Quality Index (DQI) of 3.1.</t>
  </si>
  <si>
    <t>3.3. Total GHG emissions from planned and implemented climate action measures by 2050 (module B5)</t>
  </si>
  <si>
    <t>4. Key metrics when using an individual Climate Action Roadmap (CAR)</t>
  </si>
  <si>
    <t>4.1. Year the CAR was created</t>
  </si>
  <si>
    <t>4.2. Accounting scope CAR</t>
  </si>
  <si>
    <t>4.3. Starting value CAR:
Total absolute annual GHG emissions - 'Operation'</t>
  </si>
  <si>
    <t>4.4. For Accounting scope 'Operation': GHG emissions limit for</t>
  </si>
  <si>
    <t>4.5. For Accounting scope 'Operation': Absolute deviation of the annual GHG emissions from the GHG emission limit value for</t>
  </si>
  <si>
    <t>4.6. For Accounting scope 'Operation': Budget compliance according to the Climate Action Roadmap (</t>
  </si>
  <si>
    <t>4.9. For Accounting scope 'Operation and Construction':
Total avoided GHG emissions by 2050</t>
  </si>
  <si>
    <t>4.10. For Accounting scope 'Operation and Construction':
GHG emissions balance by 2050
(Total to be compensated by subtracting total avoided emissions)</t>
  </si>
  <si>
    <t>5. Further key metrics and additional information</t>
  </si>
  <si>
    <t>5.1. Total final energy consumption of the building:</t>
  </si>
  <si>
    <t>5.1.1. Electrical energy</t>
  </si>
  <si>
    <t>5.1.1.1. Renewable energy</t>
  </si>
  <si>
    <t>5.1.1.2. Non-renewable energy</t>
  </si>
  <si>
    <t>5.1.2. Thermal energy</t>
  </si>
  <si>
    <t>5.1.2.1. Renewable energy</t>
  </si>
  <si>
    <t>5.1.2.2. Non-renewable energy</t>
  </si>
  <si>
    <t>5.1.3. Total energy consumption</t>
  </si>
  <si>
    <t>5.3. Energy efficiency class according national energy regulation</t>
  </si>
  <si>
    <t>5.4. GHG intensity of building operations according national energy regulation</t>
  </si>
  <si>
    <t>5.5. Amount of renewable energy generated and used on site:</t>
  </si>
  <si>
    <t>5.5.1. Electricity</t>
  </si>
  <si>
    <t>5.5.2. Heating</t>
  </si>
  <si>
    <t>5.5.3. Cooling</t>
  </si>
  <si>
    <t>5.5.4. Total</t>
  </si>
  <si>
    <t>5.6. Amount of renewable energy generated and exported on site:</t>
  </si>
  <si>
    <t>5.6.1. Electricity</t>
  </si>
  <si>
    <t>5.6.2. Heating</t>
  </si>
  <si>
    <t>5.6.3. Cooling</t>
  </si>
  <si>
    <t>5.6.4. Total</t>
  </si>
  <si>
    <t>5.7.1. Electrical energy</t>
  </si>
  <si>
    <t>5.7.2. Thermal energy</t>
  </si>
  <si>
    <t>5.8. For the term “carbon neutral building”:
Requirements for the quality of the building envelope are met</t>
  </si>
  <si>
    <t>5.9. For the term "carbon neutral building":
realised fraction of solar renewable potential</t>
  </si>
  <si>
    <t>5.10. For the term “carbon neutral building”:
self-generated fraction of consumed final energy</t>
  </si>
  <si>
    <t>6.1. GHG emissions outside the accounting scope: mobility</t>
  </si>
  <si>
    <t>6.2. Other greenhouse gas emissions outside the accounting scope:</t>
  </si>
  <si>
    <t>6.3. Amount of GHG emission certificates purchased for the building
(not countable)</t>
  </si>
  <si>
    <t>6.4. Information on system/grid support</t>
  </si>
  <si>
    <t>6.5.1. Refrigerant - type</t>
  </si>
  <si>
    <t>6.5.2. Refrigerant - amount</t>
  </si>
  <si>
    <t>6.5.3. Refrigerant - CO2 factor</t>
  </si>
  <si>
    <t>7. Terms in the sense of the Framework</t>
  </si>
  <si>
    <t xml:space="preserve">7.2. „Carbon neutral until </t>
  </si>
  <si>
    <t>7.1. "Carbon neutral operated building / site"</t>
  </si>
  <si>
    <t>7.3. „Carbon neutral created building / site“</t>
  </si>
  <si>
    <t>[Yes/No]</t>
  </si>
  <si>
    <t>PART 3</t>
  </si>
  <si>
    <t>PART 3 Climate Action Pass</t>
  </si>
  <si>
    <t>Jahresspezifische CO2-Äquivalent [kgCO2eq/kWh]</t>
  </si>
  <si>
    <t>Elektrische Energie - Drop-Down Auswahl</t>
  </si>
  <si>
    <t>Thermische Energie - Drop-Down Auswahl</t>
  </si>
  <si>
    <t>ANNEX 1: Emission factors</t>
  </si>
  <si>
    <t>Energy source</t>
  </si>
  <si>
    <t>Reference unit</t>
  </si>
  <si>
    <t>scopes</t>
  </si>
  <si>
    <t>data source</t>
  </si>
  <si>
    <t>from ANNEX 2</t>
  </si>
  <si>
    <t>classification DGNB</t>
  </si>
  <si>
    <t>Electrical Energy - Drop-Down Selection</t>
  </si>
  <si>
    <t>Electricity from wind power</t>
  </si>
  <si>
    <t>Electricity from hydropower</t>
  </si>
  <si>
    <t>Electricity from solar PV</t>
  </si>
  <si>
    <t>Electricity from biomass</t>
  </si>
  <si>
    <t>Electricity from biogas</t>
  </si>
  <si>
    <t>Thermal Energy - Drop-Down Selection</t>
  </si>
  <si>
    <t>Heating-Mix Germany (source DGNB, 2018)</t>
  </si>
  <si>
    <t>Final energy from wood chips</t>
  </si>
  <si>
    <t>Final energy from wood pellets</t>
  </si>
  <si>
    <t>Final energy from biogas-mix Germany, upper heating value</t>
  </si>
  <si>
    <t>Final energy from biogas-mix Germany, lower heating value</t>
  </si>
  <si>
    <t>Final energy from gas, upper heating value</t>
  </si>
  <si>
    <t>Final energy from gas, lower heating temperature</t>
  </si>
  <si>
    <t>Final energy from oil, upper and lower heating value</t>
  </si>
  <si>
    <t>Final energy district heating from biogas (100%)</t>
  </si>
  <si>
    <t>Final energy district heating from biomass (solid)</t>
  </si>
  <si>
    <t>Final energy district heating (120-400 kW)</t>
  </si>
  <si>
    <t>Final energy district heating (20-120 kW)</t>
  </si>
  <si>
    <t>District heating 1 (supplier-specific)</t>
  </si>
  <si>
    <t>District heating 2 (supplier-specific)</t>
  </si>
  <si>
    <t>District heating 3 (supplier-specific)</t>
  </si>
  <si>
    <t>District cooling 1 (supplier-specific)</t>
  </si>
  <si>
    <t>District cooling 2 (supplier-specific)</t>
  </si>
  <si>
    <t>District cooling 3 (supplier-specific)</t>
  </si>
  <si>
    <t>Electrical Energy</t>
  </si>
  <si>
    <t>Construction - 50 years (source DGNB, 2018)</t>
  </si>
  <si>
    <t>Electricity from solar radiation energy</t>
  </si>
  <si>
    <t>Geothermal energy</t>
  </si>
  <si>
    <t>Environmental heat</t>
  </si>
  <si>
    <t>Solar thermal energy</t>
  </si>
  <si>
    <t>ANNEX 1</t>
  </si>
  <si>
    <t>Die Verwendung von anbieterspezifischen Emissionsfaktoren ist möglich, wenn die Methode zur Ermittlung der Faktoren konsistent zu den Konventionen gemäß Rahmenwerk ist und der tatsächlichen CO2-Intensität des Anbieters entspricht. Dabei ist zu beachten, dass etwaige Kompensationsmaßnahmen nicht bei der Ermittlung von anbieterspezifischen Emissions-faktoren im Hintergrund einbezogen wurden und damit indirekt in die Bilanz des Gebäudes eingehen.</t>
  </si>
  <si>
    <t>CO2-Faktor:</t>
  </si>
  <si>
    <t>z.B. Strom vom Nachbargrundstück</t>
  </si>
  <si>
    <t>ANNEX 2: Specific emission factors</t>
  </si>
  <si>
    <t xml:space="preserve">In this worksheet individual supplier-specific emission factors are entered or calculated. An individual proof according to the Framework is necessary for the data. </t>
  </si>
  <si>
    <t>1. Supplier-specific 'Green Electricity'-Mix</t>
  </si>
  <si>
    <t>'Green Electricity'-Mix 1 (supplier-specific)</t>
  </si>
  <si>
    <t>Product name:</t>
  </si>
  <si>
    <t>Supplier:</t>
  </si>
  <si>
    <t>Input factor:</t>
  </si>
  <si>
    <t>Evidence:</t>
  </si>
  <si>
    <t>Specific emission factor:</t>
  </si>
  <si>
    <t>CO2-factor:</t>
  </si>
  <si>
    <t>Data source:</t>
  </si>
  <si>
    <t>Percentage breakdown:</t>
  </si>
  <si>
    <t>CO2-factor</t>
  </si>
  <si>
    <t>e.g. electricity from neighbouring property</t>
  </si>
  <si>
    <t>Emission factor 1 (project-specific)</t>
  </si>
  <si>
    <t>Emission factor 2 (project-specific)</t>
  </si>
  <si>
    <t>Emission factor 3 (project-specific)</t>
  </si>
  <si>
    <t>e.g. district heating from the grid ...</t>
  </si>
  <si>
    <t>Share of renewable energy:</t>
  </si>
  <si>
    <t>ANNEX 2</t>
  </si>
  <si>
    <t>ANNEX 3: Partial energy values</t>
  </si>
  <si>
    <t>Source:</t>
  </si>
  <si>
    <t>DGNB in cooperation with</t>
  </si>
  <si>
    <t>No.</t>
  </si>
  <si>
    <t>Space type</t>
  </si>
  <si>
    <t>Single office</t>
  </si>
  <si>
    <t>Group office</t>
  </si>
  <si>
    <t>Meeting rooms</t>
  </si>
  <si>
    <t>Retail / Food store (without refrigerators)</t>
  </si>
  <si>
    <t>Retail / Food store (with refrigerators)</t>
  </si>
  <si>
    <t>Classroom (schools)</t>
  </si>
  <si>
    <t>Lecture halls / auditorium</t>
  </si>
  <si>
    <t>Ward / Dorm</t>
  </si>
  <si>
    <t>Hotel room</t>
  </si>
  <si>
    <t>Canteen (Eating area)</t>
  </si>
  <si>
    <t>Restaurant (Eating area)</t>
  </si>
  <si>
    <t>Catering kitchen (Cooking with electricity)</t>
  </si>
  <si>
    <t>Catering kitchen (Preparation and storage)</t>
  </si>
  <si>
    <t>Toilet and bathroom</t>
  </si>
  <si>
    <t>Other regularly occupied spaces</t>
  </si>
  <si>
    <t>Auxiliary space (non-regularly occupied)</t>
  </si>
  <si>
    <t>Corridor / transition spaces</t>
  </si>
  <si>
    <t>Corridor / transition spaces (without daylight)</t>
  </si>
  <si>
    <t>Storage</t>
  </si>
  <si>
    <t>Storage with reading space</t>
  </si>
  <si>
    <t>Server room in data centers</t>
  </si>
  <si>
    <t>Commercial halls (rough work)</t>
  </si>
  <si>
    <t>Commercial halls (precision work)</t>
  </si>
  <si>
    <t>Audience area</t>
  </si>
  <si>
    <t>Theater foyer</t>
  </si>
  <si>
    <t>Stage</t>
  </si>
  <si>
    <t>Fair/congress</t>
  </si>
  <si>
    <t>Exhibition rooms and museums</t>
  </si>
  <si>
    <t>Library - reading hall</t>
  </si>
  <si>
    <t>Library - open access sections</t>
  </si>
  <si>
    <t>Library - storage and stock</t>
  </si>
  <si>
    <t>Sports hall</t>
  </si>
  <si>
    <t>Car park / underground car park (private use)</t>
  </si>
  <si>
    <t>Car park / underground car park (public)</t>
  </si>
  <si>
    <t>Sauna area</t>
  </si>
  <si>
    <t>Gym</t>
  </si>
  <si>
    <t>Laboratory</t>
  </si>
  <si>
    <t>Examination / treatment room</t>
  </si>
  <si>
    <t>Special medical care areas</t>
  </si>
  <si>
    <t>Corridors (medical care sector)</t>
  </si>
  <si>
    <t>Medical practices</t>
  </si>
  <si>
    <t>Warehouse</t>
  </si>
  <si>
    <t>Residential (single-family house)</t>
  </si>
  <si>
    <t>Residential (apartment building)</t>
  </si>
  <si>
    <t>Main use</t>
  </si>
  <si>
    <t>Heating</t>
  </si>
  <si>
    <t>Hot water</t>
  </si>
  <si>
    <t>Lighting</t>
  </si>
  <si>
    <t>Ventilation</t>
  </si>
  <si>
    <t>Cooling</t>
  </si>
  <si>
    <t>Plug-loads</t>
  </si>
  <si>
    <t>Subarea / Consumer 1</t>
  </si>
  <si>
    <t>Subarea / Consumer 2</t>
  </si>
  <si>
    <t>Subarea / Consumer 3</t>
  </si>
  <si>
    <t>Name for area:</t>
  </si>
  <si>
    <t>Method:</t>
  </si>
  <si>
    <t>Area</t>
  </si>
  <si>
    <t>Electricity</t>
  </si>
  <si>
    <t>Total</t>
  </si>
  <si>
    <t>ANNEX 3</t>
  </si>
  <si>
    <t>Overall result</t>
  </si>
  <si>
    <t>Result of individual evaluation of measured/calculated data</t>
  </si>
  <si>
    <t>Rating aspect</t>
  </si>
  <si>
    <t>2.1 Geographical representativeness of the weather data used</t>
  </si>
  <si>
    <t>2.2 Geographical representativeness of the CO2 factors</t>
  </si>
  <si>
    <t>Brief description of the aspect</t>
  </si>
  <si>
    <t>Sub-rating 1</t>
  </si>
  <si>
    <t>3. Thermal mass</t>
  </si>
  <si>
    <t>Rating 2 – Professional capabilities</t>
  </si>
  <si>
    <t>Technical capability of the personnel carrying out the assessment</t>
  </si>
  <si>
    <t>Sub-rating 2</t>
  </si>
  <si>
    <t>Rating 3 – Independent verification</t>
  </si>
  <si>
    <t>Independent verification of the assessment</t>
  </si>
  <si>
    <t>Sub-rating 3</t>
  </si>
  <si>
    <t>Degree of reliability</t>
  </si>
  <si>
    <t>(reflects the degree of representativeness)</t>
  </si>
  <si>
    <t>(reflects the level of capability)</t>
  </si>
  <si>
    <t>Low</t>
  </si>
  <si>
    <t>Medium</t>
  </si>
  <si>
    <t>High</t>
  </si>
  <si>
    <t>Calculated data</t>
  </si>
  <si>
    <t>Measured data</t>
  </si>
  <si>
    <t>Berechnete Daten</t>
  </si>
  <si>
    <t>Gemessene Daten</t>
  </si>
  <si>
    <t>Area proportion</t>
  </si>
  <si>
    <t>ANNEX 4</t>
  </si>
  <si>
    <t>ANNEX 5: System boundary and definition of terms</t>
  </si>
  <si>
    <t>Illustration of the system boundary | Definition of terms for renewable energy sources according to EnEV / GEG (German Energy Code)</t>
  </si>
  <si>
    <t>Definition of terms for final energy according to DIN V 18599-1: 2018-09</t>
  </si>
  <si>
    <t>ANNEX 5</t>
  </si>
  <si>
    <t>Bild 02</t>
  </si>
  <si>
    <t>Bild 01</t>
  </si>
  <si>
    <t>Enable temporal dynamics of the emission factors</t>
  </si>
  <si>
    <t>Effects on all worksheets</t>
  </si>
  <si>
    <t>V2.1</t>
  </si>
  <si>
    <t>Sprachauswahl integrieren</t>
  </si>
  <si>
    <t>Auswirkung auf alle Tabellenblätter</t>
  </si>
  <si>
    <t>Auswahl einer Sprachversion möglich</t>
  </si>
  <si>
    <t>Integrate language selection</t>
  </si>
  <si>
    <t>Selection of a language version possible</t>
  </si>
  <si>
    <t>Annual GHG emissions (informative)</t>
  </si>
  <si>
    <t>Annual balance of GHG emissions
in "Operation and Construction"</t>
  </si>
  <si>
    <t>Language:</t>
  </si>
  <si>
    <t>Änderungsprotokoll:</t>
  </si>
  <si>
    <t>Change-log:</t>
  </si>
  <si>
    <t>Common Area</t>
  </si>
  <si>
    <t>Tenant Space</t>
  </si>
  <si>
    <t>Use stage (B1+B4)</t>
  </si>
  <si>
    <t>End of life stage and Recycling potentials (C3+C4+D)</t>
  </si>
  <si>
    <t>Version 2.1, Stand: XX.XX.2020</t>
  </si>
  <si>
    <t>Version 2.1, Date: XX.XX.2020</t>
  </si>
  <si>
    <t>'Green Electricity'-Mix 2 (supplier-specific)</t>
  </si>
  <si>
    <t>'Green Electricity'-Mix 3 (supplier-specific)</t>
  </si>
  <si>
    <r>
      <t>[kWh/a*m</t>
    </r>
    <r>
      <rPr>
        <vertAlign val="superscript"/>
        <sz val="10"/>
        <color theme="1"/>
        <rFont val="Arial"/>
        <family val="2"/>
      </rPr>
      <t>2</t>
    </r>
    <r>
      <rPr>
        <sz val="10"/>
        <color theme="1"/>
        <rFont val="Arial"/>
        <family val="2"/>
      </rPr>
      <t>]</t>
    </r>
  </si>
  <si>
    <r>
      <t>[kgCO</t>
    </r>
    <r>
      <rPr>
        <vertAlign val="subscript"/>
        <sz val="10"/>
        <color theme="1"/>
        <rFont val="Arial"/>
        <family val="2"/>
      </rPr>
      <t>2</t>
    </r>
    <r>
      <rPr>
        <sz val="10"/>
        <color theme="1"/>
        <rFont val="Arial"/>
        <family val="2"/>
      </rPr>
      <t>eq/m</t>
    </r>
    <r>
      <rPr>
        <vertAlign val="superscript"/>
        <sz val="10"/>
        <color theme="1"/>
        <rFont val="Arial"/>
        <family val="2"/>
      </rPr>
      <t>2</t>
    </r>
    <r>
      <rPr>
        <sz val="10"/>
        <color theme="1"/>
        <rFont val="Arial"/>
        <family val="2"/>
      </rPr>
      <t>]</t>
    </r>
  </si>
  <si>
    <r>
      <t>[kgCO</t>
    </r>
    <r>
      <rPr>
        <vertAlign val="subscript"/>
        <sz val="10"/>
        <color theme="1"/>
        <rFont val="Arial"/>
        <family val="2"/>
      </rPr>
      <t>2</t>
    </r>
    <r>
      <rPr>
        <sz val="10"/>
        <color theme="1"/>
        <rFont val="Arial"/>
        <family val="2"/>
      </rPr>
      <t>eq/m</t>
    </r>
    <r>
      <rPr>
        <vertAlign val="superscript"/>
        <sz val="10"/>
        <color theme="1"/>
        <rFont val="Arial"/>
        <family val="2"/>
      </rPr>
      <t>3</t>
    </r>
    <r>
      <rPr>
        <sz val="10"/>
        <color theme="1"/>
        <rFont val="Arial"/>
        <family val="2"/>
      </rPr>
      <t>]</t>
    </r>
  </si>
  <si>
    <r>
      <t>[kgCO</t>
    </r>
    <r>
      <rPr>
        <vertAlign val="subscript"/>
        <sz val="10"/>
        <color theme="1"/>
        <rFont val="Arial"/>
        <family val="2"/>
      </rPr>
      <t>2</t>
    </r>
    <r>
      <rPr>
        <sz val="10"/>
        <color theme="1"/>
        <rFont val="Arial"/>
        <family val="2"/>
      </rPr>
      <t>eq]</t>
    </r>
  </si>
  <si>
    <t>Bild 03</t>
  </si>
  <si>
    <t>Eingabe ungleich 100%</t>
  </si>
  <si>
    <t>Input not equal to 100%.</t>
  </si>
  <si>
    <t>NichtGleich</t>
  </si>
  <si>
    <t>data for</t>
  </si>
  <si>
    <t>sum until 2050</t>
  </si>
  <si>
    <t>Electrical Energy - Drop-Down Selection (german default)</t>
  </si>
  <si>
    <t>Electricity Mix Germany</t>
  </si>
  <si>
    <t>D) GHG emissions from construction</t>
  </si>
  <si>
    <t>2. Projektspezifischer Emissionsfaktor</t>
  </si>
  <si>
    <t>3. Anbieterspezifische Nah-/Fernwärme</t>
  </si>
  <si>
    <t>2. Project-specific Emission factor</t>
  </si>
  <si>
    <t>3. Supplier-specific District heating</t>
  </si>
  <si>
    <t>4. Supplier-specific District cooling</t>
  </si>
  <si>
    <t>4. Anbieterspezifische Nah-/Fernkälte</t>
  </si>
  <si>
    <t>Strom-Mix 1/2/3 (anbieterspezifisch) entfernt</t>
  </si>
  <si>
    <t xml:space="preserve">Änderung </t>
  </si>
  <si>
    <t>change</t>
  </si>
  <si>
    <t>Electricity-Mix 1/2/3 (supplier-specific) deleted</t>
  </si>
  <si>
    <t>V2.2</t>
  </si>
  <si>
    <t>CO2 accounting tool for the application of the "Framework for carbon neutral buildings and sites" published by DGNB and the DGNB System for Buildings In Use, Version 2020</t>
  </si>
  <si>
    <t>Provided by the German Sustainable Building Council (DGNB)</t>
  </si>
  <si>
    <t>All rights reserved. All information was compiled with due diligence. DGNB accepts no liability for the correctness and completeness of the content or for any changes made in the meantime.</t>
  </si>
  <si>
    <t>This tool is provided free of charge by DGNB as an assistance for calculating energy and CO2 key metrics in accordance with the Framework. DGNB assumes no liability for the correctness of the calculation. Using the tool and entering data requires knowledge and understanding of the principles described in the "Framework for carbon neutral buildings and sites". The responsibility for correct use of the tool lies with the user. The responsibility for correct submission for certification in the DGNB System for Buildings In Use, Version 2020 lies with the DGNB Auditor.</t>
  </si>
  <si>
    <t>Dieses Tool wird als Hilfestellung für die Berechnung von Energie- und CO2-Kennwerten gemäß Rahmenwerk kostenfrei von der DGNB zur Verfügung gestellt. Die DGNB übernimmt keine Haftung für die Korrektheit der Berechnung. Die Nutzung des Tools sowie die Eingabe von Daten erfordert die Kenntnis und das Verständnis der im Rahmenwerk für "Klimaneutrale Gebäude und Standorte" beschriebenen Grundlagen. Die Verantwortung für eine korrekte Nutzung des Tools liegt beim Anwender. Die Verantwortung für eine korrekte Einreichung zur Zertifizierung im DGNB System für Gebäude im Betrieb, Version 2020 liegt beim DGNB Auditor.</t>
  </si>
  <si>
    <t>This project was funded by the Federal Environment Agency and the Federal Ministry for the Environment, Nature Conservation and Nuclear Safety.
The funds are provided by order of the German Bundestag.</t>
  </si>
  <si>
    <t>According to the Framework:
GHG emissions related to building energy import ("Import").</t>
  </si>
  <si>
    <t>CO2 factor</t>
  </si>
  <si>
    <t>Amount of energy</t>
  </si>
  <si>
    <t>Calculation of energy data see tab "ANNEX 3 Partial energy values".</t>
  </si>
  <si>
    <t>Carbon neutral operation</t>
  </si>
  <si>
    <t>DGNB "Climate Positive" Award</t>
  </si>
  <si>
    <t>1. Evidence based on measured values of a negative annual balance of GHG emissions for accounting scope "Operation" according to the Framework</t>
  </si>
  <si>
    <t>2.7. Supplier-specific CO2 emission factors used when procuring off-site generated renewable energy sources:</t>
  </si>
  <si>
    <t>information supplier</t>
  </si>
  <si>
    <t>Generischer CO2-Faktor
(gemäß DGNB Rahmenwerk)</t>
  </si>
  <si>
    <t>Generischer CO2-Faktor
(nicht gemäß DGNB Rahmenwerk)</t>
  </si>
  <si>
    <t xml:space="preserve">  </t>
  </si>
  <si>
    <t xml:space="preserve">     Quelle für europäische TMY-Wettderdaten (Typical Meteorological Year):  http://re.jrc.ec.europa.eu/tmy.html</t>
  </si>
  <si>
    <t>Formale Ausbildung oder fortgeschrittene Erfahrung mit der Anwendung der Berechnungsmethode/ Verbrauchsdatenerfassung</t>
  </si>
  <si>
    <t>Formale Ausbildung und fortgeschrittene Erfahrung mit der Anwendung der Berechnungsmethode/ Verbrauchsdatenerfassung</t>
  </si>
  <si>
    <t>Formale Ausbildung und umfassende Erfahrung mit der Anwendung der Berechnungsmethode/ Verbrauchsdatenerfassung</t>
  </si>
  <si>
    <t>Formal training or advanced applied experience in using the calculation method</t>
  </si>
  <si>
    <t>Formal training and advanced applied experience in using the calculation method</t>
  </si>
  <si>
    <t>Formal training and comprehensive applied experience in using the calculation method</t>
  </si>
  <si>
    <t>Anforderungen an die formale Ausbildung entsprechend EDL-G bzw. EnEV/GEG</t>
  </si>
  <si>
    <t>Requirements on formal education according EDL-G respectively EnEV/GEG</t>
  </si>
  <si>
    <t>[Betrieb / Betrieb+Konstruktion]</t>
  </si>
  <si>
    <t>[Operation / Operation+Construction]</t>
  </si>
  <si>
    <t>Year of the last substantial renovation</t>
  </si>
  <si>
    <t>Adequate reference unit</t>
  </si>
  <si>
    <t>Quantification of adequete reference unit</t>
  </si>
  <si>
    <t>Date of data collection</t>
  </si>
  <si>
    <t>Quantification of adequate reference unit</t>
  </si>
  <si>
    <t>Primary energy demand according to national energy regulation</t>
  </si>
  <si>
    <t>Primärenergiebedarf gemäß EnEV/GEG</t>
  </si>
  <si>
    <t>Optional information on further greenhouse gas emissions (outside the accounting scope "Operation and Construction")</t>
  </si>
  <si>
    <t>GHG emissions for mobility</t>
  </si>
  <si>
    <t>Purchased GHG emission certificates (carbon off-set)</t>
  </si>
  <si>
    <t>According to the Framework: 
Avoided GHG emissions by on-site generated energy fed into the grid (“Export”).</t>
  </si>
  <si>
    <t>GHG balance for operation</t>
  </si>
  <si>
    <t>GHG emissions from imported final energy ("Import")</t>
  </si>
  <si>
    <t>GHG emissions from exported final energy ("Export")</t>
  </si>
  <si>
    <t>NOTE: The Data Quality Index (DQI) must be recalculated every year in "ANNEX 4 Data Quality Index". 
When transfering the DQI results, make sure that no links are created.</t>
  </si>
  <si>
    <t>PART 2a): Climate Action Roadmap – action plan to achieve climate action targets</t>
  </si>
  <si>
    <t>Scheduled point in time for the achievement "carbon-neutral building operation":</t>
  </si>
  <si>
    <t>Action area 1 (optional)</t>
  </si>
  <si>
    <t>Action area 2 (optional)</t>
  </si>
  <si>
    <t>Important note when using 'Green Electricity':
According to the framework (p. 32), green electricity can only be used as the final measure in the Climate Action Roadmap if this step achieves a carbon-neutral CO2 balance (steering effect).</t>
  </si>
  <si>
    <t>When using the CAR for reporting in actual operation: According to the framework (p. 32), the earliest possible use in actual operation makes perfect sense and should be considered for reporting.</t>
  </si>
  <si>
    <t>Decarbonisation path</t>
  </si>
  <si>
    <t>Calculation of the initial value for the Climate Action Roadmap (CAR)</t>
  </si>
  <si>
    <t>GHG emissions from imported final energy ("Import") - operation</t>
  </si>
  <si>
    <t>GHG emissions from exported final energy ("Export") - operation</t>
  </si>
  <si>
    <t>Years between the start point and end point</t>
  </si>
  <si>
    <t>ENV1-B Indicator 6: Evaluation of Performance</t>
  </si>
  <si>
    <t>Initial value of CAR</t>
  </si>
  <si>
    <t>adequate reference unit</t>
  </si>
  <si>
    <t>5.2. Primärenergiebedarf gemäß EnEV/GEG</t>
  </si>
  <si>
    <t>5.2. Primary energy demand according to national energy regulation</t>
  </si>
  <si>
    <t>5.7. Amount of off-site generated renewable energy consumed on site:</t>
  </si>
  <si>
    <t>6. Communication when extended accounting scope and future relevant information</t>
  </si>
  <si>
    <t>6.5. Use of refrigerants</t>
  </si>
  <si>
    <t>Fraction - RE[%]</t>
  </si>
  <si>
    <t>Annual specific CO2 equivalent [kgCO2eq/kWh]</t>
  </si>
  <si>
    <t>Green Electricity-Mix: Calculation based on breakdown of energy mix (percentage)</t>
  </si>
  <si>
    <t>Cooling source by renewable energy</t>
  </si>
  <si>
    <t>e.g. green-electricity mix of local utilitiy supplier</t>
  </si>
  <si>
    <t>4. Supplier-specific district cooling</t>
  </si>
  <si>
    <t>3. Supplier-specific district heating</t>
  </si>
  <si>
    <t>2. Project-specific emission factor</t>
  </si>
  <si>
    <t>e.g. district cooling from supplier xyz ...</t>
  </si>
  <si>
    <t>z. B. Fernkälte aus Netz xyz …</t>
  </si>
  <si>
    <t>Open-plan office</t>
  </si>
  <si>
    <t>Main hall / Lobby</t>
  </si>
  <si>
    <t>Important note about using this auxiliary calculation:</t>
  </si>
  <si>
    <t>Methode:</t>
  </si>
  <si>
    <t>Part 1b): Reliability rating of performance assessment</t>
  </si>
  <si>
    <t>Based on: Level(s) - A common EU framework of core sustainability indicators for office and residential buildings Part 3: How to make performance assessments using Level(s) / Page 35-43</t>
  </si>
  <si>
    <t>Blue writing: Extension of the Level(s) assessment method by DGNB</t>
  </si>
  <si>
    <t>Data Quality Index (DQI)</t>
  </si>
  <si>
    <t>Datenqualitätsindex (DQI)</t>
  </si>
  <si>
    <t>2.2 Räumliche Repräsentativität der CO2-Faktoren</t>
  </si>
  <si>
    <t>Die Verwendung von Eingabedaten, die repräsentativ für die tatsächlichen Nutzungsbedingungen, Nutzungsmuster und das Nutzerverhalten sind.</t>
  </si>
  <si>
    <t>The use of input data that is representative of the actual conditions of use, occupancy patterns and behaviour.</t>
  </si>
  <si>
    <t>Die Verwendung von Eingabedaten, die repräsentativ für die tatsächlichen Kennwerte der Baustoffe und der verwendeten Gebäudetechnik sind.</t>
  </si>
  <si>
    <t>The use of input data that is representative of the actual performance characteristics of the building materials and building services.</t>
  </si>
  <si>
    <t>Die Verwendung von Wetterdaten, die möglichst repräsentativ für den Standort des Gebäudes sind.</t>
  </si>
  <si>
    <t>The use of weather files that are as representative as possible of the location of the building.</t>
  </si>
  <si>
    <r>
      <t>Die Verwendung von CO</t>
    </r>
    <r>
      <rPr>
        <vertAlign val="subscript"/>
        <sz val="10"/>
        <color theme="1"/>
        <rFont val="Arial"/>
        <family val="2"/>
      </rPr>
      <t>2</t>
    </r>
    <r>
      <rPr>
        <sz val="10"/>
        <color theme="1"/>
        <rFont val="Arial"/>
        <family val="2"/>
      </rPr>
      <t>-Faktoren, die möglichst repräsentativ für den Standort des Gebäudes sind.</t>
    </r>
  </si>
  <si>
    <r>
      <t>The use of CO</t>
    </r>
    <r>
      <rPr>
        <vertAlign val="subscript"/>
        <sz val="10"/>
        <rFont val="Arial"/>
        <family val="2"/>
      </rPr>
      <t>2</t>
    </r>
    <r>
      <rPr>
        <sz val="10"/>
        <rFont val="Arial"/>
        <family val="2"/>
      </rPr>
      <t>-factors that are as representative as possible of the location of the building.</t>
    </r>
  </si>
  <si>
    <t>1.1 Technical representativeness of the building usage patterns</t>
  </si>
  <si>
    <t>4. Arbeitshilfen / Nutzerstrom</t>
  </si>
  <si>
    <t>4. Auxiliary energy use / plug-loads</t>
  </si>
  <si>
    <t>1.2. Technical representativeness of the building materials and technical systems</t>
  </si>
  <si>
    <t>1. Composition of building components</t>
  </si>
  <si>
    <t>Rating 1 – Grundlage für die Leistungsbewertung (Qualität der verwendeten Berechnungsmethodik für die Datenermittlung)</t>
  </si>
  <si>
    <t>1.2. Technische Repräsentativität der Baustoffe und Gebäudetechnik</t>
  </si>
  <si>
    <t>2. Flächenanteil opaque/transparente Bauteile sowie Fensterrahmenanteil</t>
  </si>
  <si>
    <t>2. Area of opaque/transparent components and frame fraction</t>
  </si>
  <si>
    <t>4. Shading system</t>
  </si>
  <si>
    <t>5. Part load behavior of the heating and cooling system</t>
  </si>
  <si>
    <t>5. Teillastverhalten der Wärme- und Kälteversorgung</t>
  </si>
  <si>
    <t>"grundlegend" ist  &lt; 3 Jahr |  "fortgeschritten" ist &lt; 5 Jahre  |  "umfassend" ist &gt; 5 Jahre</t>
  </si>
  <si>
    <t>"basic" is  &lt; 3 year |  "advanced" is &lt; 5 years  |  "comprehensive" is &gt; 5 years</t>
  </si>
  <si>
    <t>Projektspezifische Ermittlung des Datenqualitätsindex (DQI)</t>
  </si>
  <si>
    <r>
      <t>Generic CO</t>
    </r>
    <r>
      <rPr>
        <vertAlign val="subscript"/>
        <sz val="10"/>
        <color theme="1"/>
        <rFont val="Arial"/>
        <family val="2"/>
      </rPr>
      <t>2</t>
    </r>
    <r>
      <rPr>
        <sz val="10"/>
        <color theme="1"/>
        <rFont val="Arial"/>
        <family val="2"/>
      </rPr>
      <t>-factor
(not according DGNB Framework)</t>
    </r>
  </si>
  <si>
    <r>
      <t>Generic CO</t>
    </r>
    <r>
      <rPr>
        <vertAlign val="subscript"/>
        <sz val="10"/>
        <color theme="1"/>
        <rFont val="Arial"/>
        <family val="2"/>
      </rPr>
      <t>2</t>
    </r>
    <r>
      <rPr>
        <sz val="10"/>
        <color theme="1"/>
        <rFont val="Arial"/>
        <family val="2"/>
      </rPr>
      <t>-factor
(according DGNB Framework)</t>
    </r>
  </si>
  <si>
    <r>
      <t>Generischer CO</t>
    </r>
    <r>
      <rPr>
        <vertAlign val="subscript"/>
        <sz val="10"/>
        <color theme="1"/>
        <rFont val="Arial"/>
        <family val="2"/>
      </rPr>
      <t>2</t>
    </r>
    <r>
      <rPr>
        <sz val="10"/>
        <color theme="1"/>
        <rFont val="Arial"/>
        <family val="2"/>
      </rPr>
      <t>-Faktor
(nicht gemäß DGNB Rahmenwerk)</t>
    </r>
  </si>
  <si>
    <r>
      <t>Generischer CO</t>
    </r>
    <r>
      <rPr>
        <vertAlign val="subscript"/>
        <sz val="10"/>
        <color theme="1"/>
        <rFont val="Arial"/>
        <family val="2"/>
      </rPr>
      <t>2</t>
    </r>
    <r>
      <rPr>
        <sz val="10"/>
        <color theme="1"/>
        <rFont val="Arial"/>
        <family val="2"/>
      </rPr>
      <t>-Faktor
(gemäß DGNB Rahmenwerk)</t>
    </r>
  </si>
  <si>
    <t>Aspekt erfüllt</t>
  </si>
  <si>
    <t>Standardnutzungsprofil der verwendeten Software bzw. Standardparameter gemäß eines zu Grunde gelegten Verfahrens oder Norm</t>
  </si>
  <si>
    <t>Aspekt nicht erfüllt</t>
  </si>
  <si>
    <t>Anpassung an tatsächliche Nutzung ist möglich und wurde bestmöglich durchgeführt (gemäß der unter 3.1 + 3.2 ausgewählten zeitbezogenen Repräsentativität)</t>
  </si>
  <si>
    <t>Hinweis zur Methodik:</t>
  </si>
  <si>
    <t>Note about the method:</t>
  </si>
  <si>
    <t>(Erfüllt durch DGNB Zertifizierung Gebäude im Betrieb, V2020)</t>
  </si>
  <si>
    <t>(met by DGNB certification Building in Use Version 2020)</t>
  </si>
  <si>
    <r>
      <t>No national CO</t>
    </r>
    <r>
      <rPr>
        <vertAlign val="subscript"/>
        <sz val="10"/>
        <color theme="1"/>
        <rFont val="Arial"/>
        <family val="2"/>
      </rPr>
      <t>2</t>
    </r>
    <r>
      <rPr>
        <sz val="10"/>
        <color theme="1"/>
        <rFont val="Arial"/>
        <family val="2"/>
      </rPr>
      <t xml:space="preserve"> factor available</t>
    </r>
  </si>
  <si>
    <r>
      <t>Kein nationaler CO</t>
    </r>
    <r>
      <rPr>
        <vertAlign val="subscript"/>
        <sz val="10"/>
        <color theme="1"/>
        <rFont val="Arial"/>
        <family val="2"/>
      </rPr>
      <t>2</t>
    </r>
    <r>
      <rPr>
        <sz val="10"/>
        <color theme="1"/>
        <rFont val="Arial"/>
        <family val="2"/>
      </rPr>
      <t>-Faktor verfügbar</t>
    </r>
  </si>
  <si>
    <t>METHODE zur Ermittlung des Datenqualitätsindex (DQI)</t>
  </si>
  <si>
    <t>1. Occupancy pattern / profile</t>
  </si>
  <si>
    <t>2. Nutzungsdichte / Personenanzahl</t>
  </si>
  <si>
    <t>1. Nutzungsmuster / Belegungsprofil</t>
  </si>
  <si>
    <t>2. Density / number of people</t>
  </si>
  <si>
    <t>3. Ventilation and infiltration rates</t>
  </si>
  <si>
    <t>3. Lüftungs- und Infiltrationsrate</t>
  </si>
  <si>
    <t>6. Temperature set points</t>
  </si>
  <si>
    <t>6. Sollwert-Innenraumtemperatur</t>
  </si>
  <si>
    <t>5. Sollwert-Beleuchtungsstärke</t>
  </si>
  <si>
    <t>5. Lighting set points</t>
  </si>
  <si>
    <t>Keine Anpassung möglich oder Standardwerte</t>
  </si>
  <si>
    <t>Anpassung an tatsächliche Konstruktion ist möglich und wurde bestmöglich durchgeführt
(z.B. über Bauteilkatalog)</t>
  </si>
  <si>
    <t>Anpassung an tatsächliche Bauteilflächen ist möglich und wurde bestmöglich durchgeführt
(z.B. über Bauzeichnungen/-aufmaß)</t>
  </si>
  <si>
    <t>Anpassung an tatsächliche Bauteilparameter ist möglich und wurde bestmöglich durchgeführt
(z.B. über Bauteilkatalog / dynamische Berücksichtigung gemäß der unter 3.1 + 3.2 ausgewählten zeitbezogenen Repräsentativität)</t>
  </si>
  <si>
    <t>Anpassung an tatsächliche Teillastparameter ist möglich und wurde bestmöglich durchgeführt
(z.B. über Berücksichtigung einer Kennlinie für den Teillastbetrieb)</t>
  </si>
  <si>
    <t>Anpassung an tatsächliches Verhalten der Heiz-/Kühlsysteme ist möglich und wurde bestmöglich durchgeführt
(z.B. über geeignete Modellierung / dynamische Berücksichtigung gemäß der unter 3.1 + 3.2 ausgewählten zeitbezogenen Repräsentativität)</t>
  </si>
  <si>
    <t>Anpassung an tatsächliche Bauteilparameter ist möglich und wurde bestmöglich durchgeführt
(dynamische Berücksichtigung gemäß der unter 3.1 + 3.2 ausgewählten zeitbezogenen Repräsentativität)</t>
  </si>
  <si>
    <t>Bewertung der technischen Repräsentativität der Gebäudenutzungsmuster (1.1)</t>
  </si>
  <si>
    <t>Aspekte zur Bewertung der Berechnungsmethode bezüglich der Anpassung an die tatsächliche Nutzung</t>
  </si>
  <si>
    <t>Verwendung von Testreferenzjahr-Wetterdaten, die repräsentativ auf nationaler Ebene sind.</t>
  </si>
  <si>
    <t>Deutschland: DWD-Wetterdatensätze teilen Deutschland in 15 TRY-Klimaregionen mit je einer Repräsentanzstation</t>
  </si>
  <si>
    <t>Verwendung von Testreferenzjahr-Wetterdaten, die ortsgenau auf Basis von stations- und satellitenbasierten Messdaten sowie Modelldaten hergeleitet werden.</t>
  </si>
  <si>
    <t>Verwendung von Testreferenzjahr-Wetterdaten, die repräsentativ auf regionaler Ebene sind (charakteristische Klimazonen).</t>
  </si>
  <si>
    <t>Deutschland: weitere Informationen siehe www.dwd.de/DE/leistungen/testreferenzjahre/testreferenzjahre.html</t>
  </si>
  <si>
    <t>Keine nationalen CO2-Faktoren verfügbar</t>
  </si>
  <si>
    <t>Es sind keine nationalen CO2-Faktoren verfügbar und es werden ersatzweise CO2-Faktoren aus Datenbanken anderer Länder verwendet</t>
  </si>
  <si>
    <t>Verwendung generischer CO2-Faktoren, die die nationalen Stoffströme repräsentieren. Diese entsprechen der Methodik gemäß DGNB Rahmenwerk.</t>
  </si>
  <si>
    <t>Verwendung spezifischer CO2-Faktoren, bei Ökostrom, Nah-/Fernwärme und Nah-/Fernkälte. Für alle anderen Energieträger können generische Faktoren verwendet werden. Diese entsprechen der Methodik gemäß DGNB Rahmenwerk.</t>
  </si>
  <si>
    <t>Verwendung generischer CO2-Faktoren, die die nationalen Stoffströme repräsent-ieren. Diese entsprechen jedoch nicht der Methodik gemäß DGNB Rahmenwerk.</t>
  </si>
  <si>
    <t>Die Daten wurden wurden nicht berechnet, sondern wurden mittels Messung des tatsächlichen Energieverbrauchs ermittelt</t>
  </si>
  <si>
    <t>Die Daten wurden wurden nicht berechnet, sondern wurden mittels Messung der tatsächlichen Versorgungssysteme ermittelt</t>
  </si>
  <si>
    <t>Formale Ausbildung</t>
  </si>
  <si>
    <t>Umfang der Erfahrung</t>
  </si>
  <si>
    <t>Unabhängige Überprüfung</t>
  </si>
  <si>
    <t>Bewertung der Art der Qualitätssicherung</t>
  </si>
  <si>
    <t>National reference weather data (TMY)</t>
  </si>
  <si>
    <t>Regionaler Referenz-Wetterdatensatz (TRY)</t>
  </si>
  <si>
    <t>Nationaler Referenz-Wetterdatensatz (TRY)</t>
  </si>
  <si>
    <t>Regional reference weather data (TMY)</t>
  </si>
  <si>
    <t>Lokaler Referenz-Wetterdatensatz (TRY)</t>
  </si>
  <si>
    <t>Local reference weather data (TMY)</t>
  </si>
  <si>
    <t>Verwendung von ortsgenauen, gemessenen Wetterdaten des betrachteten Jahres</t>
  </si>
  <si>
    <r>
      <t>Spezifischer CO</t>
    </r>
    <r>
      <rPr>
        <vertAlign val="subscript"/>
        <sz val="10"/>
        <rFont val="Arial"/>
        <family val="2"/>
      </rPr>
      <t>2</t>
    </r>
    <r>
      <rPr>
        <sz val="10"/>
        <rFont val="Arial"/>
        <family val="2"/>
      </rPr>
      <t>-Faktor
(gemäß DGNB Rahmenwerk)</t>
    </r>
  </si>
  <si>
    <r>
      <t>Specific CO</t>
    </r>
    <r>
      <rPr>
        <vertAlign val="subscript"/>
        <sz val="10"/>
        <color theme="1"/>
        <rFont val="Arial"/>
        <family val="2"/>
      </rPr>
      <t>2</t>
    </r>
    <r>
      <rPr>
        <sz val="10"/>
        <color theme="1"/>
        <rFont val="Arial"/>
        <family val="2"/>
      </rPr>
      <t>-factor
(according DGNB Framework)</t>
    </r>
  </si>
  <si>
    <t>3.2 Zeitbezogene Repräsentativität der Versorgung mit erneuerbarer Energie</t>
  </si>
  <si>
    <t>3.2 Time representativeness of the energy supply by renewable energy</t>
  </si>
  <si>
    <t>Keine formale Ausbildung und grundlegende Erfahrung mit der Anwendung der Berechnungsmethode/ Verbrauchsdatenerfassung</t>
  </si>
  <si>
    <t>No formal training and basic experience in using the calculation method</t>
  </si>
  <si>
    <t>METHOD for determining the Data Quality Index (DQI)</t>
  </si>
  <si>
    <t>Rating 1 - Basis for performance evaluation (quality of the methodology used for data calculation).</t>
  </si>
  <si>
    <t>Assessment of the technical representativeness of the building usage patterns (1.1)</t>
  </si>
  <si>
    <t>Aspects for the evaluation of the calculation method regarding adjustments to represent the actual building use</t>
  </si>
  <si>
    <t>Aspect not fulfilled</t>
  </si>
  <si>
    <t>Aspect fulfilled</t>
  </si>
  <si>
    <t>Standard usage profile of the software used or standard parameters according to an underlying procedure or standard</t>
  </si>
  <si>
    <t>Adjustment to actual usage is possible and has been performed to the best possible extent (according to the time representativeness selected in 3.1 + 3.2)</t>
  </si>
  <si>
    <t>Bewertung der technischen Repräsentativität der Baustoffe und Gebäudetechnik (1.2)</t>
  </si>
  <si>
    <t>Assessment of the technical representativeness of the building materials and building services (1.2)</t>
  </si>
  <si>
    <t>No adjustment possible or default values</t>
  </si>
  <si>
    <t>Adjustment to actual construction is possible and has been carried out as good as possible
(e.g. by catalog of components)</t>
  </si>
  <si>
    <t>Adjustment to actual component areas is possible and has been carried out as good as possible
(e.g. by construction drawings/measurement)</t>
  </si>
  <si>
    <t xml:space="preserve">Adaptation to actual component parameters is possible and has been carried out as good as possible
(e.g. by component catalog / dynamic consideration according to the time representativeness selected under 3.1 + 3.2)
</t>
  </si>
  <si>
    <t>Adaptation to actual component parameters is possible and has been carried out as good as possible
(dynamic consideration according to the time representativeness selected under 3.1 + 3.2)</t>
  </si>
  <si>
    <t>Adaptation to actual part-load parameters is possible and has been carried out as best as possible
(e.g. by consideration of a characteristic curve for part-load operation)</t>
  </si>
  <si>
    <t>Adaptation to actual behavior of heating/cooling systems is possible and has been carried out as good as possible
(e.g. by suitable modeling / dynamic consideration according to the time representativeness selected under 3.1 + 3.2)</t>
  </si>
  <si>
    <t>Use of test reference year weather data that is representative at the national level.</t>
  </si>
  <si>
    <t>Use of test reference year weather data that are representative at the regional level (characteristic climate zones).</t>
  </si>
  <si>
    <t>Use of test reference year weather data derived with local accuracy based on station- and satellite-based measurement data as well as model data.</t>
  </si>
  <si>
    <t>Use of on site measured weather data of the considered year</t>
  </si>
  <si>
    <t>Deutschland: gemäß Gebäudeenergiegesetz (GEG) gilt der Wetterdatensatz Potsdam als nationaler TRY-Datensatz</t>
  </si>
  <si>
    <t>No national CO2 factors available</t>
  </si>
  <si>
    <t>No national CO2 factors are available and CO2 factors from databases of other countries are used instead</t>
  </si>
  <si>
    <t>Generic CO2 factors representing national material flows. However, these do not correspond to the methodology according to the DGNB Framework.</t>
  </si>
  <si>
    <t>Spezifischer CO2-Faktor
(gemäß DGNB Rahmenwerk)</t>
  </si>
  <si>
    <t>Generic CO2 factor
(not according to DGNB Framework)</t>
  </si>
  <si>
    <t>Generic CO2 factor
(according to DGNB Framework)</t>
  </si>
  <si>
    <t>Specific CO2 factor
(according to DGNB Framework)</t>
  </si>
  <si>
    <t>Generic CO2 factors representing national material flows. These correspond to the methodology according to the DGNB Framework.</t>
  </si>
  <si>
    <t>Specific CO2 factors, for green electricity, district heating and cooling. For all other energy sources, generic factors can be used. These correspond to the methodology according to the DGNB Framework.</t>
  </si>
  <si>
    <t>The data were not calculated, but were obtained by measuring the actual energy consumption</t>
  </si>
  <si>
    <t>The data is not calculated, but is obtained by measuring the actual supply systems</t>
  </si>
  <si>
    <t>Rating 2 - Professional capabilities</t>
  </si>
  <si>
    <t>Rating 2 – Berufliche Kompetenz</t>
  </si>
  <si>
    <t>Formal training</t>
  </si>
  <si>
    <t>Technical experience</t>
  </si>
  <si>
    <t>Rating 3 - Independent verification</t>
  </si>
  <si>
    <t>Independent verification</t>
  </si>
  <si>
    <t>Evaluation of the type of quality assurance</t>
  </si>
  <si>
    <t>(spiegelt den Grad der unabhängigen Überprüfung wider)</t>
  </si>
  <si>
    <t>(reflects the level of independent verification)</t>
  </si>
  <si>
    <t>Summe zu kompensierender THG-Emissionen bis 2050 - Betrieb</t>
  </si>
  <si>
    <t>Total GHG emissions to be avoided by credits until 2050 - operation</t>
  </si>
  <si>
    <t>Summe zu kompensierender THG-Emissionen bis 2050 - Konstruktion</t>
  </si>
  <si>
    <t>Total GHG emissions to be avoided by credits until 2050 - construction</t>
  </si>
  <si>
    <t>Im Betrieb kompensierte THG-Emissionen</t>
  </si>
  <si>
    <t>Avoided GHG emissions by credits during operation</t>
  </si>
  <si>
    <t>Verbleibende zu kompensierende THG-Emissionen bis 2050</t>
  </si>
  <si>
    <t>Remaining GHG emissions to be avoided by credits until 2050</t>
  </si>
  <si>
    <t>Jährlich zu kompensierende THG-Emissionen bis 2050</t>
  </si>
  <si>
    <t>GHG emissions to be avoided annuallly by credits until 2050</t>
  </si>
  <si>
    <t>Jährlich zu kompensierende THG-Emissionen
klimaneutral bis 2050 in Betrieb und Konstruktion</t>
  </si>
  <si>
    <t>GHG emissions to be compensated annually
carbon neutral in "Operation and Construction" until 2050</t>
  </si>
  <si>
    <t>4.7. For Accounting scope 'Operation and Construction':
Total GHG emissions to be offset by 2050 - construction</t>
  </si>
  <si>
    <t>4.8. For Accounting scope 'Operation and Construction':
Total GHG emissions to be offset by 2050 - operation</t>
  </si>
  <si>
    <t>The use of supplier-specific emission factors is possible if the method for determining factors is consistent with the conventions according to the Framework and corresponds to the actual CO2 intensity of the provider. It should be noted that any compensation measures were not included in the determination of supplier-specific emission factors in the background and are therefore indirectly reflected in the building's balance sheet.</t>
  </si>
  <si>
    <t>V2.3</t>
  </si>
  <si>
    <t>Datenqualitätsindex überarbeitet</t>
  </si>
  <si>
    <t>Annex 4 Data Quality Index</t>
  </si>
  <si>
    <t>Data quality index revised</t>
  </si>
  <si>
    <t xml:space="preserve">In den Summenformeln (Spalten "L", "P" und "T") wird der Stromverbrauch aus Beleuchtung (Spalte "F"), Luftförderung (Spalte "G"), Kühlung (Spalte "H") und Arbeitshilfen ("Spalte I") berechnet. Falls der Stromverbrauch für Luftförderung und Kühlung bereits in den "Teilflächen/-verbräuchen mit verfügbaren Messdaten" beinhaltet ist, so können die Teilenergiekennwerte der Spalten "G" und "H" aus der Summenformel manuell entfernt werden.  </t>
  </si>
  <si>
    <t>In the formulas (columns "L", "P" and "T") the electricity consumption from lighting (column "F"), ventilation (column "G"), cooling (column "H") and user-energy/plug-loads ("column I") is calculated. If the electricity consumption for ventilation and cooling is already included in the general areas, the partial energy values in columns "G" and "H" can be omitted manually from the sum formulas.</t>
  </si>
  <si>
    <t>TEK-Berechnung überarbeitet</t>
  </si>
  <si>
    <t>Annex 3 Partial energy values</t>
  </si>
  <si>
    <t>PEV-calculation revised</t>
  </si>
  <si>
    <t>Datum</t>
  </si>
  <si>
    <t>Dekarbonisierungspfad - Klimaneutral im Betrieb bis 2050 (flächenspezifisch)</t>
  </si>
  <si>
    <t>Decarbonisation path - carbon neutral in operation until 2050 (area-specific)</t>
  </si>
  <si>
    <t>Bilanz der THG-Emissionen - Betrieb (flächenspezifisch)</t>
  </si>
  <si>
    <t>GHG emissions balance - operation (area-specific)</t>
  </si>
  <si>
    <t>Wärme EE</t>
  </si>
  <si>
    <t>Wärme NE</t>
  </si>
  <si>
    <t>Info</t>
  </si>
  <si>
    <t>Kälte EE</t>
  </si>
  <si>
    <t>Kälte NE</t>
  </si>
  <si>
    <t>Bitte Gruppierung der Zeilen 220 bis 229 einblenden</t>
  </si>
  <si>
    <t>Please open row 220 to 229</t>
  </si>
  <si>
    <t>Kennwert "Lokaler Beitrag zum klimapositiven Gebäudebetrieb"</t>
  </si>
  <si>
    <t>Änderung</t>
  </si>
  <si>
    <t>Bewertungsskala:  Pro Aspekt können 1/3 Bewertungspunkte eingetragen werden (z.B. 2 Aspekte erfüllt = 0,67 Bewertungspunkte).</t>
  </si>
  <si>
    <t>Rating scale:  1/3 evaluation points can be entered per aspect (e.g. 2 aspects fulfilled = 0.67 evaluation points).</t>
  </si>
  <si>
    <t>6. Reaktionsverhalten des Heiz- und Kühlsystems / Nachtabsenkung</t>
  </si>
  <si>
    <t>6. Response behaviour of the heating and cooling system / night setback</t>
  </si>
  <si>
    <t>4.1 Methodische Repräsentativität
des Berechnungsverfahrens</t>
  </si>
  <si>
    <t>4.2 Methodische Repräsentativität
des Bilanzierungsrahmens</t>
  </si>
  <si>
    <t>Gemessene Daten im Bilanzrahmen gemäß DGNB Rahmenwerk</t>
  </si>
  <si>
    <t>Berechnete Daten im Bilanzrahmen gemäß DGNB Rahmenwerk</t>
  </si>
  <si>
    <t>3.1 Zeitbezogene Repräsentativität des Berechnungsverfahrens</t>
  </si>
  <si>
    <t>3.1 Time representativeness of the calculation procedure</t>
  </si>
  <si>
    <t>Die Verwendung von Berechnungsverfahren, die möglichst repräsentativ für das dynamische Gebäudeverhalten sind.</t>
  </si>
  <si>
    <t>Die Verwendung von Berechnungsverfahren, die möglichst repräsentativ für die Optimierung von Energiebedarf und -versorgung sind.</t>
  </si>
  <si>
    <t>The use of calculation procedures that are as representative as possible of the dynamic building performance.</t>
  </si>
  <si>
    <t>The use of calculation procedures that are as representative as possible for the optimisation of supply and demand</t>
  </si>
  <si>
    <t>Berechnungsverfahren erfüllt
0 von 6 Aspekten</t>
  </si>
  <si>
    <t>Calculation procedure fulfills
0 out of 6 aspects</t>
  </si>
  <si>
    <t>Calculation procedure based on annual data</t>
  </si>
  <si>
    <t>Calculation procedure fulfills
3 out of 6 aspects</t>
  </si>
  <si>
    <t>Berechnungsverfahren auf Basis von Jahresdaten</t>
  </si>
  <si>
    <t>Berechnungsverfahren erfüllt
3 von 6 Aspekten</t>
  </si>
  <si>
    <t>Berechnungsverfahren auf Basis von Monatsdaten</t>
  </si>
  <si>
    <t>Berechnungsverfahren erfüllt
6 von 6 Aspekten</t>
  </si>
  <si>
    <t>Calculation procedure based on monthly data</t>
  </si>
  <si>
    <t>Calculation procedure fulfills
6 of 6 aspects</t>
  </si>
  <si>
    <t>Calculation procedure based on hourly data (or sub-hourly data)</t>
  </si>
  <si>
    <t>Berechnungsverfahren auf Basis von Stundendaten (oder kleineren Zeitschritten)</t>
  </si>
  <si>
    <t>Validiert nach etablierten Verfahren</t>
  </si>
  <si>
    <t>Wissenschaftlich fundiertes Verfahren</t>
  </si>
  <si>
    <t>Die Verwendung eines Berechnungsverfahrens mit umfassendem Bilanzrahmen</t>
  </si>
  <si>
    <t>Bewertung der räumlichen Repräsentativität der verwendeten Wetterdaten (2.1)</t>
  </si>
  <si>
    <t>Bewertung der räumlichen Repräsentativität der CO2-Faktoren (2.2)</t>
  </si>
  <si>
    <t>Bewertung der zeitbezogenen Repräsentativität der Berechnungsmethode (3.1)</t>
  </si>
  <si>
    <t>Bewertung der zeitbezogenen Repräsentativität der Versorgung mit erneuerbarer Energie (3.2)</t>
  </si>
  <si>
    <t>Evaluation of the time representativeness of the renewable energy supply (3.2)</t>
  </si>
  <si>
    <t>Assessment of the time representativeness of the calculation method (3.1)</t>
  </si>
  <si>
    <t>Assessment of the geographical representativeness of the CO2 factors (2.2)</t>
  </si>
  <si>
    <t>Assessment of the geographical representativeness of the weather data used (2.1)</t>
  </si>
  <si>
    <t>Das Berechnungsverfahren zur Ermittlung des Energiebedarfs basiert auf einem Jahresbilanz-Verfahren</t>
  </si>
  <si>
    <t>Das Berechnungsverfahren zur Ermittlung des Energiebedarfs basiert auf einem Monatsbilanz-Verfahren</t>
  </si>
  <si>
    <t>Das Berechnungsverfahren zur Ermittlung des Energiebedarfs basiert auf einem Bilanz-Verfahren mit stündlichem oder kleinerem Zeitschritt</t>
  </si>
  <si>
    <t>Das Berechnungsverfahren der Energieversorgung mit erneuerbarer Energie basiert auf Jahreskennwerten.</t>
  </si>
  <si>
    <t>Das Berechnungsverfahren der Energieversorgung mit erneuerbarer Energie basiert auf Monatskennwerten.</t>
  </si>
  <si>
    <t>Das Berechnungsverfahren der Energieversorgung mit erneuerbarer Energie basiert auf Stundenkennwerten (oder kleinere Zeitschritte).</t>
  </si>
  <si>
    <t>The calculation procedure for determining the energy demand is based on an annual balance method</t>
  </si>
  <si>
    <t>The calculation procedure for determining the energy demand is based on a monthly balance method</t>
  </si>
  <si>
    <t>The calculation procedure for determining the energy demand is based on a balance method with (sub)hourly time step</t>
  </si>
  <si>
    <t>The calculation procedure of energy supply with renewable energy is based on annual parameters.</t>
  </si>
  <si>
    <t>The calculation procedure of energy supply with renewable energy is based on monthly parameters</t>
  </si>
  <si>
    <t>The calculation procedure of energy supply with renewable energy is based on (sub)hourly parameters</t>
  </si>
  <si>
    <t>Bewertung der methodischen Repräsentativität des Berechnungsverfahrens (4.1)</t>
  </si>
  <si>
    <t>Bewertung der methodischen Repräsentativität des Bilanzrahmens (4.2)</t>
  </si>
  <si>
    <t>Das Berechnungsverfahren ist validiert nach den Normen EN ISO 52016-1, EN 15265 oder ASHRAE 140 (oder vergleichbar)</t>
  </si>
  <si>
    <t>Die Verwendung von Berechnungsverfahren mit wissenschaftlicher Grundlage und Validierung.</t>
  </si>
  <si>
    <t>Das Berechnungsverfahren basiert auf etablierten Normen oder wissenschaftlichen Grundlagen mit fundierten etablierten Studienergebnissen</t>
  </si>
  <si>
    <t>Das Berechnungsverfahren basiert nicht auf etablierten Normen oder wissenschaftlichen Grundlagen mit fundierten etablierten Studienergebnissen</t>
  </si>
  <si>
    <t>Measured data in the accounting scope according to DGNB Framework</t>
  </si>
  <si>
    <t>Calculated data in the accounting scope according to DGNB Framework</t>
  </si>
  <si>
    <t>Data in the accounting scope not following established standards</t>
  </si>
  <si>
    <t>Daten mit Bilanzrahmen außerhalb etablierter Normen und Standards</t>
  </si>
  <si>
    <t>The use of a calculation procedure with comprehensive accounting scope</t>
  </si>
  <si>
    <t>4.2 Methodological representativeness of the accounting scope</t>
  </si>
  <si>
    <t>4.2 Methodological representativeness of the calculation procedure</t>
  </si>
  <si>
    <t>The use of calculation procedures with scientific basis and validation.</t>
  </si>
  <si>
    <t>No scientific basis</t>
  </si>
  <si>
    <t>Keine wissenschaftliche Grundlage</t>
  </si>
  <si>
    <t>Scientifically based procedure</t>
  </si>
  <si>
    <t>Validated according to established procedures</t>
  </si>
  <si>
    <t>Daten im Bilanzrahmen etablierter Normen und Standards</t>
  </si>
  <si>
    <t>Data in the accounting scope following established standards</t>
  </si>
  <si>
    <t>The calculation procedure is not based on established standards or scientific principles with established study results</t>
  </si>
  <si>
    <t>The calculation procedure is based on established standards or scientific principles with established study results</t>
  </si>
  <si>
    <t>The calculation procedure is validated according to the standards EN ISO 52016-1, EN 15265 or ASHRAE 140 (or comparable)</t>
  </si>
  <si>
    <t>Gemessende Daten</t>
  </si>
  <si>
    <t>The data is not calculated in the accounting scope of established standards</t>
  </si>
  <si>
    <t>Die Daten sind nicht im Bilanzrahmen etablierter Normen berechnet</t>
  </si>
  <si>
    <t>Die Daten sind im Bilanzrahmen etablierter Normen berechnet (z.B. gemäß EnEV/GEG ohne Nutzerstrom)</t>
  </si>
  <si>
    <t>The data is calculated in the accounting scope of established standards (e.g. plug-loads not included)</t>
  </si>
  <si>
    <t>The data is calculated in the accounting scope according to DGNB Framework</t>
  </si>
  <si>
    <t>The data is not calculated, but determined by measuring the actual energy consumption in the accounting scope according to DGNB Framework</t>
  </si>
  <si>
    <t>Die Daten sind im Bilanzrahmen gemäß DGNB Rahmenwerk berechnet</t>
  </si>
  <si>
    <t>Die Daten sind nicht berechnet, sondern mittels Messung des tatsächlichen Energieverbrauchs im Bilanzrahmen gemäß DGNB Rahmenwerk ermittelt</t>
  </si>
  <si>
    <t>Evaluation of the methodological representativeness of the calculation procedure (4.1)</t>
  </si>
  <si>
    <t>Evaluation of the methodological representativeness of the accounting scope (4.2)</t>
  </si>
  <si>
    <t>Rating 1 – Grundlage für die Leistungsbewertung (Qualität des verwendeten Berechnungsverfahrens für die Datenermittlung)</t>
  </si>
  <si>
    <t>Rating 1 - Basis for performance assessment (quality of the calculation procedure used for data collection)</t>
  </si>
  <si>
    <t>Daten für mindestens Temperatur, Feuchte und Strahlung entweder durch eigene Datenerfassung oder geeignete externe Datenerfassung wie z. B. openweathermap.org</t>
  </si>
  <si>
    <t>Data for at least temperature, humidity and radiation either by own data collection or suitable external data collection like e.g. openweathermap.org</t>
  </si>
  <si>
    <t>Die projektspezifische Ermittlung des Datenqualitätsindex (DQI) ist für die Zertifizierung verpflichtend. Der DQI hat keinen Einfluss auf die Bewertung und den Gesamterfüllungsgrad der Zertifizierung, sondern stellt lediglich eine Zusatzinformation zur Qualität der verwendeten Daten bei der CO2-Bilanzierung dar. Ziel ist die praktische Anwendung der im EU-Level(s)-System entwickelten Methoden, um Erfahrungswerte für deren Weiterentwicklung zu erfassen.</t>
  </si>
  <si>
    <t>The project-specific assessment of the Data Quality Index (DQI) is mandatory for certification. The DQI has no influence on the rating and overall degree of fulfillment of the certification, but merely represents additional information on the quality of the data used in CO2 accounting. The aim is the practical application of the methods developed in the EU Level(s) system in order to gather empirical values for their further development.</t>
  </si>
  <si>
    <t>Project-specific assessment of the Data Quality Index (DQI)</t>
  </si>
  <si>
    <t>Selbsteingabe der Ergebnisse der Leistungsbewertung</t>
  </si>
  <si>
    <t>Self-declaration of the performance assessment results</t>
  </si>
  <si>
    <t>Interne Überprüfung der Eingabedaten und Berechnungsschritte</t>
  </si>
  <si>
    <t>Prüfung und Verifizierung der Eingabedaten und Berechnungsschritte durch Dritten</t>
  </si>
  <si>
    <t>Prüfung und Verifizierung der Berechnungsschritte durch Dritten</t>
  </si>
  <si>
    <t>Internal verification of input data and calculation steps</t>
  </si>
  <si>
    <t>Check and verification of the calculation steps by third party</t>
  </si>
  <si>
    <t>Check and verification of the input data and calculation steps by third party</t>
  </si>
  <si>
    <t>Es erfolgt keine Überprüfung durch weitere Personen</t>
  </si>
  <si>
    <t>Die Berechnungsschritte und Eingabedaten werden durch eine weitere Person oder Personen überprüft. Diese können interne oder externe Personen sein, ausschlaggebend ist die Unabhängigkeit (wirtschaftlich unabhängig und nicht weisungsgebunden).</t>
  </si>
  <si>
    <t>There is no review by other persons</t>
  </si>
  <si>
    <t>There is a verification by other internal person(s)</t>
  </si>
  <si>
    <t>Es erfolgt eine Überprüfung durch weitere interne Person(en)</t>
  </si>
  <si>
    <t>Die Berechnungsschritte werden durch weitere Person(en) überprüft. Diese können interne oder externe Personen sein, ausschlaggebend ist die Unabhängigkeit (wirtschaftlich unabhängig und nicht weisungsgebunden).</t>
  </si>
  <si>
    <t>The calculation steps are verified by other person(s). These can be internal or external persons, the decisive factor is independence (economically independent and not bound by instructions).</t>
  </si>
  <si>
    <t>The input data and calculation steps are verified by other person(s). These can be internal or external persons, the decisive factor is independence (economically independent and not bound by instructions).</t>
  </si>
  <si>
    <t xml:space="preserve">   </t>
  </si>
  <si>
    <t>Bereitgestellte Endenergie</t>
  </si>
  <si>
    <t>Eigenversorgungsanteil - Auswertung verschiedener Arten - siehe DIN 18599-1:2018-09 Kapitel F.3 und Definition Annex 5</t>
  </si>
  <si>
    <t>Eigenversorgungsanteil (Strom)</t>
  </si>
  <si>
    <t>Eigenversorgungsanteil (Wärme)</t>
  </si>
  <si>
    <t>Eigenversorgungsanteil (Kälte)</t>
  </si>
  <si>
    <t>Eigenversorgungsanteil (gesamt) - siehe auch Zeile 224</t>
  </si>
  <si>
    <t>Selbstnutzungsanteil - Auswertung verschiedener Arten - siehe DIN 18599-1:2018-09 Kapitel F.3 und Definition Annex 5</t>
  </si>
  <si>
    <t>Selbstnutzungsanteil (Strom)</t>
  </si>
  <si>
    <t>Selbstnutzungsanteil (Wärme)</t>
  </si>
  <si>
    <t>Selbstnutzungsanteil (Kälte)</t>
  </si>
  <si>
    <t>Selbstnutzungsanteil (gesamt)</t>
  </si>
  <si>
    <t>"Produzierte und selbstgenutzte Endenergie" (Selbstnutzung) = "Selbsterzeugte Endenergie verwendet zur Bedarfsdeckung" (Eigenversorgung) - siehe DIN 18599-1:2018-09 Kapitel F.3 und Definition Annex 5</t>
  </si>
  <si>
    <t>Weitere Kennzahlen:</t>
  </si>
  <si>
    <t>V2.4</t>
  </si>
  <si>
    <t>Änderungen am Blattschutz</t>
  </si>
  <si>
    <t>Dokument</t>
  </si>
  <si>
    <t>Change of sheet protection</t>
  </si>
  <si>
    <t>Document</t>
  </si>
  <si>
    <t>Version 2.4, Stand: 27.01.2021</t>
  </si>
  <si>
    <t>Version 2.4, Date: 27.01.2021</t>
  </si>
  <si>
    <t>Spezifische Kennwerte:</t>
  </si>
  <si>
    <t>"Von außerhalb zugeführte Endenergie"</t>
  </si>
  <si>
    <t>"Produzierte Endenergie"</t>
  </si>
  <si>
    <t>Zugeführte Endenergie Strom</t>
  </si>
  <si>
    <t>Zugeführte Endenergie Wärme</t>
  </si>
  <si>
    <t>Zugeführte Endenergie Kälte</t>
  </si>
  <si>
    <t>"Nach außerhalb bereitgestellte Endenergie"</t>
  </si>
  <si>
    <t>Bereitgestellte Endenergie Strom</t>
  </si>
  <si>
    <t>Bereitgestellte Endenergie Wärme</t>
  </si>
  <si>
    <t>Bereitgestellte Endenergie Kälte</t>
  </si>
  <si>
    <r>
      <t>kWh/m²</t>
    </r>
    <r>
      <rPr>
        <vertAlign val="subscript"/>
        <sz val="10"/>
        <color theme="1"/>
        <rFont val="Arial"/>
        <family val="2"/>
      </rPr>
      <t>NRF</t>
    </r>
    <r>
      <rPr>
        <sz val="10"/>
        <color theme="1"/>
        <rFont val="Arial"/>
        <family val="2"/>
      </rPr>
      <t xml:space="preserve">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</si>
</sst>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4">
    <numFmt numFmtId="164" formatCode="@\ *."/>
    <numFmt numFmtId="165" formatCode="\ \ \ \ \ \ \ \ \ \ @\ *."/>
    <numFmt numFmtId="166" formatCode="\ \ \ \ \ \ \ \ \ \ \ \ @\ *."/>
    <numFmt numFmtId="167" formatCode="\ \ \ \ \ \ \ \ \ \ \ \ @"/>
    <numFmt numFmtId="168" formatCode="\ \ \ \ \ \ \ \ \ \ \ \ \ @\ *."/>
    <numFmt numFmtId="169" formatCode="\ @\ *."/>
    <numFmt numFmtId="170" formatCode="\ @"/>
    <numFmt numFmtId="171" formatCode="\ \ @\ *."/>
    <numFmt numFmtId="172" formatCode="\ \ @"/>
    <numFmt numFmtId="173" formatCode="\ \ \ @\ *."/>
    <numFmt numFmtId="174" formatCode="\ \ \ @"/>
    <numFmt numFmtId="175" formatCode="\ \ \ \ @\ *."/>
    <numFmt numFmtId="176" formatCode="\ \ \ \ @"/>
    <numFmt numFmtId="177" formatCode="\ \ \ \ \ \ @\ *."/>
    <numFmt numFmtId="178" formatCode="\ \ \ \ \ \ @"/>
    <numFmt numFmtId="179" formatCode="\ \ \ \ \ \ \ @\ *."/>
    <numFmt numFmtId="180" formatCode="\ \ \ \ \ \ \ \ \ @\ *."/>
    <numFmt numFmtId="181" formatCode="\ \ \ \ \ \ \ \ \ @"/>
    <numFmt numFmtId="182" formatCode="#,##0.00\ &quot;Gg&quot;"/>
    <numFmt numFmtId="183" formatCode="#,##0.00\ &quot;kg&quot;"/>
    <numFmt numFmtId="184" formatCode="#,##0.00\ &quot;kt&quot;"/>
    <numFmt numFmtId="185" formatCode="#,##0.00\ &quot;Stck&quot;"/>
    <numFmt numFmtId="186" formatCode="#,##0.00\ &quot;Stk&quot;"/>
    <numFmt numFmtId="187" formatCode="#,##0.00\ &quot;T.Stk&quot;"/>
    <numFmt numFmtId="188" formatCode="#,##0.00\ &quot;TJ&quot;"/>
    <numFmt numFmtId="189" formatCode="#,##0.00\ &quot;TStk&quot;"/>
    <numFmt numFmtId="190" formatCode="yyyy"/>
    <numFmt numFmtId="191" formatCode="_-* #,##0.00\ [$€]_-;\-* #,##0.00\ [$€]_-;_-* &quot;-&quot;??\ [$€]_-;_-@_-"/>
    <numFmt numFmtId="192" formatCode="#,##0.0000"/>
    <numFmt numFmtId="193" formatCode="0.000"/>
    <numFmt numFmtId="194" formatCode="0.0000"/>
    <numFmt numFmtId="195" formatCode="0.0"/>
    <numFmt numFmtId="196" formatCode="#,##0.0"/>
    <numFmt numFmtId="197" formatCode="0.0%"/>
  </numFmts>
  <fonts count="55">
    <font>
      <sz val="10"/>
      <color theme="1"/>
      <name val="Arial"/>
      <family val="2"/>
    </font>
    <font>
      <sz val="10"/>
      <name val="Arial"/>
      <family val="2"/>
    </font>
    <font>
      <sz val="11"/>
      <color theme="1"/>
      <name val="Calibri"/>
      <family val="2"/>
      <scheme val="minor"/>
    </font>
    <font>
      <sz val="10"/>
      <name val="Arial"/>
      <family val="2"/>
    </font>
    <font>
      <sz val="8"/>
      <name val="Arial"/>
      <family val="2"/>
    </font>
    <font>
      <sz val="7"/>
      <name val="Letter Gothic CE"/>
      <family val="3"/>
      <charset val="238"/>
    </font>
    <font>
      <sz val="7"/>
      <name val="Arial"/>
      <family val="2"/>
    </font>
    <font>
      <sz val="9"/>
      <name val="Times New Roman"/>
      <family val="1"/>
    </font>
    <font>
      <b/>
      <sz val="9"/>
      <name val="Times New Roman"/>
      <family val="1"/>
    </font>
    <font>
      <b/>
      <sz val="12"/>
      <name val="Times New Roman"/>
      <family val="1"/>
    </font>
    <font>
      <sz val="8"/>
      <name val="Helvetica"/>
      <family val="2"/>
    </font>
    <font>
      <vertAlign val="subscript"/>
      <sz val="10"/>
      <color theme="1"/>
      <name val="Arial"/>
      <family val="2"/>
    </font>
    <font>
      <sz val="10"/>
      <color rgb="FFFF0000"/>
      <name val="Arial"/>
      <family val="2"/>
    </font>
    <font>
      <b/>
      <sz val="10"/>
      <name val="Arial"/>
      <family val="2"/>
    </font>
    <font>
      <b/>
      <sz val="10"/>
      <color theme="1"/>
      <name val="Arial"/>
      <family val="2"/>
    </font>
    <font>
      <sz val="10"/>
      <color theme="1"/>
      <name val="Arial"/>
      <family val="2"/>
    </font>
    <font>
      <sz val="10"/>
      <color theme="0"/>
      <name val="Arial"/>
      <family val="2"/>
    </font>
    <font>
      <sz val="9"/>
      <color theme="1"/>
      <name val="Arial"/>
      <family val="2"/>
    </font>
    <font>
      <i/>
      <sz val="10"/>
      <color theme="1"/>
      <name val="Arial"/>
      <family val="2"/>
    </font>
    <font>
      <vertAlign val="subscript"/>
      <sz val="9"/>
      <color theme="1"/>
      <name val="Arial"/>
      <family val="2"/>
    </font>
    <font>
      <u/>
      <sz val="12"/>
      <color theme="1"/>
      <name val="Arial"/>
      <family val="2"/>
    </font>
    <font>
      <b/>
      <sz val="10"/>
      <color rgb="FFFF0000"/>
      <name val="Arial"/>
      <family val="2"/>
    </font>
    <font>
      <b/>
      <sz val="14"/>
      <color theme="0"/>
      <name val="Arial"/>
      <family val="2"/>
    </font>
    <font>
      <b/>
      <sz val="18"/>
      <color theme="0"/>
      <name val="Arial"/>
      <family val="2"/>
    </font>
    <font>
      <b/>
      <sz val="10"/>
      <color theme="0"/>
      <name val="Arial"/>
      <family val="2"/>
    </font>
    <font>
      <vertAlign val="superscript"/>
      <sz val="9"/>
      <color theme="1"/>
      <name val="Arial"/>
      <family val="2"/>
    </font>
    <font>
      <b/>
      <i/>
      <sz val="10"/>
      <color theme="1"/>
      <name val="Arial"/>
      <family val="2"/>
    </font>
    <font>
      <sz val="9"/>
      <color rgb="FFFF0000"/>
      <name val="Arial"/>
      <family val="2"/>
    </font>
    <font>
      <b/>
      <sz val="14"/>
      <color theme="1"/>
      <name val="Arial"/>
      <family val="2"/>
    </font>
    <font>
      <sz val="14"/>
      <color theme="1"/>
      <name val="Arial"/>
      <family val="2"/>
    </font>
    <font>
      <sz val="10"/>
      <color rgb="FF0070C0"/>
      <name val="Arial"/>
      <family val="2"/>
    </font>
    <font>
      <b/>
      <sz val="12"/>
      <color theme="1"/>
      <name val="Arial"/>
      <family val="2"/>
    </font>
    <font>
      <b/>
      <sz val="10"/>
      <color rgb="FF0070C0"/>
      <name val="Arial"/>
      <family val="2"/>
    </font>
    <font>
      <i/>
      <u/>
      <sz val="12"/>
      <color theme="1"/>
      <name val="Arial"/>
      <family val="2"/>
    </font>
    <font>
      <sz val="9"/>
      <color indexed="81"/>
      <name val="Tahoma"/>
      <family val="2"/>
    </font>
    <font>
      <b/>
      <u/>
      <sz val="12"/>
      <color theme="1"/>
      <name val="Arial"/>
      <family val="2"/>
    </font>
    <font>
      <sz val="9"/>
      <color indexed="81"/>
      <name val="Segoe UI"/>
      <family val="2"/>
    </font>
    <font>
      <b/>
      <sz val="9"/>
      <color indexed="81"/>
      <name val="Segoe UI"/>
      <family val="2"/>
    </font>
    <font>
      <sz val="9"/>
      <name val="Arial"/>
      <family val="2"/>
    </font>
    <font>
      <b/>
      <u/>
      <sz val="12"/>
      <name val="Arial"/>
      <family val="2"/>
    </font>
    <font>
      <vertAlign val="subscript"/>
      <sz val="10"/>
      <name val="Arial"/>
      <family val="2"/>
    </font>
    <font>
      <b/>
      <sz val="9"/>
      <color theme="1"/>
      <name val="Arial"/>
      <family val="2"/>
    </font>
    <font>
      <sz val="10"/>
      <color theme="0" tint="-0.499984740745262"/>
      <name val="Arial"/>
      <family val="2"/>
    </font>
    <font>
      <sz val="12"/>
      <color theme="1"/>
      <name val="Arial"/>
      <family val="2"/>
    </font>
    <font>
      <u/>
      <sz val="10"/>
      <name val="Arial"/>
      <family val="2"/>
    </font>
    <font>
      <sz val="8"/>
      <color rgb="FFFF0000"/>
      <name val="Arial"/>
      <family val="2"/>
    </font>
    <font>
      <sz val="8"/>
      <color rgb="FF222222"/>
      <name val="Arial"/>
      <family val="2"/>
    </font>
    <font>
      <b/>
      <sz val="11"/>
      <color rgb="FF000000"/>
      <name val="Verdana"/>
      <family val="2"/>
    </font>
    <font>
      <b/>
      <sz val="9"/>
      <color rgb="FF000000"/>
      <name val="Verdana"/>
      <family val="2"/>
    </font>
    <font>
      <sz val="30"/>
      <color theme="1"/>
      <name val="Arial"/>
      <family val="2"/>
    </font>
    <font>
      <sz val="20"/>
      <color theme="1"/>
      <name val="Arial"/>
      <family val="2"/>
    </font>
    <font>
      <vertAlign val="superscript"/>
      <sz val="10"/>
      <color theme="1"/>
      <name val="Arial"/>
      <family val="2"/>
    </font>
    <font>
      <sz val="10"/>
      <color rgb="FFFFC000"/>
      <name val="Arial"/>
      <family val="2"/>
    </font>
    <font>
      <b/>
      <sz val="14"/>
      <name val="Arial"/>
      <family val="2"/>
    </font>
    <font>
      <sz val="14"/>
      <name val="Arial"/>
      <family val="2"/>
    </font>
  </fonts>
  <fills count="18">
    <fill>
      <patternFill patternType="none"/>
    </fill>
    <fill>
      <patternFill patternType="gray125"/>
    </fill>
    <fill>
      <patternFill patternType="solid">
        <fgColor indexed="22"/>
        <bgColor indexed="64"/>
      </patternFill>
    </fill>
    <fill>
      <patternFill patternType="darkTrellis"/>
    </fill>
    <fill>
      <patternFill patternType="solid">
        <fgColor rgb="FF007C92"/>
        <bgColor indexed="64"/>
      </patternFill>
    </fill>
    <fill>
      <patternFill patternType="solid">
        <fgColor theme="0"/>
        <bgColor indexed="64"/>
      </patternFill>
    </fill>
    <fill>
      <patternFill patternType="solid">
        <fgColor rgb="FFA5D867"/>
        <bgColor indexed="64"/>
      </patternFill>
    </fill>
    <fill>
      <patternFill patternType="solid">
        <fgColor rgb="FFDBE5F0"/>
        <bgColor indexed="64"/>
      </patternFill>
    </fill>
    <fill>
      <patternFill patternType="solid">
        <fgColor rgb="FFFED100"/>
        <bgColor indexed="64"/>
      </patternFill>
    </fill>
    <fill>
      <patternFill patternType="solid">
        <fgColor rgb="FFD5E1EF"/>
        <bgColor indexed="64"/>
      </patternFill>
    </fill>
    <fill>
      <patternFill patternType="solid">
        <fgColor rgb="FF3C4981"/>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4DAA50"/>
        <bgColor indexed="64"/>
      </patternFill>
    </fill>
    <fill>
      <patternFill patternType="solid">
        <fgColor rgb="FFFFC000"/>
        <bgColor indexed="64"/>
      </patternFill>
    </fill>
    <fill>
      <patternFill patternType="solid">
        <fgColor theme="6"/>
        <bgColor indexed="64"/>
      </patternFill>
    </fill>
    <fill>
      <patternFill patternType="solid">
        <fgColor theme="9" tint="0.59999389629810485"/>
        <bgColor indexed="64"/>
      </patternFill>
    </fill>
    <fill>
      <patternFill patternType="solid">
        <fgColor theme="9"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auto="1"/>
      </left>
      <right/>
      <top/>
      <bottom/>
      <diagonal/>
    </border>
    <border>
      <left/>
      <right/>
      <top style="thin">
        <color indexed="64"/>
      </top>
      <bottom style="medium">
        <color indexed="64"/>
      </bottom>
      <diagonal/>
    </border>
    <border>
      <left/>
      <right/>
      <top style="thin">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s>
  <cellStyleXfs count="50">
    <xf numFmtId="0" fontId="0" fillId="0" borderId="0"/>
    <xf numFmtId="0" fontId="2" fillId="0" borderId="0"/>
    <xf numFmtId="0" fontId="3" fillId="0" borderId="0"/>
    <xf numFmtId="164" fontId="4" fillId="0" borderId="0"/>
    <xf numFmtId="49" fontId="4" fillId="0" borderId="0"/>
    <xf numFmtId="165" fontId="4" fillId="0" borderId="0">
      <alignment horizontal="center"/>
    </xf>
    <xf numFmtId="166" fontId="4" fillId="0" borderId="0"/>
    <xf numFmtId="167" fontId="4" fillId="0" borderId="0"/>
    <xf numFmtId="168" fontId="4" fillId="0" borderId="0"/>
    <xf numFmtId="169" fontId="4" fillId="0" borderId="0"/>
    <xf numFmtId="170" fontId="5" fillId="0" borderId="0"/>
    <xf numFmtId="171" fontId="6" fillId="0" borderId="0"/>
    <xf numFmtId="172" fontId="5" fillId="0" borderId="0"/>
    <xf numFmtId="49" fontId="7" fillId="0" borderId="1" applyNumberFormat="0" applyFont="0" applyFill="0" applyBorder="0" applyProtection="0">
      <alignment horizontal="left" vertical="center" indent="2"/>
    </xf>
    <xf numFmtId="173" fontId="4" fillId="0" borderId="0"/>
    <xf numFmtId="174" fontId="4" fillId="0" borderId="0"/>
    <xf numFmtId="175" fontId="4" fillId="0" borderId="0"/>
    <xf numFmtId="176" fontId="5" fillId="0" borderId="0"/>
    <xf numFmtId="49" fontId="7" fillId="0" borderId="2" applyNumberFormat="0" applyFont="0" applyFill="0" applyBorder="0" applyProtection="0">
      <alignment horizontal="left" vertical="center" indent="5"/>
    </xf>
    <xf numFmtId="177" fontId="4" fillId="0" borderId="0">
      <alignment horizontal="center"/>
    </xf>
    <xf numFmtId="178" fontId="4" fillId="0" borderId="0">
      <alignment horizontal="center"/>
    </xf>
    <xf numFmtId="179" fontId="4" fillId="0" borderId="0">
      <alignment horizontal="center"/>
    </xf>
    <xf numFmtId="180" fontId="4" fillId="0" borderId="0">
      <alignment horizontal="center"/>
    </xf>
    <xf numFmtId="181" fontId="4" fillId="0" borderId="0">
      <alignment horizontal="center"/>
    </xf>
    <xf numFmtId="0" fontId="3" fillId="0" borderId="0" applyFont="0" applyFill="0" applyBorder="0" applyAlignment="0" applyProtection="0"/>
    <xf numFmtId="182" fontId="3" fillId="0" borderId="3" applyFont="0" applyFill="0" applyBorder="0" applyAlignment="0" applyProtection="0">
      <alignment horizontal="left"/>
    </xf>
    <xf numFmtId="183" fontId="3" fillId="0" borderId="3" applyFont="0" applyFill="0" applyBorder="0" applyAlignment="0" applyProtection="0">
      <alignment horizontal="left"/>
    </xf>
    <xf numFmtId="184" fontId="3" fillId="0" borderId="3"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alignment horizontal="left"/>
    </xf>
    <xf numFmtId="185" fontId="3" fillId="0" borderId="3" applyFont="0" applyFill="0" applyBorder="0" applyAlignment="0" applyProtection="0">
      <alignment horizontal="left"/>
    </xf>
    <xf numFmtId="186" fontId="3" fillId="0" borderId="3" applyFont="0" applyFill="0" applyBorder="0" applyAlignment="0" applyProtection="0">
      <alignment horizontal="left"/>
    </xf>
    <xf numFmtId="187" fontId="3" fillId="0" borderId="3" applyFont="0" applyFill="0" applyBorder="0" applyAlignment="0" applyProtection="0">
      <alignment horizontal="left"/>
    </xf>
    <xf numFmtId="188" fontId="3" fillId="0" borderId="3" applyFont="0" applyFill="0" applyBorder="0" applyAlignment="0" applyProtection="0">
      <alignment horizontal="left"/>
    </xf>
    <xf numFmtId="189" fontId="3" fillId="0" borderId="3" applyFont="0" applyFill="0" applyBorder="0" applyAlignment="0" applyProtection="0">
      <alignment horizontal="left"/>
    </xf>
    <xf numFmtId="190" fontId="3" fillId="0" borderId="3" applyFont="0" applyFill="0" applyBorder="0" applyAlignment="0" applyProtection="0">
      <alignment horizontal="left"/>
    </xf>
    <xf numFmtId="4" fontId="8" fillId="0" borderId="4" applyFill="0" applyBorder="0" applyProtection="0">
      <alignment horizontal="right" vertical="center"/>
    </xf>
    <xf numFmtId="191" fontId="3" fillId="0" borderId="0" applyFont="0" applyFill="0" applyBorder="0" applyAlignment="0" applyProtection="0"/>
    <xf numFmtId="0" fontId="9" fillId="0" borderId="0" applyNumberFormat="0" applyFill="0" applyBorder="0" applyAlignment="0" applyProtection="0"/>
    <xf numFmtId="164" fontId="5" fillId="0" borderId="0"/>
    <xf numFmtId="4" fontId="7" fillId="0" borderId="1" applyFill="0" applyBorder="0" applyProtection="0">
      <alignment horizontal="right" vertical="center"/>
    </xf>
    <xf numFmtId="49" fontId="8" fillId="0" borderId="1" applyNumberFormat="0" applyFill="0" applyBorder="0" applyProtection="0">
      <alignment horizontal="left" vertical="center"/>
    </xf>
    <xf numFmtId="0" fontId="7" fillId="0" borderId="1" applyNumberFormat="0" applyFill="0" applyAlignment="0" applyProtection="0"/>
    <xf numFmtId="0" fontId="10" fillId="2" borderId="0" applyNumberFormat="0" applyFont="0" applyBorder="0" applyAlignment="0" applyProtection="0"/>
    <xf numFmtId="0" fontId="3" fillId="0" borderId="0"/>
    <xf numFmtId="49" fontId="5" fillId="0" borderId="0"/>
    <xf numFmtId="192" fontId="7" fillId="3" borderId="1" applyNumberFormat="0" applyFont="0" applyBorder="0" applyAlignment="0" applyProtection="0">
      <alignment horizontal="right" vertical="center"/>
    </xf>
    <xf numFmtId="0" fontId="7" fillId="0" borderId="0"/>
    <xf numFmtId="0" fontId="3" fillId="0" borderId="0"/>
    <xf numFmtId="9" fontId="15" fillId="0" borderId="0" applyFont="0" applyFill="0" applyBorder="0" applyAlignment="0" applyProtection="0"/>
  </cellStyleXfs>
  <cellXfs count="999">
    <xf numFmtId="0" fontId="0" fillId="0" borderId="0" xfId="0"/>
    <xf numFmtId="0" fontId="22" fillId="4" borderId="0" xfId="0" applyFont="1" applyFill="1" applyAlignment="1">
      <alignment horizontal="left" indent="1"/>
    </xf>
    <xf numFmtId="0" fontId="22" fillId="4" borderId="0" xfId="0" applyFont="1" applyFill="1" applyAlignment="1">
      <alignment horizontal="left" vertical="top" indent="2"/>
    </xf>
    <xf numFmtId="0" fontId="12" fillId="4" borderId="0" xfId="0" applyFont="1" applyFill="1"/>
    <xf numFmtId="0" fontId="29" fillId="0" borderId="0" xfId="0" applyFont="1" applyAlignment="1">
      <alignment vertical="center"/>
    </xf>
    <xf numFmtId="0" fontId="0" fillId="0" borderId="0" xfId="0" applyAlignment="1">
      <alignment vertical="top" wrapText="1"/>
    </xf>
    <xf numFmtId="196" fontId="0" fillId="6" borderId="2" xfId="0" applyNumberFormat="1" applyFill="1" applyBorder="1" applyAlignment="1" applyProtection="1">
      <alignment horizontal="center" vertical="center"/>
      <protection locked="0"/>
    </xf>
    <xf numFmtId="0" fontId="0" fillId="0" borderId="0" xfId="0"/>
    <xf numFmtId="0" fontId="16" fillId="4" borderId="0" xfId="0" applyFont="1" applyFill="1"/>
    <xf numFmtId="0" fontId="0" fillId="5" borderId="0" xfId="0" applyFill="1"/>
    <xf numFmtId="0" fontId="14" fillId="0" borderId="0" xfId="0" applyFont="1"/>
    <xf numFmtId="0" fontId="18" fillId="0" borderId="0" xfId="0" applyFont="1" applyAlignment="1">
      <alignment horizontal="left" vertical="center" wrapText="1"/>
    </xf>
    <xf numFmtId="0" fontId="23" fillId="4" borderId="0" xfId="0" applyFont="1" applyFill="1" applyAlignment="1" applyProtection="1">
      <alignment vertical="center" wrapText="1"/>
    </xf>
    <xf numFmtId="0" fontId="16" fillId="4" borderId="0" xfId="0" applyFont="1" applyFill="1" applyProtection="1"/>
    <xf numFmtId="0" fontId="0" fillId="5" borderId="0" xfId="0" applyFill="1" applyProtection="1"/>
    <xf numFmtId="0" fontId="0" fillId="5" borderId="0" xfId="0" applyFill="1" applyBorder="1" applyProtection="1"/>
    <xf numFmtId="0" fontId="0" fillId="5" borderId="48" xfId="0" applyFill="1" applyBorder="1" applyProtection="1"/>
    <xf numFmtId="14" fontId="0" fillId="5" borderId="0" xfId="0" applyNumberFormat="1" applyFill="1" applyAlignment="1" applyProtection="1">
      <alignment horizontal="left"/>
    </xf>
    <xf numFmtId="0" fontId="0" fillId="5" borderId="0" xfId="0" applyFill="1" applyAlignment="1" applyProtection="1">
      <alignment vertical="top" wrapText="1"/>
    </xf>
    <xf numFmtId="0" fontId="0" fillId="5" borderId="0" xfId="0" applyFill="1" applyBorder="1" applyAlignment="1" applyProtection="1">
      <alignment vertical="top" wrapText="1"/>
    </xf>
    <xf numFmtId="0" fontId="0" fillId="5" borderId="55" xfId="0" applyFill="1" applyBorder="1" applyAlignment="1" applyProtection="1">
      <alignment vertical="top" wrapText="1"/>
    </xf>
    <xf numFmtId="0" fontId="0" fillId="5" borderId="15" xfId="0" applyFill="1" applyBorder="1" applyAlignment="1" applyProtection="1">
      <alignment vertical="top" wrapText="1"/>
    </xf>
    <xf numFmtId="0" fontId="0" fillId="5" borderId="55" xfId="0" applyFill="1" applyBorder="1" applyProtection="1"/>
    <xf numFmtId="0" fontId="0" fillId="5" borderId="15" xfId="0" applyFill="1" applyBorder="1" applyProtection="1"/>
    <xf numFmtId="0" fontId="0" fillId="5" borderId="67" xfId="0" applyFill="1" applyBorder="1" applyProtection="1"/>
    <xf numFmtId="0" fontId="0" fillId="5" borderId="16" xfId="0" applyFill="1" applyBorder="1" applyProtection="1"/>
    <xf numFmtId="0" fontId="22" fillId="4" borderId="0" xfId="0" applyFont="1" applyFill="1" applyAlignment="1" applyProtection="1">
      <alignment horizontal="left" vertical="top" indent="2"/>
    </xf>
    <xf numFmtId="0" fontId="16" fillId="4" borderId="0" xfId="0" applyFont="1" applyFill="1" applyAlignment="1" applyProtection="1">
      <alignment horizontal="left" vertical="top" indent="2"/>
    </xf>
    <xf numFmtId="0" fontId="26" fillId="5" borderId="0" xfId="0" applyFont="1" applyFill="1" applyProtection="1"/>
    <xf numFmtId="0" fontId="18" fillId="5" borderId="0" xfId="0" applyFont="1" applyFill="1" applyProtection="1"/>
    <xf numFmtId="0" fontId="17" fillId="5" borderId="0" xfId="0" applyFont="1" applyFill="1" applyBorder="1" applyAlignment="1" applyProtection="1">
      <alignment horizontal="left" vertical="center" indent="1"/>
    </xf>
    <xf numFmtId="0" fontId="16" fillId="5" borderId="0" xfId="0" applyFont="1" applyFill="1" applyProtection="1"/>
    <xf numFmtId="0" fontId="12" fillId="5" borderId="0" xfId="0" applyFont="1" applyFill="1" applyProtection="1"/>
    <xf numFmtId="0" fontId="0" fillId="5" borderId="2" xfId="0" applyFill="1" applyBorder="1" applyAlignment="1" applyProtection="1">
      <alignment vertical="center"/>
    </xf>
    <xf numFmtId="0" fontId="0" fillId="5" borderId="1" xfId="0" applyFill="1" applyBorder="1" applyProtection="1"/>
    <xf numFmtId="0" fontId="0" fillId="5" borderId="0" xfId="0" applyFill="1" applyAlignment="1" applyProtection="1">
      <alignment vertical="center"/>
    </xf>
    <xf numFmtId="0" fontId="3" fillId="5" borderId="33" xfId="0" applyFont="1" applyFill="1" applyBorder="1" applyAlignment="1" applyProtection="1">
      <alignment vertical="center"/>
    </xf>
    <xf numFmtId="0" fontId="3" fillId="5" borderId="34" xfId="0" applyFont="1" applyFill="1" applyBorder="1" applyAlignment="1" applyProtection="1">
      <alignment vertical="center"/>
    </xf>
    <xf numFmtId="0" fontId="18" fillId="5" borderId="0" xfId="0" applyFont="1" applyFill="1" applyAlignment="1" applyProtection="1">
      <alignment vertical="center"/>
    </xf>
    <xf numFmtId="0" fontId="0" fillId="5" borderId="1" xfId="0" applyFont="1" applyFill="1" applyBorder="1" applyAlignment="1" applyProtection="1">
      <alignment horizontal="left" vertical="center"/>
    </xf>
    <xf numFmtId="0" fontId="0" fillId="5" borderId="0" xfId="0" applyFill="1" applyBorder="1" applyAlignment="1" applyProtection="1">
      <alignment horizontal="left" vertical="center"/>
    </xf>
    <xf numFmtId="0" fontId="38" fillId="5" borderId="0" xfId="0" applyFont="1" applyFill="1" applyBorder="1" applyAlignment="1" applyProtection="1">
      <alignment horizontal="left" vertical="center" indent="1"/>
    </xf>
    <xf numFmtId="0" fontId="0" fillId="5" borderId="0" xfId="0" applyFill="1" applyAlignment="1" applyProtection="1">
      <alignment horizontal="left" vertical="center"/>
    </xf>
    <xf numFmtId="0" fontId="0" fillId="5" borderId="0" xfId="0" applyFill="1" applyBorder="1" applyAlignment="1" applyProtection="1">
      <alignment horizontal="left"/>
    </xf>
    <xf numFmtId="0" fontId="0" fillId="5" borderId="0" xfId="0" applyFill="1" applyBorder="1" applyAlignment="1" applyProtection="1">
      <alignment horizontal="left" vertical="center" wrapText="1"/>
    </xf>
    <xf numFmtId="0" fontId="0" fillId="5" borderId="9" xfId="0" applyFill="1" applyBorder="1" applyProtection="1"/>
    <xf numFmtId="0" fontId="0" fillId="5" borderId="54" xfId="0" applyFill="1" applyBorder="1" applyProtection="1"/>
    <xf numFmtId="0" fontId="0" fillId="5" borderId="0" xfId="0" applyFill="1" applyBorder="1" applyProtection="1">
      <protection locked="0"/>
    </xf>
    <xf numFmtId="0" fontId="0" fillId="5" borderId="54" xfId="0" applyFill="1" applyBorder="1" applyProtection="1">
      <protection locked="0"/>
    </xf>
    <xf numFmtId="0" fontId="0" fillId="5" borderId="36" xfId="0" applyFill="1" applyBorder="1" applyProtection="1"/>
    <xf numFmtId="0" fontId="0" fillId="5" borderId="45" xfId="0" applyFill="1" applyBorder="1" applyProtection="1"/>
    <xf numFmtId="0" fontId="14" fillId="5" borderId="0" xfId="0" applyFont="1" applyFill="1" applyProtection="1"/>
    <xf numFmtId="0" fontId="0" fillId="5" borderId="29" xfId="0" applyFill="1" applyBorder="1" applyAlignment="1" applyProtection="1">
      <alignment horizontal="center"/>
    </xf>
    <xf numFmtId="0" fontId="0" fillId="5" borderId="46" xfId="0" applyFill="1" applyBorder="1" applyAlignment="1" applyProtection="1">
      <alignment horizontal="center"/>
    </xf>
    <xf numFmtId="0" fontId="0" fillId="5" borderId="0" xfId="0" applyFill="1" applyAlignment="1" applyProtection="1">
      <alignment horizontal="center" vertical="center"/>
    </xf>
    <xf numFmtId="0" fontId="0" fillId="9" borderId="2" xfId="0" applyFill="1" applyBorder="1" applyAlignment="1" applyProtection="1">
      <alignment horizontal="center" vertical="center"/>
    </xf>
    <xf numFmtId="0" fontId="0" fillId="5" borderId="0" xfId="0" applyFill="1" applyAlignment="1" applyProtection="1">
      <alignment horizontal="left" vertical="top"/>
    </xf>
    <xf numFmtId="0" fontId="0" fillId="5" borderId="33" xfId="0" applyFill="1" applyBorder="1" applyProtection="1"/>
    <xf numFmtId="0" fontId="0" fillId="5" borderId="41" xfId="0" applyFill="1" applyBorder="1" applyProtection="1"/>
    <xf numFmtId="0" fontId="0" fillId="5" borderId="37" xfId="0" applyFill="1" applyBorder="1" applyProtection="1"/>
    <xf numFmtId="0" fontId="0" fillId="5" borderId="42" xfId="0" applyFill="1" applyBorder="1" applyProtection="1"/>
    <xf numFmtId="0" fontId="0" fillId="5" borderId="20" xfId="0" applyFill="1" applyBorder="1" applyAlignment="1" applyProtection="1">
      <alignment vertical="center"/>
    </xf>
    <xf numFmtId="0" fontId="0" fillId="5" borderId="21" xfId="0" applyFill="1" applyBorder="1" applyAlignment="1" applyProtection="1">
      <alignment vertical="center"/>
    </xf>
    <xf numFmtId="0" fontId="0" fillId="5" borderId="0" xfId="0" applyFill="1" applyBorder="1" applyAlignment="1" applyProtection="1">
      <alignment horizontal="center" vertical="center"/>
    </xf>
    <xf numFmtId="0" fontId="14" fillId="5" borderId="9" xfId="0" applyFont="1" applyFill="1" applyBorder="1" applyAlignment="1" applyProtection="1">
      <alignment horizontal="left" vertical="center" indent="2"/>
    </xf>
    <xf numFmtId="0" fontId="0" fillId="5" borderId="37" xfId="0" applyFill="1" applyBorder="1" applyAlignment="1" applyProtection="1">
      <alignment horizontal="center" vertical="center"/>
    </xf>
    <xf numFmtId="0" fontId="0" fillId="5" borderId="42" xfId="0" applyFill="1" applyBorder="1" applyAlignment="1" applyProtection="1">
      <alignment horizontal="center" vertical="center"/>
    </xf>
    <xf numFmtId="0" fontId="14" fillId="5" borderId="9" xfId="0" applyFont="1" applyFill="1" applyBorder="1" applyAlignment="1" applyProtection="1">
      <alignment horizontal="left" vertical="center"/>
    </xf>
    <xf numFmtId="0" fontId="0" fillId="5" borderId="42" xfId="0" applyFill="1" applyBorder="1" applyAlignment="1" applyProtection="1">
      <alignment horizontal="left" vertical="center"/>
    </xf>
    <xf numFmtId="0" fontId="0" fillId="5" borderId="23" xfId="0" applyFill="1" applyBorder="1" applyAlignment="1" applyProtection="1">
      <alignment vertical="center"/>
    </xf>
    <xf numFmtId="0" fontId="0" fillId="5" borderId="22" xfId="0" applyFill="1" applyBorder="1" applyAlignment="1" applyProtection="1">
      <alignment vertical="center"/>
    </xf>
    <xf numFmtId="0" fontId="17" fillId="5" borderId="22" xfId="0" applyFont="1" applyFill="1" applyBorder="1" applyAlignment="1" applyProtection="1">
      <alignment horizontal="center" vertical="center"/>
    </xf>
    <xf numFmtId="0" fontId="0" fillId="5" borderId="37" xfId="0" applyFont="1" applyFill="1" applyBorder="1" applyAlignment="1" applyProtection="1">
      <alignment horizontal="center" vertical="center"/>
    </xf>
    <xf numFmtId="0" fontId="0" fillId="5" borderId="42" xfId="0" applyFont="1" applyFill="1" applyBorder="1" applyAlignment="1" applyProtection="1">
      <alignment horizontal="center" vertical="center"/>
    </xf>
    <xf numFmtId="0" fontId="0" fillId="5" borderId="2" xfId="0" applyFont="1" applyFill="1" applyBorder="1" applyAlignment="1" applyProtection="1">
      <alignment horizontal="center" vertical="center"/>
    </xf>
    <xf numFmtId="0" fontId="0" fillId="5" borderId="11" xfId="0" applyFill="1" applyBorder="1" applyAlignment="1" applyProtection="1">
      <alignment horizontal="left" vertical="center" indent="2"/>
    </xf>
    <xf numFmtId="0" fontId="0" fillId="5" borderId="7" xfId="0" applyFill="1" applyBorder="1" applyAlignment="1" applyProtection="1">
      <alignment horizontal="left" vertical="center"/>
    </xf>
    <xf numFmtId="0" fontId="17" fillId="5" borderId="7" xfId="0" applyFont="1" applyFill="1" applyBorder="1" applyAlignment="1" applyProtection="1">
      <alignment horizontal="center" vertical="center"/>
    </xf>
    <xf numFmtId="0" fontId="0" fillId="5" borderId="9" xfId="0" applyFill="1" applyBorder="1" applyAlignment="1" applyProtection="1">
      <alignment horizontal="left" vertical="center" indent="2"/>
    </xf>
    <xf numFmtId="0" fontId="0" fillId="5" borderId="9" xfId="0" applyFont="1" applyFill="1" applyBorder="1" applyAlignment="1" applyProtection="1">
      <alignment vertical="center" wrapText="1"/>
    </xf>
    <xf numFmtId="0" fontId="0" fillId="5" borderId="38" xfId="0" applyFill="1" applyBorder="1" applyProtection="1"/>
    <xf numFmtId="0" fontId="0" fillId="5" borderId="47" xfId="0" applyFill="1" applyBorder="1" applyProtection="1"/>
    <xf numFmtId="0" fontId="0" fillId="5" borderId="13" xfId="0" applyFill="1" applyBorder="1" applyProtection="1"/>
    <xf numFmtId="0" fontId="0" fillId="5" borderId="11" xfId="0" applyFill="1" applyBorder="1" applyAlignment="1" applyProtection="1">
      <alignment horizontal="left" vertical="center"/>
    </xf>
    <xf numFmtId="4" fontId="0" fillId="6" borderId="2" xfId="0" applyNumberFormat="1" applyFill="1" applyBorder="1" applyAlignment="1" applyProtection="1">
      <alignment horizontal="center" vertical="center"/>
    </xf>
    <xf numFmtId="4" fontId="0" fillId="6" borderId="43" xfId="0" applyNumberFormat="1" applyFill="1" applyBorder="1" applyAlignment="1" applyProtection="1">
      <alignment horizontal="center" vertical="center"/>
    </xf>
    <xf numFmtId="0" fontId="0" fillId="5" borderId="37" xfId="0" applyFill="1" applyBorder="1" applyAlignment="1" applyProtection="1">
      <alignment horizontal="left"/>
    </xf>
    <xf numFmtId="0" fontId="0" fillId="5" borderId="42" xfId="0" applyFill="1" applyBorder="1" applyAlignment="1" applyProtection="1">
      <alignment horizontal="left"/>
    </xf>
    <xf numFmtId="0" fontId="18" fillId="5" borderId="9" xfId="0" applyFont="1" applyFill="1" applyBorder="1" applyAlignment="1" applyProtection="1">
      <alignment horizontal="left" vertical="top" wrapText="1" indent="2"/>
    </xf>
    <xf numFmtId="0" fontId="18" fillId="5" borderId="0" xfId="0" applyFont="1" applyFill="1" applyBorder="1" applyAlignment="1" applyProtection="1">
      <alignment horizontal="left" vertical="top" wrapText="1" indent="2"/>
    </xf>
    <xf numFmtId="3" fontId="0" fillId="9" borderId="2" xfId="0" applyNumberFormat="1" applyFill="1" applyBorder="1" applyAlignment="1" applyProtection="1">
      <alignment horizontal="center" vertical="center"/>
    </xf>
    <xf numFmtId="3" fontId="0" fillId="9" borderId="43" xfId="0" applyNumberFormat="1" applyFill="1" applyBorder="1" applyAlignment="1" applyProtection="1">
      <alignment horizontal="center" vertical="center"/>
    </xf>
    <xf numFmtId="0" fontId="0" fillId="5" borderId="11" xfId="0" applyFill="1" applyBorder="1" applyProtection="1"/>
    <xf numFmtId="0" fontId="17" fillId="5" borderId="9" xfId="0" applyFont="1" applyFill="1" applyBorder="1" applyAlignment="1" applyProtection="1">
      <alignment horizontal="left" vertical="top" indent="2"/>
    </xf>
    <xf numFmtId="194" fontId="16" fillId="5" borderId="42" xfId="0" applyNumberFormat="1" applyFont="1" applyFill="1" applyBorder="1" applyAlignment="1" applyProtection="1">
      <alignment horizontal="center" vertical="center"/>
    </xf>
    <xf numFmtId="0" fontId="14" fillId="5" borderId="9" xfId="0" applyFont="1" applyFill="1" applyBorder="1" applyAlignment="1" applyProtection="1">
      <alignment vertical="center"/>
    </xf>
    <xf numFmtId="0" fontId="17" fillId="5" borderId="0" xfId="0" applyFont="1" applyFill="1" applyBorder="1" applyAlignment="1" applyProtection="1">
      <alignment horizontal="center" vertical="center"/>
    </xf>
    <xf numFmtId="194" fontId="0" fillId="5" borderId="42" xfId="0" applyNumberFormat="1" applyFill="1" applyBorder="1" applyAlignment="1" applyProtection="1">
      <alignment horizontal="center" vertical="center"/>
    </xf>
    <xf numFmtId="0" fontId="0" fillId="5" borderId="0" xfId="0" applyFill="1" applyBorder="1" applyAlignment="1" applyProtection="1">
      <alignment horizontal="left" vertical="center" indent="2"/>
    </xf>
    <xf numFmtId="0" fontId="3" fillId="5" borderId="0" xfId="0" applyFont="1" applyFill="1" applyBorder="1" applyAlignment="1" applyProtection="1">
      <alignment horizontal="left" vertical="center"/>
    </xf>
    <xf numFmtId="0" fontId="35" fillId="5" borderId="0" xfId="0" applyFont="1" applyFill="1" applyProtection="1"/>
    <xf numFmtId="0" fontId="14" fillId="5" borderId="8" xfId="0" applyFont="1" applyFill="1" applyBorder="1" applyAlignment="1" applyProtection="1">
      <alignment vertical="center"/>
    </xf>
    <xf numFmtId="0" fontId="14" fillId="5" borderId="6" xfId="0" applyFont="1" applyFill="1" applyBorder="1" applyAlignment="1" applyProtection="1">
      <alignment vertical="center"/>
    </xf>
    <xf numFmtId="4" fontId="16" fillId="5" borderId="36" xfId="0" applyNumberFormat="1" applyFont="1" applyFill="1" applyBorder="1" applyProtection="1"/>
    <xf numFmtId="4" fontId="16" fillId="5" borderId="45" xfId="0" applyNumberFormat="1" applyFont="1" applyFill="1" applyBorder="1" applyProtection="1"/>
    <xf numFmtId="0" fontId="0" fillId="5" borderId="23" xfId="0" applyFill="1" applyBorder="1" applyAlignment="1" applyProtection="1">
      <alignment horizontal="left" vertical="center"/>
    </xf>
    <xf numFmtId="0" fontId="0" fillId="5" borderId="6" xfId="0" applyFill="1" applyBorder="1" applyAlignment="1" applyProtection="1">
      <alignment horizontal="left" vertical="center"/>
    </xf>
    <xf numFmtId="3" fontId="0" fillId="8" borderId="31" xfId="0" applyNumberFormat="1" applyFill="1" applyBorder="1" applyAlignment="1" applyProtection="1">
      <alignment horizontal="center" vertical="center"/>
    </xf>
    <xf numFmtId="3" fontId="0" fillId="8" borderId="44" xfId="0" applyNumberFormat="1" applyFill="1" applyBorder="1" applyAlignment="1" applyProtection="1">
      <alignment horizontal="center" vertical="center"/>
    </xf>
    <xf numFmtId="0" fontId="3" fillId="5" borderId="27" xfId="0" applyFont="1" applyFill="1" applyBorder="1" applyAlignment="1" applyProtection="1">
      <alignment horizontal="left" vertical="center"/>
    </xf>
    <xf numFmtId="0" fontId="0" fillId="5" borderId="57" xfId="0" applyFill="1" applyBorder="1" applyAlignment="1" applyProtection="1">
      <alignment horizontal="left" vertical="center"/>
    </xf>
    <xf numFmtId="0" fontId="17" fillId="5" borderId="57" xfId="0" applyFont="1" applyFill="1" applyBorder="1" applyAlignment="1" applyProtection="1">
      <alignment horizontal="center" vertical="center"/>
    </xf>
    <xf numFmtId="3" fontId="0" fillId="8" borderId="2" xfId="0" applyNumberFormat="1" applyFill="1" applyBorder="1" applyAlignment="1" applyProtection="1">
      <alignment horizontal="center" vertical="center"/>
    </xf>
    <xf numFmtId="3" fontId="0" fillId="8" borderId="43" xfId="0" applyNumberFormat="1" applyFill="1" applyBorder="1" applyAlignment="1" applyProtection="1">
      <alignment horizontal="center" vertical="center"/>
    </xf>
    <xf numFmtId="0" fontId="0" fillId="5" borderId="10" xfId="0" applyFill="1" applyBorder="1" applyAlignment="1" applyProtection="1">
      <alignment horizontal="left" vertical="center"/>
    </xf>
    <xf numFmtId="0" fontId="17" fillId="5" borderId="18" xfId="0" applyFont="1" applyFill="1" applyBorder="1" applyAlignment="1" applyProtection="1">
      <alignment horizontal="center" vertical="center"/>
    </xf>
    <xf numFmtId="0" fontId="0" fillId="5" borderId="56" xfId="0" applyFill="1" applyBorder="1" applyAlignment="1" applyProtection="1">
      <alignment horizontal="left" vertical="center"/>
    </xf>
    <xf numFmtId="0" fontId="17" fillId="5" borderId="12" xfId="0" applyFont="1" applyFill="1" applyBorder="1" applyAlignment="1" applyProtection="1">
      <alignment horizontal="right" vertical="center"/>
    </xf>
    <xf numFmtId="196" fontId="0" fillId="9" borderId="33" xfId="0" applyNumberFormat="1" applyFill="1" applyBorder="1" applyAlignment="1" applyProtection="1">
      <alignment horizontal="center" vertical="center"/>
    </xf>
    <xf numFmtId="0" fontId="0" fillId="5" borderId="40" xfId="0" applyFill="1" applyBorder="1" applyAlignment="1" applyProtection="1">
      <alignment vertical="center"/>
    </xf>
    <xf numFmtId="0" fontId="17" fillId="5" borderId="58" xfId="0" applyFont="1" applyFill="1" applyBorder="1" applyAlignment="1" applyProtection="1">
      <alignment horizontal="center" vertical="center"/>
    </xf>
    <xf numFmtId="3" fontId="0" fillId="9" borderId="31" xfId="0" applyNumberFormat="1" applyFill="1" applyBorder="1" applyAlignment="1" applyProtection="1">
      <alignment horizontal="center" vertical="center"/>
    </xf>
    <xf numFmtId="3" fontId="0" fillId="9" borderId="44" xfId="0" applyNumberFormat="1" applyFill="1" applyBorder="1" applyAlignment="1" applyProtection="1">
      <alignment horizontal="center" vertical="center"/>
    </xf>
    <xf numFmtId="0" fontId="17" fillId="5" borderId="65" xfId="0" applyFont="1" applyFill="1" applyBorder="1" applyAlignment="1" applyProtection="1">
      <alignment horizontal="center" vertical="center"/>
    </xf>
    <xf numFmtId="3" fontId="0" fillId="9" borderId="33" xfId="0" applyNumberFormat="1" applyFill="1" applyBorder="1" applyAlignment="1" applyProtection="1">
      <alignment horizontal="center" vertical="center"/>
    </xf>
    <xf numFmtId="3" fontId="0" fillId="9" borderId="49" xfId="0" applyNumberFormat="1" applyFill="1" applyBorder="1" applyAlignment="1" applyProtection="1">
      <alignment horizontal="center" vertical="center"/>
    </xf>
    <xf numFmtId="0" fontId="14" fillId="5" borderId="9"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0" fillId="5" borderId="0" xfId="0" applyFill="1" applyBorder="1" applyAlignment="1" applyProtection="1">
      <alignment vertical="center"/>
    </xf>
    <xf numFmtId="4" fontId="0" fillId="9" borderId="44" xfId="0" applyNumberFormat="1" applyFill="1" applyBorder="1" applyAlignment="1" applyProtection="1">
      <alignment horizontal="center" vertical="center"/>
    </xf>
    <xf numFmtId="197" fontId="0" fillId="9" borderId="43" xfId="49" applyNumberFormat="1" applyFont="1" applyFill="1" applyBorder="1" applyAlignment="1" applyProtection="1">
      <alignment horizontal="center" vertical="center"/>
    </xf>
    <xf numFmtId="0" fontId="17" fillId="5" borderId="56" xfId="0" applyFont="1" applyFill="1" applyBorder="1" applyAlignment="1" applyProtection="1">
      <alignment horizontal="center" vertical="center"/>
    </xf>
    <xf numFmtId="0" fontId="17" fillId="5" borderId="0" xfId="0" applyFont="1" applyFill="1" applyBorder="1" applyAlignment="1" applyProtection="1">
      <alignment horizontal="right" vertical="center"/>
    </xf>
    <xf numFmtId="0" fontId="20" fillId="5" borderId="0" xfId="0" applyFont="1" applyFill="1" applyProtection="1"/>
    <xf numFmtId="3" fontId="0" fillId="5" borderId="0" xfId="0" applyNumberFormat="1" applyFill="1" applyAlignment="1" applyProtection="1">
      <alignment horizontal="center" vertical="center"/>
    </xf>
    <xf numFmtId="3" fontId="0" fillId="5" borderId="0" xfId="0" applyNumberFormat="1" applyFill="1" applyAlignment="1" applyProtection="1">
      <alignment horizontal="center"/>
    </xf>
    <xf numFmtId="0" fontId="0" fillId="6" borderId="43" xfId="0" applyFill="1" applyBorder="1" applyAlignment="1" applyProtection="1">
      <alignment horizontal="center" vertical="center"/>
      <protection locked="0"/>
    </xf>
    <xf numFmtId="3" fontId="0" fillId="6" borderId="2" xfId="0" applyNumberFormat="1" applyFill="1" applyBorder="1" applyAlignment="1" applyProtection="1">
      <alignment horizontal="center" vertical="center"/>
      <protection locked="0"/>
    </xf>
    <xf numFmtId="3" fontId="0" fillId="6" borderId="43" xfId="0" applyNumberFormat="1" applyFill="1" applyBorder="1" applyAlignment="1" applyProtection="1">
      <alignment horizontal="center" vertical="center"/>
      <protection locked="0"/>
    </xf>
    <xf numFmtId="3" fontId="0" fillId="6" borderId="33" xfId="0" applyNumberFormat="1" applyFill="1" applyBorder="1" applyAlignment="1" applyProtection="1">
      <alignment horizontal="center" vertical="center"/>
      <protection locked="0"/>
    </xf>
    <xf numFmtId="3" fontId="0" fillId="6" borderId="41" xfId="0" applyNumberFormat="1" applyFill="1" applyBorder="1" applyAlignment="1" applyProtection="1">
      <alignment horizontal="center" vertical="center"/>
      <protection locked="0"/>
    </xf>
    <xf numFmtId="0" fontId="0" fillId="6" borderId="39" xfId="0" applyFill="1" applyBorder="1" applyAlignment="1" applyProtection="1">
      <alignment horizontal="center" vertical="center"/>
      <protection locked="0"/>
    </xf>
    <xf numFmtId="4" fontId="0" fillId="6" borderId="43" xfId="0" applyNumberFormat="1" applyFill="1" applyBorder="1" applyAlignment="1" applyProtection="1">
      <alignment horizontal="center" vertical="center"/>
      <protection locked="0"/>
    </xf>
    <xf numFmtId="195" fontId="0" fillId="6" borderId="43" xfId="0" applyNumberFormat="1" applyFill="1" applyBorder="1" applyAlignment="1" applyProtection="1">
      <alignment horizontal="center" vertical="center"/>
      <protection locked="0"/>
    </xf>
    <xf numFmtId="195" fontId="0" fillId="6" borderId="49" xfId="0" applyNumberFormat="1" applyFill="1" applyBorder="1" applyAlignment="1" applyProtection="1">
      <alignment horizontal="center" vertical="center"/>
      <protection locked="0"/>
    </xf>
    <xf numFmtId="0" fontId="0" fillId="5" borderId="0" xfId="0" applyFont="1" applyFill="1" applyBorder="1" applyProtection="1"/>
    <xf numFmtId="0" fontId="0" fillId="5" borderId="16" xfId="0" applyFill="1" applyBorder="1" applyAlignment="1" applyProtection="1">
      <alignment horizontal="center"/>
    </xf>
    <xf numFmtId="0" fontId="12" fillId="5" borderId="0" xfId="0" applyFont="1" applyFill="1" applyAlignment="1" applyProtection="1">
      <alignment horizontal="center" vertical="center"/>
    </xf>
    <xf numFmtId="0" fontId="0" fillId="5" borderId="1" xfId="0" applyFill="1" applyBorder="1" applyAlignment="1" applyProtection="1">
      <alignment horizontal="center" vertical="center"/>
    </xf>
    <xf numFmtId="0" fontId="0" fillId="5" borderId="19" xfId="0" applyFill="1" applyBorder="1" applyAlignment="1" applyProtection="1">
      <alignment horizontal="center" vertical="center"/>
    </xf>
    <xf numFmtId="0" fontId="0" fillId="5" borderId="23" xfId="0" applyFill="1" applyBorder="1" applyProtection="1"/>
    <xf numFmtId="0" fontId="0" fillId="5" borderId="22" xfId="0" applyFill="1" applyBorder="1" applyProtection="1"/>
    <xf numFmtId="0" fontId="12" fillId="5" borderId="22" xfId="0" applyFont="1" applyFill="1" applyBorder="1" applyProtection="1"/>
    <xf numFmtId="0" fontId="0" fillId="5" borderId="13" xfId="0" applyFill="1" applyBorder="1" applyAlignment="1" applyProtection="1">
      <alignment horizontal="left" vertical="center"/>
    </xf>
    <xf numFmtId="0" fontId="12" fillId="5" borderId="0" xfId="0" applyFont="1" applyFill="1" applyBorder="1" applyProtection="1"/>
    <xf numFmtId="0" fontId="12" fillId="5" borderId="42" xfId="0" applyFont="1" applyFill="1" applyBorder="1" applyAlignment="1" applyProtection="1">
      <alignment vertical="top"/>
    </xf>
    <xf numFmtId="0" fontId="0" fillId="5" borderId="13" xfId="0" applyFill="1" applyBorder="1" applyAlignment="1" applyProtection="1">
      <alignment vertical="center"/>
    </xf>
    <xf numFmtId="0" fontId="0" fillId="5" borderId="57" xfId="0" applyFill="1" applyBorder="1" applyAlignment="1" applyProtection="1">
      <alignment vertical="center"/>
    </xf>
    <xf numFmtId="0" fontId="0" fillId="5" borderId="9" xfId="0" applyFill="1" applyBorder="1" applyAlignment="1" applyProtection="1">
      <alignment vertical="center"/>
    </xf>
    <xf numFmtId="0" fontId="0" fillId="5" borderId="10" xfId="0" applyFill="1" applyBorder="1" applyAlignment="1" applyProtection="1">
      <alignment vertical="center"/>
    </xf>
    <xf numFmtId="0" fontId="0" fillId="5" borderId="5" xfId="0" applyFill="1" applyBorder="1" applyAlignment="1" applyProtection="1">
      <alignment vertical="center"/>
    </xf>
    <xf numFmtId="0" fontId="0" fillId="5" borderId="18" xfId="0" applyFill="1" applyBorder="1" applyAlignment="1" applyProtection="1">
      <alignment vertical="center"/>
    </xf>
    <xf numFmtId="0" fontId="0" fillId="5" borderId="7" xfId="0" applyFill="1" applyBorder="1" applyProtection="1"/>
    <xf numFmtId="0" fontId="12" fillId="5" borderId="7" xfId="0" applyFont="1" applyFill="1" applyBorder="1" applyProtection="1"/>
    <xf numFmtId="0" fontId="12" fillId="5" borderId="42" xfId="0" applyFont="1" applyFill="1" applyBorder="1" applyAlignment="1" applyProtection="1">
      <alignment horizontal="left" vertical="top"/>
    </xf>
    <xf numFmtId="0" fontId="12" fillId="5" borderId="25" xfId="0" applyFont="1" applyFill="1" applyBorder="1" applyAlignment="1" applyProtection="1">
      <alignment horizontal="left" vertical="top" wrapText="1"/>
    </xf>
    <xf numFmtId="0" fontId="12" fillId="5" borderId="9" xfId="0" applyFont="1" applyFill="1" applyBorder="1" applyAlignment="1" applyProtection="1">
      <alignment horizontal="center" vertical="center"/>
    </xf>
    <xf numFmtId="0" fontId="0" fillId="5" borderId="15" xfId="0" applyFill="1" applyBorder="1" applyAlignment="1" applyProtection="1">
      <alignment horizontal="center" vertical="center"/>
    </xf>
    <xf numFmtId="0" fontId="14" fillId="0" borderId="9" xfId="0" applyFont="1" applyFill="1" applyBorder="1" applyAlignment="1" applyProtection="1">
      <alignment horizontal="left" vertical="center"/>
    </xf>
    <xf numFmtId="0" fontId="12" fillId="5" borderId="9" xfId="0" applyFont="1" applyFill="1" applyBorder="1" applyAlignment="1" applyProtection="1">
      <alignment horizontal="left" vertical="center"/>
    </xf>
    <xf numFmtId="0" fontId="0" fillId="5" borderId="15" xfId="0" applyFill="1" applyBorder="1" applyAlignment="1" applyProtection="1">
      <alignment horizontal="left" vertical="center"/>
    </xf>
    <xf numFmtId="0" fontId="16" fillId="5" borderId="42" xfId="0" applyFont="1" applyFill="1" applyBorder="1" applyAlignment="1" applyProtection="1">
      <alignment horizontal="center" vertical="center"/>
    </xf>
    <xf numFmtId="0" fontId="27" fillId="5" borderId="9" xfId="0" applyFont="1" applyFill="1" applyBorder="1" applyAlignment="1" applyProtection="1">
      <alignment horizontal="center" vertical="center"/>
    </xf>
    <xf numFmtId="0" fontId="12" fillId="5" borderId="9" xfId="0" applyFont="1" applyFill="1" applyBorder="1" applyProtection="1"/>
    <xf numFmtId="0" fontId="35" fillId="0" borderId="0" xfId="0" applyFont="1" applyFill="1" applyProtection="1"/>
    <xf numFmtId="0" fontId="27" fillId="5" borderId="0" xfId="0" applyFont="1" applyFill="1" applyBorder="1" applyAlignment="1" applyProtection="1">
      <alignment horizontal="center" vertical="center"/>
    </xf>
    <xf numFmtId="0" fontId="0" fillId="5" borderId="9" xfId="0" applyFont="1" applyFill="1" applyBorder="1" applyAlignment="1" applyProtection="1">
      <alignment horizontal="left" vertical="center"/>
    </xf>
    <xf numFmtId="0" fontId="17" fillId="5" borderId="24" xfId="0" applyFont="1" applyFill="1" applyBorder="1" applyAlignment="1" applyProtection="1">
      <alignment horizontal="center" vertical="center"/>
    </xf>
    <xf numFmtId="0" fontId="0" fillId="5" borderId="27" xfId="0" applyFill="1" applyBorder="1" applyAlignment="1" applyProtection="1">
      <alignment horizontal="left" vertical="center"/>
    </xf>
    <xf numFmtId="0" fontId="17" fillId="5" borderId="66" xfId="0" applyFont="1" applyFill="1" applyBorder="1" applyAlignment="1" applyProtection="1">
      <alignment horizontal="center" vertical="center"/>
    </xf>
    <xf numFmtId="0" fontId="17" fillId="5" borderId="26" xfId="0" applyFont="1" applyFill="1" applyBorder="1" applyAlignment="1" applyProtection="1">
      <alignment horizontal="center" vertical="center"/>
    </xf>
    <xf numFmtId="3" fontId="0" fillId="9" borderId="1" xfId="0" applyNumberFormat="1" applyFill="1" applyBorder="1" applyAlignment="1" applyProtection="1">
      <alignment horizontal="center" vertical="center"/>
    </xf>
    <xf numFmtId="0" fontId="0" fillId="5" borderId="8" xfId="0" applyFill="1" applyBorder="1" applyAlignment="1" applyProtection="1">
      <alignment horizontal="left" vertical="center"/>
    </xf>
    <xf numFmtId="0" fontId="0" fillId="5" borderId="6" xfId="0" applyFill="1" applyBorder="1" applyProtection="1"/>
    <xf numFmtId="0" fontId="0" fillId="5" borderId="56" xfId="0" applyFill="1" applyBorder="1" applyProtection="1"/>
    <xf numFmtId="0" fontId="17" fillId="5" borderId="54" xfId="0" applyFont="1" applyFill="1" applyBorder="1" applyAlignment="1" applyProtection="1">
      <alignment horizontal="center" vertical="center"/>
    </xf>
    <xf numFmtId="0" fontId="0" fillId="5" borderId="57" xfId="0" applyFill="1" applyBorder="1" applyProtection="1"/>
    <xf numFmtId="3" fontId="0" fillId="8" borderId="1" xfId="0" applyNumberFormat="1" applyFill="1" applyBorder="1" applyAlignment="1" applyProtection="1">
      <alignment horizontal="center" vertical="center"/>
    </xf>
    <xf numFmtId="0" fontId="0" fillId="5" borderId="18" xfId="0" applyFill="1" applyBorder="1" applyProtection="1"/>
    <xf numFmtId="0" fontId="0" fillId="5" borderId="18" xfId="0" applyFill="1" applyBorder="1" applyAlignment="1" applyProtection="1">
      <alignment horizontal="left" vertical="center"/>
    </xf>
    <xf numFmtId="0" fontId="0" fillId="5" borderId="5" xfId="0" applyFill="1" applyBorder="1" applyAlignment="1" applyProtection="1">
      <alignment horizontal="center" vertical="center"/>
    </xf>
    <xf numFmtId="0" fontId="17" fillId="5" borderId="14" xfId="0" applyFont="1" applyFill="1" applyBorder="1" applyAlignment="1" applyProtection="1">
      <alignment horizontal="center" vertical="center"/>
    </xf>
    <xf numFmtId="0" fontId="0" fillId="5" borderId="7" xfId="0" applyFill="1" applyBorder="1" applyAlignment="1" applyProtection="1">
      <alignment horizontal="center" vertical="center"/>
    </xf>
    <xf numFmtId="0" fontId="0" fillId="5" borderId="12" xfId="0" applyFill="1" applyBorder="1" applyProtection="1"/>
    <xf numFmtId="0" fontId="0" fillId="5" borderId="42" xfId="0" applyFill="1" applyBorder="1" applyAlignment="1" applyProtection="1">
      <alignment horizontal="center"/>
    </xf>
    <xf numFmtId="0" fontId="0" fillId="5" borderId="5" xfId="0" applyFill="1" applyBorder="1" applyProtection="1"/>
    <xf numFmtId="0" fontId="0" fillId="5" borderId="5" xfId="0" applyFill="1" applyBorder="1" applyAlignment="1" applyProtection="1">
      <alignment horizontal="left" vertical="center"/>
    </xf>
    <xf numFmtId="0" fontId="17" fillId="5" borderId="12" xfId="0" applyFont="1" applyFill="1" applyBorder="1" applyAlignment="1" applyProtection="1">
      <alignment horizontal="center" vertical="center"/>
    </xf>
    <xf numFmtId="0" fontId="0" fillId="5" borderId="54" xfId="0" applyFill="1" applyBorder="1" applyAlignment="1" applyProtection="1">
      <alignment vertical="center"/>
    </xf>
    <xf numFmtId="4" fontId="0" fillId="8" borderId="1" xfId="0" applyNumberFormat="1" applyFill="1" applyBorder="1" applyAlignment="1" applyProtection="1">
      <alignment horizontal="center" vertical="center"/>
    </xf>
    <xf numFmtId="4" fontId="0" fillId="9" borderId="1" xfId="0" applyNumberFormat="1" applyFill="1" applyBorder="1" applyAlignment="1" applyProtection="1">
      <alignment horizontal="center" vertical="center"/>
    </xf>
    <xf numFmtId="197" fontId="0" fillId="9" borderId="1" xfId="49" applyNumberFormat="1" applyFont="1" applyFill="1" applyBorder="1" applyAlignment="1" applyProtection="1">
      <alignment horizontal="center" vertical="center"/>
    </xf>
    <xf numFmtId="0" fontId="0" fillId="5" borderId="51" xfId="0" applyFill="1" applyBorder="1" applyProtection="1"/>
    <xf numFmtId="0" fontId="0" fillId="5" borderId="49" xfId="0" applyFill="1" applyBorder="1" applyProtection="1"/>
    <xf numFmtId="0" fontId="0" fillId="8" borderId="1" xfId="0" applyNumberFormat="1" applyFill="1" applyBorder="1" applyAlignment="1" applyProtection="1">
      <alignment horizontal="center" vertical="center"/>
    </xf>
    <xf numFmtId="0" fontId="3" fillId="6" borderId="1" xfId="0" applyFont="1" applyFill="1" applyBorder="1" applyAlignment="1" applyProtection="1">
      <alignment horizontal="left" vertical="top" wrapText="1"/>
      <protection locked="0"/>
    </xf>
    <xf numFmtId="3" fontId="3" fillId="6" borderId="4" xfId="0" applyNumberFormat="1" applyFont="1" applyFill="1" applyBorder="1" applyAlignment="1" applyProtection="1">
      <alignment horizontal="left" vertical="top" wrapText="1"/>
      <protection locked="0"/>
    </xf>
    <xf numFmtId="0" fontId="3" fillId="6" borderId="4" xfId="0" applyFont="1" applyFill="1" applyBorder="1" applyAlignment="1" applyProtection="1">
      <alignment horizontal="left" vertical="top" wrapText="1"/>
      <protection locked="0"/>
    </xf>
    <xf numFmtId="0" fontId="0" fillId="6" borderId="1" xfId="0" applyFill="1" applyBorder="1" applyAlignment="1" applyProtection="1">
      <alignment horizontal="center"/>
      <protection locked="0"/>
    </xf>
    <xf numFmtId="4" fontId="0" fillId="6" borderId="1" xfId="0" applyNumberFormat="1" applyFill="1" applyBorder="1" applyAlignment="1" applyProtection="1">
      <alignment horizontal="center" vertical="center"/>
      <protection locked="0"/>
    </xf>
    <xf numFmtId="195" fontId="0" fillId="6" borderId="1" xfId="0" applyNumberFormat="1" applyFill="1" applyBorder="1" applyAlignment="1" applyProtection="1">
      <alignment horizontal="center" vertical="center"/>
      <protection locked="0"/>
    </xf>
    <xf numFmtId="0" fontId="0" fillId="5" borderId="52" xfId="0" applyFill="1" applyBorder="1" applyAlignment="1" applyProtection="1">
      <alignment horizontal="center" vertical="center"/>
    </xf>
    <xf numFmtId="0" fontId="0" fillId="5" borderId="34" xfId="0" applyFill="1" applyBorder="1" applyAlignment="1" applyProtection="1">
      <alignment horizontal="center" vertical="center"/>
    </xf>
    <xf numFmtId="0" fontId="0" fillId="5" borderId="30" xfId="0" applyFill="1" applyBorder="1" applyAlignment="1" applyProtection="1">
      <alignment horizontal="center" vertical="center"/>
    </xf>
    <xf numFmtId="0" fontId="0" fillId="5" borderId="61" xfId="0" applyFill="1" applyBorder="1" applyAlignment="1" applyProtection="1">
      <alignment horizontal="center" vertical="center"/>
    </xf>
    <xf numFmtId="0" fontId="0" fillId="0" borderId="30" xfId="0" applyFill="1" applyBorder="1" applyAlignment="1" applyProtection="1">
      <alignment horizontal="center" vertical="center"/>
    </xf>
    <xf numFmtId="0" fontId="0" fillId="0" borderId="1" xfId="0" applyFill="1" applyBorder="1" applyAlignment="1" applyProtection="1">
      <alignment horizontal="center" vertical="center"/>
    </xf>
    <xf numFmtId="0" fontId="12" fillId="5" borderId="0" xfId="0" applyFont="1" applyFill="1" applyAlignment="1" applyProtection="1">
      <alignment vertical="center"/>
    </xf>
    <xf numFmtId="0" fontId="17" fillId="5" borderId="0" xfId="0" applyFont="1" applyFill="1" applyBorder="1" applyAlignment="1" applyProtection="1">
      <alignment horizontal="left" vertical="center"/>
    </xf>
    <xf numFmtId="0" fontId="0" fillId="0" borderId="69" xfId="0" applyFill="1" applyBorder="1" applyAlignment="1" applyProtection="1">
      <alignment horizontal="center" vertical="center"/>
    </xf>
    <xf numFmtId="0" fontId="0" fillId="0" borderId="19" xfId="0" applyFill="1" applyBorder="1" applyAlignment="1" applyProtection="1">
      <alignment horizontal="center" vertical="center" wrapText="1"/>
    </xf>
    <xf numFmtId="0" fontId="0" fillId="5" borderId="19" xfId="0" applyFill="1" applyBorder="1" applyAlignment="1" applyProtection="1">
      <alignment horizontal="center" vertical="center" wrapText="1"/>
    </xf>
    <xf numFmtId="0" fontId="0" fillId="5" borderId="16" xfId="0" applyFill="1" applyBorder="1" applyAlignment="1" applyProtection="1">
      <alignment horizontal="center" vertical="center" wrapText="1"/>
    </xf>
    <xf numFmtId="0" fontId="0" fillId="5" borderId="69" xfId="0" applyFill="1" applyBorder="1" applyAlignment="1" applyProtection="1">
      <alignment horizontal="center" vertical="center"/>
    </xf>
    <xf numFmtId="0" fontId="0" fillId="5" borderId="27" xfId="0" applyFill="1" applyBorder="1" applyAlignment="1" applyProtection="1">
      <alignment horizontal="left" vertical="center" indent="2"/>
    </xf>
    <xf numFmtId="0" fontId="0" fillId="5" borderId="18" xfId="0" applyFill="1" applyBorder="1" applyAlignment="1" applyProtection="1">
      <alignment horizontal="left" vertical="center" indent="2"/>
    </xf>
    <xf numFmtId="0" fontId="0" fillId="5" borderId="19" xfId="0" applyFill="1" applyBorder="1" applyAlignment="1" applyProtection="1">
      <alignment horizontal="left" vertical="center" indent="2"/>
    </xf>
    <xf numFmtId="0" fontId="0" fillId="0" borderId="61" xfId="0" applyFill="1" applyBorder="1" applyAlignment="1" applyProtection="1">
      <alignment horizontal="center" vertical="center" wrapText="1"/>
    </xf>
    <xf numFmtId="0" fontId="0" fillId="5" borderId="62" xfId="0" applyFill="1" applyBorder="1" applyAlignment="1" applyProtection="1">
      <alignment horizontal="center" vertical="center" wrapText="1"/>
    </xf>
    <xf numFmtId="0" fontId="0" fillId="0" borderId="48" xfId="0" applyFill="1" applyBorder="1" applyAlignment="1" applyProtection="1">
      <alignment horizontal="center" vertical="center"/>
    </xf>
    <xf numFmtId="0" fontId="0" fillId="0" borderId="19"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5" borderId="27" xfId="0" applyFill="1" applyBorder="1" applyAlignment="1" applyProtection="1">
      <alignment horizontal="left" vertical="center" indent="1"/>
    </xf>
    <xf numFmtId="0" fontId="0" fillId="5" borderId="48" xfId="0" applyFill="1" applyBorder="1" applyAlignment="1" applyProtection="1">
      <alignment horizontal="left" vertical="center"/>
    </xf>
    <xf numFmtId="0" fontId="0" fillId="5" borderId="48" xfId="0" applyFill="1" applyBorder="1" applyAlignment="1" applyProtection="1">
      <alignment horizontal="center" vertical="center"/>
    </xf>
    <xf numFmtId="0" fontId="0" fillId="5" borderId="60" xfId="0" applyFill="1" applyBorder="1" applyAlignment="1" applyProtection="1">
      <alignment horizontal="left" vertical="center" indent="1"/>
    </xf>
    <xf numFmtId="0" fontId="0" fillId="5" borderId="61" xfId="0" applyFill="1" applyBorder="1" applyAlignment="1" applyProtection="1">
      <alignment horizontal="left" vertical="center"/>
    </xf>
    <xf numFmtId="0" fontId="0" fillId="0" borderId="25" xfId="0" applyFill="1" applyBorder="1" applyAlignment="1" applyProtection="1">
      <alignment horizontal="center" vertical="center" wrapText="1"/>
    </xf>
    <xf numFmtId="0" fontId="0" fillId="5" borderId="0" xfId="0" applyFill="1" applyAlignment="1" applyProtection="1"/>
    <xf numFmtId="0" fontId="3" fillId="5" borderId="0" xfId="0" applyFont="1" applyFill="1" applyBorder="1" applyAlignment="1" applyProtection="1">
      <alignment horizontal="left" vertical="top"/>
    </xf>
    <xf numFmtId="0" fontId="16" fillId="4" borderId="0" xfId="0" applyFont="1" applyFill="1" applyAlignment="1" applyProtection="1">
      <alignment horizontal="left" indent="1"/>
    </xf>
    <xf numFmtId="0" fontId="0" fillId="5" borderId="0" xfId="0" applyFont="1" applyFill="1" applyAlignment="1" applyProtection="1">
      <alignment horizontal="left" vertical="center" wrapText="1"/>
    </xf>
    <xf numFmtId="0" fontId="0" fillId="5" borderId="0" xfId="0" applyFont="1" applyFill="1" applyAlignment="1" applyProtection="1">
      <alignment horizontal="center" vertical="center" wrapText="1"/>
    </xf>
    <xf numFmtId="10" fontId="0" fillId="5" borderId="0" xfId="0" applyNumberFormat="1" applyFont="1" applyFill="1" applyAlignment="1" applyProtection="1">
      <alignment horizontal="center" vertical="top"/>
    </xf>
    <xf numFmtId="0" fontId="0" fillId="5" borderId="0" xfId="0" applyFont="1" applyFill="1" applyAlignment="1" applyProtection="1">
      <alignment vertical="top"/>
    </xf>
    <xf numFmtId="0" fontId="0" fillId="0" borderId="0" xfId="0" applyFill="1" applyProtection="1"/>
    <xf numFmtId="0" fontId="0" fillId="0" borderId="0" xfId="0" applyProtection="1"/>
    <xf numFmtId="0" fontId="0" fillId="5" borderId="0" xfId="0" applyFill="1" applyAlignment="1" applyProtection="1">
      <alignment horizontal="left"/>
    </xf>
    <xf numFmtId="10" fontId="0" fillId="5" borderId="0" xfId="0" applyNumberFormat="1" applyFill="1" applyAlignment="1" applyProtection="1">
      <alignment horizontal="center"/>
    </xf>
    <xf numFmtId="0" fontId="0" fillId="5" borderId="0" xfId="0" applyFill="1" applyAlignment="1" applyProtection="1">
      <alignment horizontal="center"/>
    </xf>
    <xf numFmtId="10" fontId="0" fillId="5" borderId="0" xfId="0" applyNumberFormat="1" applyFill="1" applyBorder="1" applyAlignment="1" applyProtection="1">
      <alignment horizontal="center"/>
    </xf>
    <xf numFmtId="0" fontId="0" fillId="5" borderId="15" xfId="0" applyFill="1" applyBorder="1" applyAlignment="1" applyProtection="1">
      <alignment horizontal="center"/>
    </xf>
    <xf numFmtId="10" fontId="0" fillId="9" borderId="1" xfId="0" applyNumberFormat="1" applyFill="1" applyBorder="1" applyAlignment="1" applyProtection="1">
      <alignment horizontal="center"/>
    </xf>
    <xf numFmtId="0" fontId="3" fillId="5" borderId="0" xfId="0" applyFont="1" applyFill="1" applyProtection="1"/>
    <xf numFmtId="194" fontId="0" fillId="5" borderId="0" xfId="0" applyNumberFormat="1" applyFill="1" applyAlignment="1" applyProtection="1">
      <alignment horizontal="center" vertical="top"/>
    </xf>
    <xf numFmtId="0" fontId="16" fillId="5" borderId="0" xfId="0" applyFont="1" applyFill="1" applyAlignment="1" applyProtection="1">
      <alignment horizontal="left" indent="2"/>
    </xf>
    <xf numFmtId="0" fontId="3" fillId="5" borderId="0" xfId="0" applyFont="1" applyFill="1" applyAlignment="1" applyProtection="1">
      <alignment horizontal="left" vertical="top"/>
    </xf>
    <xf numFmtId="0" fontId="12" fillId="5" borderId="0" xfId="0" applyFont="1" applyFill="1" applyBorder="1" applyAlignment="1" applyProtection="1">
      <alignment horizontal="left" vertical="top"/>
    </xf>
    <xf numFmtId="10" fontId="0" fillId="5" borderId="0" xfId="0" applyNumberFormat="1" applyFill="1" applyAlignment="1" applyProtection="1">
      <alignment horizontal="center" vertical="top"/>
    </xf>
    <xf numFmtId="0" fontId="16" fillId="5" borderId="0" xfId="0" applyFont="1" applyFill="1" applyBorder="1" applyProtection="1"/>
    <xf numFmtId="0" fontId="0" fillId="5" borderId="0" xfId="0" applyFont="1" applyFill="1" applyBorder="1" applyAlignment="1" applyProtection="1">
      <alignment horizontal="center" vertical="center" wrapText="1"/>
    </xf>
    <xf numFmtId="10" fontId="0" fillId="5" borderId="0" xfId="0" applyNumberFormat="1" applyFill="1" applyBorder="1" applyAlignment="1" applyProtection="1">
      <alignment horizontal="center" vertical="top"/>
    </xf>
    <xf numFmtId="0" fontId="0" fillId="0" borderId="0" xfId="0" applyFill="1" applyBorder="1" applyProtection="1"/>
    <xf numFmtId="0" fontId="0" fillId="0" borderId="0" xfId="0" applyBorder="1" applyProtection="1"/>
    <xf numFmtId="0" fontId="0" fillId="5" borderId="0" xfId="0" applyFont="1" applyFill="1" applyProtection="1"/>
    <xf numFmtId="10" fontId="0" fillId="9" borderId="1" xfId="0" applyNumberFormat="1" applyFill="1" applyBorder="1" applyAlignment="1" applyProtection="1">
      <alignment horizontal="center" vertical="center"/>
    </xf>
    <xf numFmtId="10" fontId="0" fillId="5" borderId="0" xfId="0" applyNumberFormat="1" applyFill="1" applyAlignment="1" applyProtection="1">
      <alignment horizontal="center" vertical="center"/>
    </xf>
    <xf numFmtId="193" fontId="3" fillId="5" borderId="0" xfId="0" applyNumberFormat="1" applyFont="1" applyFill="1" applyAlignment="1" applyProtection="1">
      <alignment horizontal="center" vertical="top"/>
    </xf>
    <xf numFmtId="0" fontId="0" fillId="5" borderId="0" xfId="0" applyFill="1" applyAlignment="1" applyProtection="1">
      <alignment horizontal="left" indent="1"/>
    </xf>
    <xf numFmtId="0" fontId="0" fillId="5" borderId="1" xfId="0" applyFont="1" applyFill="1" applyBorder="1" applyAlignment="1" applyProtection="1">
      <alignment horizontal="left"/>
    </xf>
    <xf numFmtId="0" fontId="0" fillId="5" borderId="0" xfId="0" applyFont="1" applyFill="1" applyBorder="1" applyAlignment="1" applyProtection="1">
      <alignment horizontal="center"/>
    </xf>
    <xf numFmtId="0" fontId="0" fillId="5" borderId="0" xfId="0" applyFont="1" applyFill="1" applyBorder="1" applyAlignment="1" applyProtection="1">
      <alignment horizontal="left"/>
    </xf>
    <xf numFmtId="0" fontId="17" fillId="5" borderId="55" xfId="0" applyFont="1" applyFill="1" applyBorder="1" applyAlignment="1" applyProtection="1">
      <alignment horizontal="left" vertical="center" indent="1"/>
    </xf>
    <xf numFmtId="0" fontId="17" fillId="5" borderId="21" xfId="0" applyFont="1" applyFill="1" applyBorder="1" applyAlignment="1" applyProtection="1">
      <alignment horizontal="right" vertical="center"/>
    </xf>
    <xf numFmtId="194" fontId="0" fillId="9" borderId="39" xfId="0" applyNumberFormat="1" applyFill="1" applyBorder="1" applyAlignment="1" applyProtection="1">
      <alignment horizontal="center" vertical="center"/>
    </xf>
    <xf numFmtId="0" fontId="0" fillId="5" borderId="0" xfId="0" applyFont="1" applyFill="1" applyBorder="1" applyAlignment="1" applyProtection="1"/>
    <xf numFmtId="0" fontId="14" fillId="5" borderId="0" xfId="0" applyFont="1" applyFill="1" applyAlignment="1" applyProtection="1"/>
    <xf numFmtId="0" fontId="14" fillId="5" borderId="0" xfId="0" applyFont="1" applyFill="1" applyAlignment="1" applyProtection="1">
      <alignment horizontal="left"/>
    </xf>
    <xf numFmtId="9" fontId="0" fillId="6" borderId="44" xfId="49" applyFont="1" applyFill="1" applyBorder="1" applyAlignment="1" applyProtection="1">
      <alignment horizontal="center" vertical="center"/>
      <protection locked="0"/>
    </xf>
    <xf numFmtId="9" fontId="0" fillId="6" borderId="43" xfId="49" applyFont="1" applyFill="1" applyBorder="1" applyAlignment="1" applyProtection="1">
      <alignment horizontal="center" vertical="center"/>
      <protection locked="0"/>
    </xf>
    <xf numFmtId="9" fontId="0" fillId="6" borderId="1" xfId="49" applyFont="1" applyFill="1" applyBorder="1" applyAlignment="1" applyProtection="1">
      <alignment horizontal="center" vertical="center"/>
      <protection locked="0"/>
    </xf>
    <xf numFmtId="0" fontId="14" fillId="5" borderId="0" xfId="0" applyFont="1" applyFill="1" applyAlignment="1" applyProtection="1">
      <alignment horizontal="center" vertical="center"/>
    </xf>
    <xf numFmtId="0" fontId="0" fillId="5" borderId="9" xfId="0" applyFill="1" applyBorder="1" applyAlignment="1" applyProtection="1">
      <alignment horizontal="center"/>
    </xf>
    <xf numFmtId="0" fontId="0" fillId="5" borderId="0" xfId="0" applyFill="1" applyBorder="1" applyAlignment="1" applyProtection="1">
      <alignment horizontal="center"/>
    </xf>
    <xf numFmtId="0" fontId="0" fillId="5" borderId="54" xfId="0" applyFill="1" applyBorder="1" applyAlignment="1" applyProtection="1">
      <alignment horizontal="center"/>
    </xf>
    <xf numFmtId="0" fontId="14" fillId="5" borderId="0" xfId="0" applyFont="1" applyFill="1" applyAlignment="1" applyProtection="1">
      <alignment horizontal="center"/>
    </xf>
    <xf numFmtId="0" fontId="14" fillId="5" borderId="9" xfId="0" applyFont="1" applyFill="1" applyBorder="1" applyAlignment="1" applyProtection="1">
      <alignment horizontal="center"/>
    </xf>
    <xf numFmtId="0" fontId="14" fillId="5" borderId="54" xfId="0" applyFont="1" applyFill="1" applyBorder="1" applyAlignment="1" applyProtection="1">
      <alignment horizontal="center" vertical="center"/>
    </xf>
    <xf numFmtId="195" fontId="0" fillId="5" borderId="0" xfId="0" applyNumberFormat="1" applyFill="1" applyAlignment="1" applyProtection="1">
      <alignment horizontal="center" vertical="center"/>
    </xf>
    <xf numFmtId="3" fontId="0" fillId="5" borderId="0" xfId="0" applyNumberFormat="1" applyFill="1" applyBorder="1" applyAlignment="1" applyProtection="1">
      <alignment horizontal="center" vertical="center"/>
    </xf>
    <xf numFmtId="3" fontId="0" fillId="5" borderId="54" xfId="0" applyNumberFormat="1" applyFill="1" applyBorder="1" applyProtection="1"/>
    <xf numFmtId="0" fontId="0" fillId="5" borderId="11" xfId="0" applyFont="1" applyFill="1" applyBorder="1" applyAlignment="1" applyProtection="1">
      <alignment horizontal="center" vertical="center"/>
    </xf>
    <xf numFmtId="3" fontId="14" fillId="9" borderId="59" xfId="0" applyNumberFormat="1" applyFont="1" applyFill="1" applyBorder="1" applyAlignment="1" applyProtection="1">
      <alignment horizontal="center" vertical="center"/>
    </xf>
    <xf numFmtId="3" fontId="14" fillId="9" borderId="35" xfId="0" applyNumberFormat="1" applyFont="1" applyFill="1" applyBorder="1" applyAlignment="1" applyProtection="1">
      <alignment horizontal="center" vertical="center"/>
    </xf>
    <xf numFmtId="3" fontId="0" fillId="9" borderId="1" xfId="0" applyNumberFormat="1" applyFill="1" applyBorder="1" applyAlignment="1" applyProtection="1">
      <alignment horizontal="center" vertical="center"/>
      <protection locked="0"/>
    </xf>
    <xf numFmtId="3" fontId="0" fillId="9" borderId="28" xfId="0" applyNumberFormat="1" applyFill="1" applyBorder="1" applyAlignment="1" applyProtection="1">
      <alignment horizontal="center" vertical="center"/>
      <protection locked="0"/>
    </xf>
    <xf numFmtId="0" fontId="0" fillId="0" borderId="0" xfId="0" applyAlignment="1" applyProtection="1">
      <alignment vertical="top" wrapText="1"/>
    </xf>
    <xf numFmtId="0" fontId="29" fillId="0" borderId="0" xfId="0" applyFont="1" applyAlignment="1" applyProtection="1">
      <alignment horizontal="center" vertical="top"/>
    </xf>
    <xf numFmtId="0" fontId="0" fillId="0" borderId="0" xfId="0" applyAlignment="1" applyProtection="1">
      <alignment horizontal="center" vertical="top"/>
    </xf>
    <xf numFmtId="9" fontId="0" fillId="9" borderId="1" xfId="49" applyFont="1" applyFill="1" applyBorder="1" applyAlignment="1" applyProtection="1">
      <alignment horizontal="center" vertical="center" wrapText="1"/>
    </xf>
    <xf numFmtId="2" fontId="28" fillId="12" borderId="0" xfId="0" applyNumberFormat="1" applyFont="1" applyFill="1" applyBorder="1" applyAlignment="1" applyProtection="1">
      <alignment horizontal="center" vertical="center" wrapText="1"/>
    </xf>
    <xf numFmtId="0" fontId="0" fillId="12" borderId="0" xfId="0" applyFill="1" applyAlignment="1" applyProtection="1">
      <alignment vertical="center"/>
    </xf>
    <xf numFmtId="0" fontId="0" fillId="12" borderId="0" xfId="0" applyFill="1" applyAlignment="1" applyProtection="1">
      <alignment horizontal="center" vertical="center"/>
    </xf>
    <xf numFmtId="0" fontId="30" fillId="12" borderId="0" xfId="0" applyFont="1" applyFill="1" applyAlignment="1" applyProtection="1">
      <alignment horizontal="center" vertical="top"/>
    </xf>
    <xf numFmtId="0" fontId="0" fillId="12" borderId="0" xfId="0" applyFill="1" applyAlignment="1" applyProtection="1">
      <alignment vertical="top"/>
    </xf>
    <xf numFmtId="9" fontId="0" fillId="6" borderId="1" xfId="49" applyFont="1" applyFill="1" applyBorder="1" applyAlignment="1" applyProtection="1">
      <alignment horizontal="center" vertical="center" wrapText="1"/>
      <protection locked="0"/>
    </xf>
    <xf numFmtId="0" fontId="0" fillId="6" borderId="1" xfId="0" applyFill="1" applyBorder="1" applyAlignment="1" applyProtection="1">
      <alignment horizontal="center" vertical="center"/>
      <protection locked="0"/>
    </xf>
    <xf numFmtId="0" fontId="0" fillId="5" borderId="0" xfId="0" applyFill="1" applyAlignment="1" applyProtection="1">
      <alignment horizontal="center" wrapText="1"/>
    </xf>
    <xf numFmtId="0" fontId="23" fillId="13" borderId="0" xfId="0" applyFont="1" applyFill="1" applyAlignment="1" applyProtection="1">
      <alignment vertical="center" wrapText="1"/>
    </xf>
    <xf numFmtId="0" fontId="17" fillId="5" borderId="0" xfId="0" applyFont="1" applyFill="1" applyBorder="1" applyAlignment="1" applyProtection="1">
      <alignment horizontal="left" vertical="center" wrapText="1" indent="1"/>
    </xf>
    <xf numFmtId="0" fontId="0" fillId="5" borderId="37" xfId="0" applyFill="1" applyBorder="1"/>
    <xf numFmtId="0" fontId="0" fillId="5" borderId="42" xfId="0" applyFill="1" applyBorder="1"/>
    <xf numFmtId="0" fontId="0" fillId="5" borderId="0" xfId="0" applyFill="1" applyAlignment="1">
      <alignment horizontal="left" vertical="center"/>
    </xf>
    <xf numFmtId="0" fontId="0" fillId="5" borderId="11" xfId="0" applyFill="1" applyBorder="1"/>
    <xf numFmtId="0" fontId="0" fillId="5" borderId="20" xfId="0" applyFill="1" applyBorder="1" applyAlignment="1">
      <alignment horizontal="left" vertical="center"/>
    </xf>
    <xf numFmtId="0" fontId="0" fillId="5" borderId="21" xfId="0" applyFill="1" applyBorder="1" applyAlignment="1">
      <alignment horizontal="left" vertical="center"/>
    </xf>
    <xf numFmtId="0" fontId="17" fillId="5" borderId="21" xfId="0" applyFont="1" applyFill="1" applyBorder="1" applyAlignment="1">
      <alignment horizontal="center" vertical="center"/>
    </xf>
    <xf numFmtId="3" fontId="43" fillId="8" borderId="39" xfId="0" applyNumberFormat="1" applyFont="1" applyFill="1" applyBorder="1" applyAlignment="1">
      <alignment horizontal="center" vertical="center"/>
    </xf>
    <xf numFmtId="4" fontId="43" fillId="8" borderId="39" xfId="0" applyNumberFormat="1" applyFont="1" applyFill="1" applyBorder="1" applyAlignment="1" applyProtection="1">
      <alignment horizontal="center" vertical="center"/>
    </xf>
    <xf numFmtId="0" fontId="18" fillId="5" borderId="16" xfId="0" applyFont="1" applyFill="1" applyBorder="1" applyAlignment="1" applyProtection="1">
      <alignment horizontal="left" vertical="center"/>
    </xf>
    <xf numFmtId="194" fontId="0" fillId="9" borderId="1" xfId="0" applyNumberFormat="1" applyFill="1" applyBorder="1" applyAlignment="1" applyProtection="1">
      <alignment horizontal="center" vertical="center"/>
    </xf>
    <xf numFmtId="0" fontId="0" fillId="5" borderId="1" xfId="0" applyFont="1" applyFill="1" applyBorder="1" applyAlignment="1" applyProtection="1">
      <alignment horizontal="center" vertical="center"/>
    </xf>
    <xf numFmtId="0" fontId="0" fillId="5" borderId="4" xfId="0" applyFont="1" applyFill="1" applyBorder="1" applyAlignment="1" applyProtection="1">
      <alignment horizontal="center" vertical="center"/>
    </xf>
    <xf numFmtId="0" fontId="16" fillId="4" borderId="18" xfId="0" applyFont="1" applyFill="1" applyBorder="1" applyProtection="1"/>
    <xf numFmtId="0" fontId="16" fillId="10" borderId="0" xfId="0" applyFont="1" applyFill="1" applyAlignment="1" applyProtection="1">
      <alignment horizontal="left" vertical="center" indent="1"/>
    </xf>
    <xf numFmtId="0" fontId="0" fillId="10" borderId="0" xfId="0" applyFill="1" applyAlignment="1" applyProtection="1">
      <alignment horizontal="left" vertical="center" indent="1"/>
    </xf>
    <xf numFmtId="0" fontId="16" fillId="4" borderId="18" xfId="0" applyFont="1" applyFill="1" applyBorder="1" applyAlignment="1" applyProtection="1">
      <alignment horizontal="left" vertical="center" indent="2"/>
    </xf>
    <xf numFmtId="0" fontId="16" fillId="4" borderId="18" xfId="0" applyFont="1" applyFill="1" applyBorder="1" applyAlignment="1" applyProtection="1">
      <alignment horizontal="left" vertical="center" indent="1"/>
    </xf>
    <xf numFmtId="0" fontId="0" fillId="4" borderId="18" xfId="0" applyFill="1" applyBorder="1" applyAlignment="1" applyProtection="1">
      <alignment horizontal="left" vertical="center" indent="2"/>
    </xf>
    <xf numFmtId="0" fontId="16" fillId="4" borderId="0" xfId="0" applyFont="1" applyFill="1" applyAlignment="1" applyProtection="1">
      <alignment horizontal="left" vertical="center" indent="2"/>
    </xf>
    <xf numFmtId="0" fontId="16" fillId="10" borderId="18" xfId="0" applyFont="1" applyFill="1" applyBorder="1" applyAlignment="1" applyProtection="1">
      <alignment horizontal="left" vertical="center" indent="1"/>
    </xf>
    <xf numFmtId="0" fontId="0" fillId="10" borderId="18" xfId="0" applyFill="1" applyBorder="1" applyAlignment="1" applyProtection="1">
      <alignment horizontal="left" vertical="center" indent="1"/>
    </xf>
    <xf numFmtId="0" fontId="16" fillId="4" borderId="0" xfId="0" applyFont="1" applyFill="1" applyBorder="1" applyAlignment="1" applyProtection="1">
      <alignment horizontal="left" vertical="center" indent="2"/>
    </xf>
    <xf numFmtId="0" fontId="0" fillId="4" borderId="0" xfId="0" applyFill="1" applyBorder="1" applyAlignment="1" applyProtection="1">
      <alignment horizontal="left" vertical="center" indent="2"/>
    </xf>
    <xf numFmtId="0" fontId="16" fillId="4" borderId="0" xfId="0" applyFont="1" applyFill="1" applyBorder="1" applyProtection="1"/>
    <xf numFmtId="0" fontId="0" fillId="10" borderId="5" xfId="0" applyFill="1" applyBorder="1" applyAlignment="1" applyProtection="1">
      <alignment horizontal="left" vertical="center" indent="1"/>
    </xf>
    <xf numFmtId="0" fontId="0" fillId="10" borderId="0" xfId="0" applyFill="1" applyBorder="1" applyAlignment="1" applyProtection="1">
      <alignment horizontal="left" vertical="center" indent="1"/>
    </xf>
    <xf numFmtId="0" fontId="0" fillId="5" borderId="0" xfId="0" applyFont="1" applyFill="1" applyBorder="1" applyAlignment="1" applyProtection="1">
      <alignment horizontal="left" vertical="center" wrapText="1"/>
    </xf>
    <xf numFmtId="0" fontId="0" fillId="5" borderId="0" xfId="0" applyFont="1" applyFill="1" applyBorder="1" applyAlignment="1" applyProtection="1">
      <alignment horizontal="center" vertical="top"/>
    </xf>
    <xf numFmtId="0" fontId="0" fillId="5" borderId="0" xfId="0" applyFont="1" applyFill="1" applyBorder="1" applyAlignment="1" applyProtection="1">
      <alignment vertical="top"/>
    </xf>
    <xf numFmtId="0" fontId="16" fillId="4" borderId="0" xfId="0" applyFont="1" applyFill="1" applyBorder="1" applyAlignment="1" applyProtection="1">
      <alignment horizontal="left" vertical="center" indent="1"/>
    </xf>
    <xf numFmtId="0" fontId="16" fillId="10" borderId="17" xfId="0" applyFont="1" applyFill="1" applyBorder="1" applyAlignment="1" applyProtection="1">
      <alignment horizontal="left" vertical="center" indent="1"/>
    </xf>
    <xf numFmtId="0" fontId="16" fillId="4" borderId="17" xfId="0" applyFont="1" applyFill="1" applyBorder="1" applyAlignment="1" applyProtection="1">
      <alignment horizontal="left" vertical="center" indent="2"/>
    </xf>
    <xf numFmtId="0" fontId="24" fillId="4" borderId="17" xfId="0" applyFont="1" applyFill="1" applyBorder="1" applyAlignment="1" applyProtection="1">
      <alignment horizontal="left" vertical="center" indent="2"/>
    </xf>
    <xf numFmtId="0" fontId="24" fillId="5" borderId="0" xfId="0" applyFont="1" applyFill="1" applyBorder="1" applyAlignment="1" applyProtection="1">
      <alignment horizontal="left" vertical="center" indent="2"/>
    </xf>
    <xf numFmtId="0" fontId="16" fillId="5" borderId="0" xfId="0" applyFont="1" applyFill="1" applyBorder="1" applyAlignment="1" applyProtection="1">
      <alignment horizontal="left" vertical="center" indent="2"/>
    </xf>
    <xf numFmtId="0" fontId="16" fillId="5" borderId="5" xfId="0" applyFont="1" applyFill="1" applyBorder="1" applyAlignment="1" applyProtection="1">
      <alignment horizontal="left" vertical="center" indent="2"/>
    </xf>
    <xf numFmtId="0" fontId="16" fillId="5" borderId="0" xfId="0" applyFont="1" applyFill="1" applyBorder="1" applyAlignment="1" applyProtection="1">
      <alignment horizontal="left" vertical="center" indent="1"/>
    </xf>
    <xf numFmtId="0" fontId="16" fillId="5" borderId="5" xfId="0" applyFont="1" applyFill="1" applyBorder="1" applyAlignment="1" applyProtection="1">
      <alignment horizontal="left" vertical="center" indent="1"/>
    </xf>
    <xf numFmtId="0" fontId="14" fillId="5" borderId="8" xfId="0" applyFont="1" applyFill="1" applyBorder="1" applyAlignment="1" applyProtection="1">
      <alignment horizontal="left" vertical="center" indent="1"/>
    </xf>
    <xf numFmtId="0" fontId="14" fillId="5" borderId="58" xfId="0" applyFont="1" applyFill="1" applyBorder="1" applyAlignment="1" applyProtection="1">
      <alignment vertical="center"/>
    </xf>
    <xf numFmtId="0" fontId="3" fillId="5" borderId="49" xfId="0" applyFont="1" applyFill="1" applyBorder="1" applyAlignment="1" applyProtection="1">
      <alignment horizontal="center" vertical="top"/>
    </xf>
    <xf numFmtId="196" fontId="0" fillId="9" borderId="49" xfId="0" applyNumberFormat="1" applyFill="1" applyBorder="1" applyAlignment="1" applyProtection="1">
      <alignment horizontal="center" vertical="center"/>
    </xf>
    <xf numFmtId="0" fontId="0" fillId="5" borderId="26" xfId="0" applyFont="1" applyFill="1" applyBorder="1" applyAlignment="1" applyProtection="1">
      <alignment horizontal="center" vertical="center"/>
    </xf>
    <xf numFmtId="10" fontId="0" fillId="5" borderId="0" xfId="0" applyNumberFormat="1" applyFill="1" applyBorder="1" applyProtection="1"/>
    <xf numFmtId="194" fontId="0" fillId="5" borderId="0" xfId="0" applyNumberFormat="1" applyFill="1" applyBorder="1" applyAlignment="1" applyProtection="1">
      <alignment horizontal="center" vertical="center"/>
    </xf>
    <xf numFmtId="0" fontId="0" fillId="5" borderId="18" xfId="0" applyFont="1" applyFill="1" applyBorder="1" applyAlignment="1" applyProtection="1">
      <alignment vertical="center"/>
    </xf>
    <xf numFmtId="0" fontId="0" fillId="5" borderId="27" xfId="0" applyFont="1" applyFill="1" applyBorder="1" applyAlignment="1" applyProtection="1">
      <alignment horizontal="left" vertical="center" indent="2"/>
    </xf>
    <xf numFmtId="194" fontId="3" fillId="9" borderId="1" xfId="0" applyNumberFormat="1" applyFont="1" applyFill="1" applyBorder="1" applyAlignment="1" applyProtection="1">
      <alignment horizontal="center" vertical="center"/>
    </xf>
    <xf numFmtId="0" fontId="0" fillId="9" borderId="1" xfId="0" quotePrefix="1" applyFill="1" applyBorder="1" applyAlignment="1" applyProtection="1">
      <alignment horizontal="center" vertical="center"/>
    </xf>
    <xf numFmtId="0" fontId="0" fillId="9" borderId="1" xfId="0" applyFill="1" applyBorder="1" applyAlignment="1" applyProtection="1">
      <alignment horizontal="center" vertical="center"/>
    </xf>
    <xf numFmtId="0" fontId="0" fillId="9" borderId="1"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3" fillId="9" borderId="1" xfId="0" applyFont="1" applyFill="1" applyBorder="1" applyAlignment="1" applyProtection="1">
      <alignment horizontal="left" vertical="top"/>
    </xf>
    <xf numFmtId="0" fontId="0" fillId="9" borderId="1" xfId="0" applyFill="1" applyBorder="1" applyProtection="1"/>
    <xf numFmtId="0" fontId="3" fillId="9" borderId="17" xfId="0" applyFont="1" applyFill="1" applyBorder="1" applyAlignment="1" applyProtection="1">
      <alignment horizontal="left" vertical="top"/>
    </xf>
    <xf numFmtId="0" fontId="0" fillId="9" borderId="1" xfId="0" applyFont="1" applyFill="1" applyBorder="1" applyProtection="1"/>
    <xf numFmtId="194" fontId="12" fillId="9" borderId="1" xfId="0" applyNumberFormat="1" applyFont="1" applyFill="1" applyBorder="1" applyAlignment="1" applyProtection="1">
      <alignment horizontal="center" vertical="center"/>
    </xf>
    <xf numFmtId="194" fontId="0" fillId="9" borderId="2" xfId="0" applyNumberFormat="1" applyFont="1" applyFill="1" applyBorder="1" applyAlignment="1" applyProtection="1">
      <alignment horizontal="center" vertical="center"/>
    </xf>
    <xf numFmtId="194" fontId="0" fillId="9" borderId="43" xfId="0" applyNumberFormat="1" applyFont="1" applyFill="1" applyBorder="1" applyAlignment="1" applyProtection="1">
      <alignment horizontal="center" vertical="center"/>
    </xf>
    <xf numFmtId="194" fontId="3" fillId="9" borderId="1" xfId="0" applyNumberFormat="1" applyFont="1" applyFill="1" applyBorder="1" applyAlignment="1" applyProtection="1">
      <alignment horizontal="left" vertical="top"/>
    </xf>
    <xf numFmtId="0" fontId="0" fillId="5" borderId="51" xfId="0" applyFill="1" applyBorder="1" applyAlignment="1" applyProtection="1">
      <alignment horizontal="left" vertical="center"/>
    </xf>
    <xf numFmtId="0" fontId="3" fillId="6" borderId="4" xfId="0" applyFont="1" applyFill="1" applyBorder="1" applyAlignment="1" applyProtection="1">
      <alignment horizontal="left" vertical="top" wrapText="1"/>
      <protection locked="0"/>
    </xf>
    <xf numFmtId="194" fontId="0" fillId="9" borderId="1" xfId="0" applyNumberFormat="1" applyFill="1" applyBorder="1" applyAlignment="1" applyProtection="1">
      <alignment horizontal="left" vertical="center"/>
    </xf>
    <xf numFmtId="194" fontId="3" fillId="9" borderId="1" xfId="0" applyNumberFormat="1" applyFont="1" applyFill="1" applyBorder="1" applyAlignment="1" applyProtection="1">
      <alignment horizontal="left" vertical="center"/>
    </xf>
    <xf numFmtId="194" fontId="12" fillId="9" borderId="1" xfId="0" applyNumberFormat="1" applyFont="1" applyFill="1" applyBorder="1" applyAlignment="1" applyProtection="1">
      <alignment horizontal="left" vertical="center"/>
    </xf>
    <xf numFmtId="194" fontId="0" fillId="9" borderId="1" xfId="0" applyNumberFormat="1" applyFont="1" applyFill="1" applyBorder="1" applyAlignment="1" applyProtection="1">
      <alignment horizontal="center" vertical="center"/>
    </xf>
    <xf numFmtId="0" fontId="0" fillId="5" borderId="50" xfId="0" applyFill="1" applyBorder="1" applyProtection="1"/>
    <xf numFmtId="0" fontId="0" fillId="5" borderId="51" xfId="0" applyFont="1" applyFill="1" applyBorder="1" applyAlignment="1" applyProtection="1">
      <alignment horizontal="center" vertical="center"/>
    </xf>
    <xf numFmtId="0" fontId="0" fillId="5" borderId="5" xfId="0" applyFill="1" applyBorder="1" applyAlignment="1" applyProtection="1">
      <alignment horizontal="center"/>
    </xf>
    <xf numFmtId="0" fontId="0" fillId="5" borderId="18" xfId="0" applyFill="1" applyBorder="1" applyAlignment="1" applyProtection="1">
      <alignment horizontal="center" vertical="center"/>
    </xf>
    <xf numFmtId="0" fontId="12" fillId="5" borderId="7" xfId="0" applyFont="1" applyFill="1" applyBorder="1" applyAlignment="1" applyProtection="1">
      <alignment horizontal="left" vertical="top" wrapText="1"/>
    </xf>
    <xf numFmtId="3" fontId="0" fillId="6" borderId="18" xfId="0" applyNumberFormat="1" applyFill="1" applyBorder="1" applyAlignment="1" applyProtection="1">
      <alignment horizontal="center" vertical="center"/>
      <protection locked="0"/>
    </xf>
    <xf numFmtId="0" fontId="0" fillId="5" borderId="4" xfId="0" applyFill="1" applyBorder="1" applyAlignment="1" applyProtection="1">
      <alignment horizontal="center"/>
    </xf>
    <xf numFmtId="0" fontId="12" fillId="5" borderId="69" xfId="0" applyFont="1" applyFill="1" applyBorder="1" applyAlignment="1" applyProtection="1">
      <alignment horizontal="left" vertical="top" wrapText="1"/>
    </xf>
    <xf numFmtId="0" fontId="0" fillId="5" borderId="51" xfId="0" applyFill="1" applyBorder="1" applyAlignment="1" applyProtection="1">
      <alignment horizontal="center" vertical="center"/>
    </xf>
    <xf numFmtId="3" fontId="0" fillId="6" borderId="1" xfId="0" applyNumberFormat="1" applyFill="1" applyBorder="1" applyAlignment="1" applyProtection="1">
      <alignment horizontal="center" vertical="center"/>
      <protection locked="0"/>
    </xf>
    <xf numFmtId="0" fontId="18" fillId="5" borderId="0" xfId="0" applyFont="1" applyFill="1" applyBorder="1" applyProtection="1"/>
    <xf numFmtId="0" fontId="0" fillId="5" borderId="0" xfId="0" applyFill="1" applyBorder="1" applyAlignment="1" applyProtection="1">
      <alignment horizontal="left" vertical="top"/>
    </xf>
    <xf numFmtId="0" fontId="3" fillId="5" borderId="0" xfId="0" applyFont="1" applyFill="1" applyBorder="1" applyAlignment="1" applyProtection="1">
      <alignment vertical="top"/>
    </xf>
    <xf numFmtId="0" fontId="0" fillId="5" borderId="0" xfId="0" applyFill="1" applyBorder="1" applyAlignment="1" applyProtection="1">
      <alignment vertical="top"/>
    </xf>
    <xf numFmtId="0" fontId="14" fillId="5" borderId="0" xfId="0" applyFont="1" applyFill="1" applyBorder="1" applyProtection="1"/>
    <xf numFmtId="3" fontId="0" fillId="5" borderId="0" xfId="0" applyNumberFormat="1" applyFill="1" applyBorder="1" applyAlignment="1" applyProtection="1">
      <alignment horizontal="center"/>
    </xf>
    <xf numFmtId="0" fontId="20" fillId="5" borderId="0" xfId="0" applyFont="1" applyFill="1" applyBorder="1" applyProtection="1"/>
    <xf numFmtId="0" fontId="33" fillId="5" borderId="5" xfId="0" applyFont="1" applyFill="1" applyBorder="1" applyProtection="1"/>
    <xf numFmtId="3" fontId="0" fillId="5" borderId="5" xfId="0" applyNumberFormat="1" applyFill="1" applyBorder="1" applyAlignment="1" applyProtection="1">
      <alignment horizontal="center" vertical="center"/>
    </xf>
    <xf numFmtId="0" fontId="0" fillId="5" borderId="37" xfId="0" applyFill="1" applyBorder="1" applyAlignment="1" applyProtection="1">
      <alignment horizontal="left" vertical="center"/>
    </xf>
    <xf numFmtId="0" fontId="3" fillId="6" borderId="18" xfId="0" applyFont="1" applyFill="1" applyBorder="1" applyAlignment="1" applyProtection="1">
      <alignment horizontal="left" vertical="top" wrapText="1"/>
      <protection locked="0"/>
    </xf>
    <xf numFmtId="3" fontId="3" fillId="6" borderId="5" xfId="0" applyNumberFormat="1"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0" fillId="5" borderId="0" xfId="0" applyFont="1" applyFill="1" applyBorder="1" applyAlignment="1" applyProtection="1">
      <alignment horizontal="center" vertical="center"/>
    </xf>
    <xf numFmtId="194" fontId="0" fillId="9" borderId="19" xfId="0" applyNumberFormat="1" applyFont="1" applyFill="1" applyBorder="1" applyAlignment="1" applyProtection="1">
      <alignment horizontal="center" vertical="center"/>
    </xf>
    <xf numFmtId="3" fontId="0" fillId="9" borderId="18" xfId="0" applyNumberFormat="1" applyFill="1" applyBorder="1" applyAlignment="1" applyProtection="1">
      <alignment horizontal="center" vertical="center"/>
    </xf>
    <xf numFmtId="3" fontId="0" fillId="8" borderId="18" xfId="0" applyNumberFormat="1" applyFill="1" applyBorder="1" applyAlignment="1" applyProtection="1">
      <alignment horizontal="center" vertical="center"/>
    </xf>
    <xf numFmtId="0" fontId="0" fillId="6" borderId="18" xfId="0" applyFill="1" applyBorder="1" applyAlignment="1" applyProtection="1">
      <alignment horizontal="center"/>
      <protection locked="0"/>
    </xf>
    <xf numFmtId="4" fontId="0" fillId="8" borderId="18" xfId="0" applyNumberFormat="1" applyFill="1" applyBorder="1" applyAlignment="1" applyProtection="1">
      <alignment horizontal="center" vertical="center"/>
    </xf>
    <xf numFmtId="4" fontId="0" fillId="9" borderId="18" xfId="0" applyNumberFormat="1" applyFill="1" applyBorder="1" applyAlignment="1" applyProtection="1">
      <alignment horizontal="center" vertical="center"/>
    </xf>
    <xf numFmtId="4" fontId="0" fillId="6" borderId="18" xfId="0" applyNumberFormat="1" applyFill="1" applyBorder="1" applyAlignment="1" applyProtection="1">
      <alignment horizontal="center" vertical="center"/>
      <protection locked="0"/>
    </xf>
    <xf numFmtId="197" fontId="0" fillId="9" borderId="18" xfId="49" applyNumberFormat="1" applyFont="1" applyFill="1" applyBorder="1" applyAlignment="1" applyProtection="1">
      <alignment horizontal="center" vertical="center"/>
    </xf>
    <xf numFmtId="195" fontId="0" fillId="6" borderId="18" xfId="0" applyNumberFormat="1" applyFill="1" applyBorder="1" applyAlignment="1" applyProtection="1">
      <alignment horizontal="center" vertical="center"/>
      <protection locked="0"/>
    </xf>
    <xf numFmtId="0" fontId="3" fillId="6" borderId="0" xfId="0" applyFont="1" applyFill="1" applyAlignment="1">
      <alignment horizontal="left"/>
    </xf>
    <xf numFmtId="0" fontId="3" fillId="6" borderId="0" xfId="0" applyFont="1" applyFill="1"/>
    <xf numFmtId="0" fontId="3" fillId="14" borderId="0" xfId="0" applyFont="1" applyFill="1"/>
    <xf numFmtId="0" fontId="3" fillId="5" borderId="0" xfId="0" applyFont="1" applyFill="1"/>
    <xf numFmtId="0" fontId="3" fillId="14" borderId="0" xfId="0" applyFont="1" applyFill="1" applyAlignment="1">
      <alignment horizontal="left"/>
    </xf>
    <xf numFmtId="0" fontId="3" fillId="5" borderId="0" xfId="0" applyFont="1" applyFill="1" applyAlignment="1">
      <alignment horizontal="left"/>
    </xf>
    <xf numFmtId="0" fontId="3" fillId="5" borderId="7" xfId="0" applyFont="1" applyFill="1" applyBorder="1"/>
    <xf numFmtId="0" fontId="3" fillId="5" borderId="7" xfId="0" applyFont="1" applyFill="1" applyBorder="1" applyAlignment="1">
      <alignment horizontal="left"/>
    </xf>
    <xf numFmtId="0" fontId="44" fillId="5" borderId="0" xfId="0" applyFont="1" applyFill="1"/>
    <xf numFmtId="0" fontId="13" fillId="12" borderId="0" xfId="0" applyFont="1" applyFill="1"/>
    <xf numFmtId="0" fontId="3" fillId="12" borderId="0" xfId="0" applyFont="1" applyFill="1"/>
    <xf numFmtId="0" fontId="3" fillId="12" borderId="0" xfId="0" applyFont="1" applyFill="1" applyAlignment="1">
      <alignment horizontal="left"/>
    </xf>
    <xf numFmtId="0" fontId="3" fillId="14" borderId="39" xfId="0" applyFont="1" applyFill="1" applyBorder="1" applyAlignment="1">
      <alignment horizontal="left"/>
    </xf>
    <xf numFmtId="0" fontId="44" fillId="5" borderId="0" xfId="0" applyFont="1" applyFill="1" applyBorder="1"/>
    <xf numFmtId="0" fontId="44" fillId="5" borderId="0" xfId="0" applyFont="1" applyFill="1" applyAlignment="1">
      <alignment horizontal="left"/>
    </xf>
    <xf numFmtId="0" fontId="13" fillId="5" borderId="0" xfId="0" applyFont="1" applyFill="1"/>
    <xf numFmtId="1" fontId="3" fillId="14" borderId="39" xfId="0" applyNumberFormat="1" applyFont="1" applyFill="1" applyBorder="1" applyAlignment="1">
      <alignment horizontal="left"/>
    </xf>
    <xf numFmtId="0" fontId="3" fillId="6" borderId="17" xfId="0" applyFont="1" applyFill="1" applyBorder="1"/>
    <xf numFmtId="0" fontId="3" fillId="6" borderId="18" xfId="0" applyFont="1" applyFill="1" applyBorder="1"/>
    <xf numFmtId="0" fontId="3" fillId="6" borderId="19" xfId="0" applyFont="1" applyFill="1" applyBorder="1" applyAlignment="1">
      <alignment horizontal="left"/>
    </xf>
    <xf numFmtId="0" fontId="3" fillId="6" borderId="17" xfId="0" applyFont="1" applyFill="1" applyBorder="1" applyAlignment="1">
      <alignment horizontal="left"/>
    </xf>
    <xf numFmtId="0" fontId="3" fillId="6" borderId="17" xfId="0" applyFont="1" applyFill="1" applyBorder="1" applyAlignment="1" applyProtection="1">
      <alignment horizontal="left"/>
    </xf>
    <xf numFmtId="0" fontId="3" fillId="6" borderId="18" xfId="0" applyFont="1" applyFill="1" applyBorder="1" applyAlignment="1">
      <alignment horizontal="left"/>
    </xf>
    <xf numFmtId="0" fontId="3" fillId="6" borderId="28" xfId="0" applyFont="1" applyFill="1" applyBorder="1" applyAlignment="1" applyProtection="1">
      <alignment horizontal="left"/>
    </xf>
    <xf numFmtId="0" fontId="0" fillId="5" borderId="0" xfId="0" applyFill="1" applyBorder="1" applyAlignment="1" applyProtection="1">
      <alignment horizontal="left" vertical="top" wrapText="1"/>
    </xf>
    <xf numFmtId="0" fontId="13" fillId="5" borderId="45" xfId="0" applyFont="1" applyFill="1" applyBorder="1" applyAlignment="1" applyProtection="1">
      <alignment horizontal="center" vertical="center"/>
    </xf>
    <xf numFmtId="0" fontId="0" fillId="5" borderId="0" xfId="0" applyFill="1" applyAlignment="1" applyProtection="1">
      <alignment horizontal="left" vertical="top" wrapText="1"/>
    </xf>
    <xf numFmtId="193" fontId="3" fillId="6" borderId="1" xfId="0" applyNumberFormat="1" applyFont="1" applyFill="1" applyBorder="1" applyAlignment="1" applyProtection="1">
      <alignment horizontal="center" vertical="top"/>
      <protection locked="0"/>
    </xf>
    <xf numFmtId="194" fontId="3" fillId="6" borderId="1" xfId="0" applyNumberFormat="1" applyFont="1" applyFill="1" applyBorder="1" applyAlignment="1" applyProtection="1">
      <alignment horizontal="center" vertical="center"/>
      <protection locked="0"/>
    </xf>
    <xf numFmtId="194" fontId="12" fillId="6" borderId="1" xfId="0" applyNumberFormat="1" applyFont="1" applyFill="1" applyBorder="1" applyAlignment="1" applyProtection="1">
      <alignment horizontal="center" vertical="center"/>
      <protection locked="0"/>
    </xf>
    <xf numFmtId="194" fontId="0" fillId="6" borderId="1" xfId="0" applyNumberFormat="1" applyFill="1" applyBorder="1" applyAlignment="1" applyProtection="1">
      <alignment horizontal="center" vertical="center"/>
      <protection locked="0"/>
    </xf>
    <xf numFmtId="194" fontId="0" fillId="11" borderId="1" xfId="0" quotePrefix="1" applyNumberFormat="1" applyFont="1" applyFill="1" applyBorder="1" applyAlignment="1" applyProtection="1">
      <alignment horizontal="center" vertical="center"/>
      <protection locked="0"/>
    </xf>
    <xf numFmtId="194" fontId="3" fillId="11" borderId="1" xfId="0" applyNumberFormat="1" applyFont="1" applyFill="1" applyBorder="1" applyAlignment="1" applyProtection="1">
      <alignment horizontal="center" vertical="center"/>
      <protection locked="0"/>
    </xf>
    <xf numFmtId="194" fontId="3" fillId="6" borderId="1" xfId="0" applyNumberFormat="1" applyFont="1" applyFill="1" applyBorder="1" applyAlignment="1" applyProtection="1">
      <alignment horizontal="left" vertical="center"/>
      <protection locked="0"/>
    </xf>
    <xf numFmtId="194" fontId="12" fillId="6" borderId="1" xfId="0" applyNumberFormat="1" applyFont="1" applyFill="1" applyBorder="1" applyAlignment="1" applyProtection="1">
      <alignment horizontal="left" vertical="center"/>
      <protection locked="0"/>
    </xf>
    <xf numFmtId="0" fontId="0" fillId="6" borderId="1" xfId="0" applyFont="1" applyFill="1" applyBorder="1" applyAlignment="1" applyProtection="1">
      <alignment horizontal="center" vertical="center"/>
      <protection locked="0"/>
    </xf>
    <xf numFmtId="194" fontId="0" fillId="9" borderId="1" xfId="0" applyNumberFormat="1" applyFill="1" applyBorder="1" applyAlignment="1" applyProtection="1">
      <alignment horizontal="center" vertical="center"/>
      <protection locked="0"/>
    </xf>
    <xf numFmtId="194" fontId="0" fillId="9" borderId="1" xfId="0" applyNumberFormat="1" applyFont="1" applyFill="1" applyBorder="1" applyAlignment="1" applyProtection="1">
      <alignment horizontal="center" vertical="center"/>
      <protection locked="0"/>
    </xf>
    <xf numFmtId="0" fontId="16" fillId="10" borderId="67" xfId="0" applyFont="1" applyFill="1" applyBorder="1" applyAlignment="1" applyProtection="1">
      <alignment horizontal="left" vertical="center" indent="1"/>
    </xf>
    <xf numFmtId="0" fontId="13" fillId="5" borderId="33" xfId="0" applyFont="1" applyFill="1" applyBorder="1" applyAlignment="1" applyProtection="1">
      <alignment horizontal="center" vertical="center"/>
    </xf>
    <xf numFmtId="0" fontId="13" fillId="5" borderId="34" xfId="0" applyFont="1" applyFill="1" applyBorder="1" applyAlignment="1" applyProtection="1">
      <alignment horizontal="center" vertical="center"/>
    </xf>
    <xf numFmtId="0" fontId="21" fillId="5" borderId="34" xfId="0" applyFont="1" applyFill="1" applyBorder="1" applyAlignment="1" applyProtection="1">
      <alignment horizontal="center" vertical="center"/>
    </xf>
    <xf numFmtId="0" fontId="13" fillId="5" borderId="35" xfId="0" applyFont="1" applyFill="1" applyBorder="1" applyAlignment="1" applyProtection="1">
      <alignment horizontal="center" vertical="center"/>
    </xf>
    <xf numFmtId="0" fontId="22" fillId="4" borderId="0" xfId="0" applyFont="1" applyFill="1" applyAlignment="1" applyProtection="1">
      <alignment horizontal="left" vertical="top" indent="1"/>
    </xf>
    <xf numFmtId="0" fontId="16" fillId="4" borderId="0" xfId="0" applyFont="1" applyFill="1" applyAlignment="1" applyProtection="1">
      <alignment horizontal="left" vertical="top" indent="1"/>
    </xf>
    <xf numFmtId="0" fontId="12" fillId="4" borderId="0" xfId="0" applyFont="1" applyFill="1" applyAlignment="1" applyProtection="1">
      <alignment horizontal="left" vertical="top" indent="1"/>
    </xf>
    <xf numFmtId="0" fontId="0" fillId="5" borderId="1" xfId="0" applyFont="1" applyFill="1" applyBorder="1" applyAlignment="1">
      <alignment horizontal="left" vertical="top"/>
    </xf>
    <xf numFmtId="0" fontId="0" fillId="5" borderId="1" xfId="0" applyFont="1" applyFill="1" applyBorder="1" applyAlignment="1">
      <alignment horizontal="left" vertical="top"/>
    </xf>
    <xf numFmtId="0" fontId="3" fillId="0" borderId="0" xfId="0" applyFont="1" applyFill="1" applyAlignment="1" applyProtection="1">
      <alignment horizontal="left" vertical="center" wrapText="1"/>
    </xf>
    <xf numFmtId="0" fontId="0" fillId="0" borderId="0" xfId="0" applyAlignment="1"/>
    <xf numFmtId="0" fontId="0" fillId="0" borderId="0" xfId="0" applyFill="1"/>
    <xf numFmtId="0" fontId="18" fillId="0" borderId="5" xfId="0" applyFont="1" applyFill="1" applyBorder="1" applyAlignment="1" applyProtection="1">
      <alignment vertical="center"/>
    </xf>
    <xf numFmtId="0" fontId="0" fillId="0" borderId="0" xfId="0" applyFill="1" applyBorder="1" applyAlignment="1"/>
    <xf numFmtId="0" fontId="0" fillId="0" borderId="0" xfId="0" applyFill="1" applyBorder="1"/>
    <xf numFmtId="0" fontId="0" fillId="0" borderId="15" xfId="0" applyFill="1" applyBorder="1"/>
    <xf numFmtId="0" fontId="18" fillId="0" borderId="5" xfId="0" applyFont="1" applyFill="1" applyBorder="1" applyAlignment="1" applyProtection="1">
      <alignment horizontal="left" vertical="center"/>
    </xf>
    <xf numFmtId="0" fontId="18" fillId="0" borderId="16" xfId="0" applyFont="1" applyFill="1" applyBorder="1" applyAlignment="1" applyProtection="1">
      <alignment vertical="center"/>
    </xf>
    <xf numFmtId="0" fontId="0" fillId="0" borderId="5" xfId="0" applyFill="1" applyBorder="1"/>
    <xf numFmtId="0" fontId="0" fillId="5" borderId="1" xfId="0" applyFont="1" applyFill="1" applyBorder="1" applyAlignment="1">
      <alignment vertical="top"/>
    </xf>
    <xf numFmtId="0" fontId="0" fillId="0" borderId="1" xfId="0" applyFill="1" applyBorder="1"/>
    <xf numFmtId="0" fontId="42" fillId="0" borderId="0" xfId="0" applyFont="1" applyAlignment="1">
      <alignment vertical="top"/>
    </xf>
    <xf numFmtId="0" fontId="3" fillId="0" borderId="0" xfId="0" applyFont="1"/>
    <xf numFmtId="0" fontId="0" fillId="16" borderId="0" xfId="0" applyFill="1"/>
    <xf numFmtId="0" fontId="3" fillId="0" borderId="0" xfId="0" applyFont="1" applyFill="1" applyBorder="1" applyAlignment="1" applyProtection="1">
      <alignment horizontal="left"/>
    </xf>
    <xf numFmtId="0" fontId="3" fillId="0" borderId="0" xfId="0" applyFont="1" applyFill="1" applyBorder="1" applyAlignment="1">
      <alignment horizontal="left"/>
    </xf>
    <xf numFmtId="0" fontId="3" fillId="0" borderId="0" xfId="0" applyFont="1" applyFill="1" applyBorder="1"/>
    <xf numFmtId="0" fontId="3" fillId="0" borderId="0" xfId="0" applyFont="1" applyAlignment="1">
      <alignment vertical="top"/>
    </xf>
    <xf numFmtId="0" fontId="3" fillId="0" borderId="0" xfId="0" applyFont="1" applyFill="1" applyAlignment="1" applyProtection="1">
      <alignment vertical="top"/>
    </xf>
    <xf numFmtId="0" fontId="0" fillId="0" borderId="0" xfId="0"/>
    <xf numFmtId="0" fontId="0" fillId="0" borderId="0" xfId="0"/>
    <xf numFmtId="0" fontId="26" fillId="5" borderId="0" xfId="0" applyFont="1" applyFill="1" applyProtection="1"/>
    <xf numFmtId="0" fontId="18" fillId="5" borderId="0" xfId="0" applyFont="1" applyFill="1" applyProtection="1"/>
    <xf numFmtId="0" fontId="17" fillId="5" borderId="0" xfId="0" applyFont="1" applyFill="1" applyBorder="1" applyAlignment="1" applyProtection="1">
      <alignment horizontal="left" vertical="center" indent="1"/>
    </xf>
    <xf numFmtId="0" fontId="0" fillId="5" borderId="9" xfId="0" applyFill="1" applyBorder="1" applyProtection="1"/>
    <xf numFmtId="0" fontId="0" fillId="0" borderId="0" xfId="0" applyFill="1"/>
    <xf numFmtId="0" fontId="0" fillId="15" borderId="0" xfId="0" applyFill="1"/>
    <xf numFmtId="0" fontId="0" fillId="0" borderId="0" xfId="0"/>
    <xf numFmtId="0" fontId="0" fillId="0" borderId="0" xfId="0"/>
    <xf numFmtId="0" fontId="17" fillId="5" borderId="0" xfId="0" applyFont="1" applyFill="1" applyBorder="1" applyAlignment="1" applyProtection="1">
      <alignment vertical="top" wrapText="1"/>
    </xf>
    <xf numFmtId="0" fontId="0" fillId="0" borderId="0" xfId="0"/>
    <xf numFmtId="0" fontId="0" fillId="0" borderId="0" xfId="0"/>
    <xf numFmtId="0" fontId="14" fillId="5" borderId="0" xfId="0" applyFont="1" applyFill="1" applyProtection="1"/>
    <xf numFmtId="0" fontId="14" fillId="5" borderId="9" xfId="0" applyFont="1" applyFill="1" applyBorder="1" applyAlignment="1" applyProtection="1">
      <alignment horizontal="left" vertical="center" indent="2"/>
    </xf>
    <xf numFmtId="0" fontId="17" fillId="5" borderId="7" xfId="0" applyFont="1" applyFill="1" applyBorder="1" applyAlignment="1" applyProtection="1">
      <alignment horizontal="center" vertical="center"/>
    </xf>
    <xf numFmtId="0" fontId="0" fillId="0" borderId="0" xfId="0"/>
    <xf numFmtId="0" fontId="0" fillId="0" borderId="0" xfId="0"/>
    <xf numFmtId="0" fontId="0" fillId="0" borderId="0" xfId="0"/>
    <xf numFmtId="0" fontId="0" fillId="0" borderId="0" xfId="0"/>
    <xf numFmtId="0" fontId="0" fillId="5" borderId="0" xfId="0" applyFill="1" applyBorder="1" applyAlignment="1" applyProtection="1">
      <alignment horizontal="left" vertical="center"/>
    </xf>
    <xf numFmtId="0" fontId="14" fillId="5" borderId="9" xfId="0" applyFont="1" applyFill="1" applyBorder="1" applyAlignment="1" applyProtection="1">
      <alignment horizontal="left" vertical="center" indent="2"/>
    </xf>
    <xf numFmtId="0" fontId="0" fillId="5" borderId="11" xfId="0" applyFill="1" applyBorder="1" applyAlignment="1" applyProtection="1">
      <alignment horizontal="left" vertical="center"/>
    </xf>
    <xf numFmtId="0" fontId="0" fillId="5" borderId="23" xfId="0" applyFill="1" applyBorder="1" applyAlignment="1" applyProtection="1">
      <alignment horizontal="left" vertical="center"/>
    </xf>
    <xf numFmtId="0" fontId="0" fillId="5" borderId="10" xfId="0" applyFill="1" applyBorder="1" applyAlignment="1" applyProtection="1">
      <alignment horizontal="left" vertical="center"/>
    </xf>
    <xf numFmtId="0" fontId="17" fillId="5" borderId="18" xfId="0" applyFont="1" applyFill="1" applyBorder="1" applyAlignment="1" applyProtection="1">
      <alignment horizontal="center" vertical="center"/>
    </xf>
    <xf numFmtId="0" fontId="17" fillId="5" borderId="12" xfId="0" applyFont="1" applyFill="1" applyBorder="1" applyAlignment="1" applyProtection="1">
      <alignment horizontal="right" vertical="center"/>
    </xf>
    <xf numFmtId="0" fontId="17" fillId="5" borderId="58" xfId="0" applyFont="1" applyFill="1" applyBorder="1" applyAlignment="1" applyProtection="1">
      <alignment horizontal="center" vertical="center"/>
    </xf>
    <xf numFmtId="0" fontId="0" fillId="5" borderId="9" xfId="0" applyFont="1" applyFill="1" applyBorder="1" applyAlignment="1" applyProtection="1">
      <alignment horizontal="left" vertical="center"/>
    </xf>
    <xf numFmtId="0" fontId="17" fillId="5" borderId="24" xfId="0" applyFont="1" applyFill="1" applyBorder="1" applyAlignment="1" applyProtection="1">
      <alignment horizontal="center" vertical="center"/>
    </xf>
    <xf numFmtId="0" fontId="0" fillId="5" borderId="27" xfId="0" applyFill="1" applyBorder="1" applyAlignment="1" applyProtection="1">
      <alignment horizontal="left" vertical="center"/>
    </xf>
    <xf numFmtId="0" fontId="0" fillId="5" borderId="60" xfId="0" applyFill="1" applyBorder="1" applyAlignment="1" applyProtection="1">
      <alignment horizontal="left" vertical="center"/>
    </xf>
    <xf numFmtId="0" fontId="0" fillId="5" borderId="9" xfId="0" applyFill="1" applyBorder="1" applyAlignment="1" applyProtection="1">
      <alignment horizontal="left" vertical="center"/>
    </xf>
    <xf numFmtId="0" fontId="0" fillId="5" borderId="11" xfId="0" applyFont="1" applyFill="1" applyBorder="1" applyAlignment="1" applyProtection="1">
      <alignment horizontal="left" vertical="center"/>
    </xf>
    <xf numFmtId="0" fontId="0" fillId="0" borderId="0" xfId="0" applyFont="1"/>
    <xf numFmtId="0" fontId="0" fillId="0" borderId="0" xfId="0"/>
    <xf numFmtId="0" fontId="26" fillId="5" borderId="0" xfId="0" applyFont="1" applyFill="1" applyProtection="1"/>
    <xf numFmtId="0" fontId="17" fillId="5" borderId="0" xfId="0" applyFont="1" applyFill="1" applyBorder="1" applyAlignment="1" applyProtection="1">
      <alignment horizontal="left" vertical="center" indent="1"/>
    </xf>
    <xf numFmtId="0" fontId="35" fillId="5" borderId="0" xfId="0" applyFont="1" applyFill="1" applyProtection="1"/>
    <xf numFmtId="0" fontId="0" fillId="5" borderId="1" xfId="0" applyFill="1" applyBorder="1" applyAlignment="1" applyProtection="1">
      <alignment horizontal="center" vertical="center"/>
    </xf>
    <xf numFmtId="0" fontId="0" fillId="0" borderId="0" xfId="0"/>
    <xf numFmtId="0" fontId="22" fillId="4" borderId="0" xfId="0" applyFont="1" applyFill="1" applyAlignment="1" applyProtection="1">
      <alignment horizontal="left" vertical="top" indent="2"/>
    </xf>
    <xf numFmtId="0" fontId="17" fillId="5" borderId="0" xfId="0" applyFont="1" applyFill="1" applyBorder="1" applyAlignment="1" applyProtection="1">
      <alignment horizontal="left" vertical="center" indent="1"/>
    </xf>
    <xf numFmtId="0" fontId="14" fillId="5" borderId="0" xfId="0" applyFont="1" applyFill="1" applyProtection="1"/>
    <xf numFmtId="0" fontId="0" fillId="5" borderId="0" xfId="0" applyFill="1" applyAlignment="1" applyProtection="1">
      <alignment horizontal="left" vertical="top"/>
    </xf>
    <xf numFmtId="0" fontId="16" fillId="4" borderId="0" xfId="0" applyFont="1" applyFill="1" applyAlignment="1" applyProtection="1">
      <alignment horizontal="left" indent="1"/>
    </xf>
    <xf numFmtId="0" fontId="0" fillId="5" borderId="0" xfId="0" applyFill="1" applyAlignment="1" applyProtection="1">
      <alignment horizontal="left" vertical="top" wrapText="1"/>
    </xf>
    <xf numFmtId="0" fontId="0" fillId="5" borderId="0" xfId="0" applyFill="1" applyAlignment="1" applyProtection="1">
      <alignment horizontal="left" indent="1"/>
    </xf>
    <xf numFmtId="0" fontId="0" fillId="5" borderId="1" xfId="0" applyFont="1" applyFill="1" applyBorder="1" applyAlignment="1" applyProtection="1">
      <alignment horizontal="left"/>
    </xf>
    <xf numFmtId="0" fontId="14" fillId="5" borderId="0" xfId="0" applyFont="1" applyFill="1" applyAlignment="1" applyProtection="1">
      <alignment horizontal="left"/>
    </xf>
    <xf numFmtId="0" fontId="0" fillId="0" borderId="0" xfId="0"/>
    <xf numFmtId="0" fontId="0" fillId="5" borderId="0" xfId="0" applyFill="1" applyProtection="1"/>
    <xf numFmtId="0" fontId="0" fillId="5" borderId="0" xfId="0" applyFill="1" applyAlignment="1" applyProtection="1">
      <alignment vertical="center"/>
    </xf>
    <xf numFmtId="0" fontId="0" fillId="5" borderId="0" xfId="0" applyFill="1" applyAlignment="1" applyProtection="1">
      <alignment vertical="top"/>
    </xf>
    <xf numFmtId="0" fontId="0" fillId="5" borderId="0" xfId="0" applyFont="1" applyFill="1" applyAlignment="1" applyProtection="1">
      <alignment horizontal="left"/>
    </xf>
    <xf numFmtId="0" fontId="21" fillId="5" borderId="0" xfId="0" applyFont="1" applyFill="1" applyAlignment="1" applyProtection="1">
      <alignment horizontal="left"/>
    </xf>
    <xf numFmtId="0" fontId="0" fillId="5" borderId="0" xfId="0" applyFill="1" applyBorder="1" applyAlignment="1" applyProtection="1">
      <alignment horizontal="center"/>
    </xf>
    <xf numFmtId="0" fontId="14" fillId="5" borderId="0" xfId="0" applyFont="1" applyFill="1" applyAlignment="1" applyProtection="1">
      <alignment horizontal="center"/>
    </xf>
    <xf numFmtId="0" fontId="0" fillId="0" borderId="0" xfId="0" applyAlignment="1" applyProtection="1">
      <alignment horizontal="center" vertical="top" wrapText="1"/>
    </xf>
    <xf numFmtId="0" fontId="0" fillId="12" borderId="0" xfId="0" applyFill="1" applyAlignment="1" applyProtection="1">
      <alignment vertical="top" wrapText="1"/>
    </xf>
    <xf numFmtId="0" fontId="50" fillId="16" borderId="0" xfId="0" applyFont="1" applyFill="1"/>
    <xf numFmtId="0" fontId="50" fillId="0" borderId="0" xfId="0" applyFont="1"/>
    <xf numFmtId="0" fontId="49" fillId="15" borderId="0" xfId="0" applyFont="1" applyFill="1"/>
    <xf numFmtId="0" fontId="48" fillId="0" borderId="0" xfId="0" applyFont="1"/>
    <xf numFmtId="0" fontId="0" fillId="0" borderId="0" xfId="0"/>
    <xf numFmtId="0" fontId="0" fillId="5" borderId="19" xfId="0" applyFont="1" applyFill="1" applyBorder="1" applyAlignment="1">
      <alignment horizontal="left" vertical="top"/>
    </xf>
    <xf numFmtId="0" fontId="0" fillId="0" borderId="15" xfId="0" applyFill="1" applyBorder="1" applyAlignment="1"/>
    <xf numFmtId="0" fontId="46" fillId="0" borderId="15" xfId="0" applyFont="1" applyBorder="1"/>
    <xf numFmtId="0" fontId="47" fillId="0" borderId="15" xfId="0" applyFont="1" applyBorder="1"/>
    <xf numFmtId="0" fontId="0" fillId="5" borderId="46" xfId="0" applyFill="1" applyBorder="1" applyAlignment="1" applyProtection="1">
      <alignment horizontal="center" vertical="center" wrapText="1"/>
    </xf>
    <xf numFmtId="0" fontId="0" fillId="5" borderId="0" xfId="0" applyFont="1" applyFill="1" applyBorder="1" applyAlignment="1">
      <alignment horizontal="left" vertical="top"/>
    </xf>
    <xf numFmtId="0" fontId="0" fillId="0" borderId="0" xfId="0" applyBorder="1"/>
    <xf numFmtId="0" fontId="0" fillId="0" borderId="18" xfId="0" applyFill="1" applyBorder="1"/>
    <xf numFmtId="0" fontId="0" fillId="0" borderId="19" xfId="0" applyFill="1" applyBorder="1"/>
    <xf numFmtId="0" fontId="1" fillId="5" borderId="0" xfId="0" applyFont="1" applyFill="1" applyAlignment="1" applyProtection="1">
      <alignment vertical="top"/>
    </xf>
    <xf numFmtId="0" fontId="12" fillId="0" borderId="0" xfId="0" applyFont="1" applyFill="1"/>
    <xf numFmtId="0" fontId="12" fillId="0" borderId="0" xfId="0" quotePrefix="1" applyFont="1" applyFill="1"/>
    <xf numFmtId="0" fontId="0" fillId="12" borderId="0" xfId="0" applyFill="1" applyAlignment="1" applyProtection="1">
      <alignment horizontal="center" vertical="top"/>
    </xf>
    <xf numFmtId="2" fontId="28" fillId="12" borderId="40" xfId="0" applyNumberFormat="1" applyFont="1" applyFill="1" applyBorder="1" applyAlignment="1" applyProtection="1">
      <alignment horizontal="center" vertical="center" wrapText="1"/>
    </xf>
    <xf numFmtId="0" fontId="12" fillId="5" borderId="0" xfId="0" applyFont="1" applyFill="1" applyAlignment="1" applyProtection="1">
      <alignment vertical="top"/>
    </xf>
    <xf numFmtId="0" fontId="22" fillId="4" borderId="0" xfId="0" applyFont="1" applyFill="1" applyAlignment="1" applyProtection="1">
      <alignment horizontal="left" vertical="top"/>
    </xf>
    <xf numFmtId="0" fontId="16" fillId="4" borderId="0" xfId="0" applyFont="1" applyFill="1" applyAlignment="1" applyProtection="1">
      <alignment vertical="top"/>
    </xf>
    <xf numFmtId="0" fontId="12" fillId="4" borderId="0" xfId="0" applyFont="1" applyFill="1" applyAlignment="1" applyProtection="1">
      <alignment vertical="top"/>
    </xf>
    <xf numFmtId="0" fontId="29" fillId="0" borderId="0" xfId="0" applyFont="1" applyAlignment="1" applyProtection="1">
      <alignment vertical="top"/>
    </xf>
    <xf numFmtId="0" fontId="0" fillId="0" borderId="0" xfId="0" applyBorder="1" applyAlignment="1" applyProtection="1">
      <alignment horizontal="left" vertical="top" wrapText="1"/>
    </xf>
    <xf numFmtId="0" fontId="28" fillId="12" borderId="0" xfId="0" applyFont="1" applyFill="1" applyAlignment="1" applyProtection="1">
      <alignment vertical="top"/>
    </xf>
    <xf numFmtId="0" fontId="0" fillId="0" borderId="0" xfId="0" applyAlignment="1" applyProtection="1">
      <alignment vertical="top"/>
    </xf>
    <xf numFmtId="0" fontId="29" fillId="12" borderId="0" xfId="0" applyFont="1" applyFill="1" applyAlignment="1" applyProtection="1">
      <alignment vertical="top"/>
    </xf>
    <xf numFmtId="0" fontId="29" fillId="12" borderId="0" xfId="0" applyFont="1" applyFill="1" applyAlignment="1" applyProtection="1">
      <alignment horizontal="center" vertical="top"/>
    </xf>
    <xf numFmtId="0" fontId="28" fillId="0" borderId="0" xfId="0" applyFont="1" applyFill="1" applyAlignment="1" applyProtection="1">
      <alignment vertical="top"/>
    </xf>
    <xf numFmtId="0" fontId="29" fillId="0" borderId="0" xfId="0" applyFont="1" applyFill="1" applyAlignment="1" applyProtection="1">
      <alignment vertical="top"/>
    </xf>
    <xf numFmtId="0" fontId="29" fillId="0" borderId="0" xfId="0" applyFont="1" applyFill="1" applyAlignment="1" applyProtection="1">
      <alignment horizontal="center" vertical="top"/>
    </xf>
    <xf numFmtId="0" fontId="28" fillId="0" borderId="0" xfId="0" applyFont="1" applyFill="1" applyAlignment="1" applyProtection="1">
      <alignment horizontal="center" vertical="top" wrapText="1"/>
    </xf>
    <xf numFmtId="0" fontId="31" fillId="12" borderId="0" xfId="0" applyFont="1" applyFill="1" applyAlignment="1" applyProtection="1">
      <alignment vertical="top"/>
    </xf>
    <xf numFmtId="0" fontId="14" fillId="12" borderId="0" xfId="0" applyFont="1" applyFill="1" applyAlignment="1" applyProtection="1">
      <alignment vertical="top"/>
    </xf>
    <xf numFmtId="0" fontId="30" fillId="12" borderId="0" xfId="0" applyFont="1" applyFill="1" applyAlignment="1" applyProtection="1">
      <alignment horizontal="center" vertical="top" wrapText="1"/>
    </xf>
    <xf numFmtId="0" fontId="12" fillId="12" borderId="0" xfId="0" applyFont="1" applyFill="1" applyAlignment="1" applyProtection="1">
      <alignment horizontal="center" vertical="top" wrapText="1"/>
    </xf>
    <xf numFmtId="0" fontId="31" fillId="0" borderId="0" xfId="0" applyFont="1" applyAlignment="1" applyProtection="1">
      <alignment vertical="top"/>
    </xf>
    <xf numFmtId="0" fontId="31" fillId="0" borderId="0" xfId="0" applyFont="1" applyAlignment="1" applyProtection="1">
      <alignment horizontal="center" vertical="top"/>
    </xf>
    <xf numFmtId="0" fontId="0" fillId="17" borderId="0" xfId="0" applyFill="1" applyAlignment="1">
      <alignment vertical="top"/>
    </xf>
    <xf numFmtId="0" fontId="0" fillId="15" borderId="0" xfId="0" applyFill="1" applyAlignment="1">
      <alignment vertical="top"/>
    </xf>
    <xf numFmtId="0" fontId="3" fillId="15" borderId="0" xfId="0" applyFont="1" applyFill="1" applyAlignment="1">
      <alignment vertical="top"/>
    </xf>
    <xf numFmtId="0" fontId="0" fillId="0" borderId="0" xfId="0" applyAlignment="1">
      <alignment vertical="top"/>
    </xf>
    <xf numFmtId="0" fontId="3" fillId="0" borderId="0" xfId="0" applyFont="1" applyFill="1" applyAlignment="1" applyProtection="1">
      <alignment horizontal="left" vertical="top"/>
    </xf>
    <xf numFmtId="0" fontId="1" fillId="0" borderId="0" xfId="0" applyFont="1" applyFill="1" applyAlignment="1" applyProtection="1">
      <alignment horizontal="left" vertical="top"/>
    </xf>
    <xf numFmtId="0" fontId="3" fillId="5" borderId="0" xfId="0" applyFont="1" applyFill="1" applyAlignment="1" applyProtection="1">
      <alignment vertical="top"/>
    </xf>
    <xf numFmtId="0" fontId="1" fillId="0" borderId="0" xfId="0" applyFont="1" applyAlignment="1">
      <alignment vertical="top"/>
    </xf>
    <xf numFmtId="0" fontId="1" fillId="0" borderId="0" xfId="0" applyFont="1" applyAlignment="1">
      <alignment vertical="top" wrapText="1"/>
    </xf>
    <xf numFmtId="0" fontId="0" fillId="16" borderId="0" xfId="0" applyFill="1" applyAlignment="1">
      <alignment vertical="top"/>
    </xf>
    <xf numFmtId="0" fontId="0" fillId="5" borderId="0" xfId="0" applyFont="1" applyFill="1" applyAlignment="1" applyProtection="1">
      <alignment horizontal="left" vertical="top"/>
    </xf>
    <xf numFmtId="0" fontId="0" fillId="0" borderId="0" xfId="0" applyFont="1" applyAlignment="1">
      <alignment vertical="top"/>
    </xf>
    <xf numFmtId="0" fontId="0" fillId="5" borderId="42" xfId="0" applyFill="1" applyBorder="1" applyAlignment="1" applyProtection="1">
      <alignment horizontal="left" vertical="top"/>
    </xf>
    <xf numFmtId="0" fontId="3" fillId="0" borderId="0" xfId="0" quotePrefix="1" applyFont="1" applyAlignment="1">
      <alignment vertical="top"/>
    </xf>
    <xf numFmtId="0" fontId="14" fillId="12" borderId="0" xfId="0" applyFont="1" applyFill="1" applyAlignment="1" applyProtection="1">
      <alignment horizontal="center" vertical="top"/>
    </xf>
    <xf numFmtId="0" fontId="12" fillId="12" borderId="0" xfId="0" applyFont="1" applyFill="1" applyAlignment="1" applyProtection="1">
      <alignment horizontal="center" vertical="top"/>
    </xf>
    <xf numFmtId="0" fontId="0" fillId="0" borderId="0" xfId="0" applyFont="1" applyAlignment="1">
      <alignment vertical="top" wrapText="1"/>
    </xf>
    <xf numFmtId="0" fontId="0" fillId="0" borderId="0" xfId="0" applyFill="1" applyAlignment="1" applyProtection="1">
      <alignment vertical="top"/>
    </xf>
    <xf numFmtId="0" fontId="0" fillId="0" borderId="0" xfId="0" applyFill="1" applyAlignment="1" applyProtection="1">
      <alignment horizontal="center" vertical="top"/>
    </xf>
    <xf numFmtId="2" fontId="28" fillId="0" borderId="0" xfId="0" applyNumberFormat="1" applyFont="1" applyFill="1" applyBorder="1" applyAlignment="1" applyProtection="1">
      <alignment horizontal="center" vertical="center" wrapText="1"/>
    </xf>
    <xf numFmtId="0" fontId="31" fillId="0" borderId="0" xfId="0" applyFont="1" applyFill="1" applyAlignment="1" applyProtection="1">
      <alignment vertical="top"/>
    </xf>
    <xf numFmtId="0" fontId="31" fillId="0" borderId="0" xfId="0" applyFont="1" applyFill="1" applyAlignment="1" applyProtection="1">
      <alignment horizontal="center" vertical="top"/>
    </xf>
    <xf numFmtId="0" fontId="28" fillId="0" borderId="0" xfId="0" applyFont="1" applyFill="1" applyAlignment="1" applyProtection="1">
      <alignment vertical="center"/>
    </xf>
    <xf numFmtId="2" fontId="28" fillId="12" borderId="39" xfId="0" applyNumberFormat="1" applyFont="1" applyFill="1" applyBorder="1" applyAlignment="1" applyProtection="1">
      <alignment horizontal="center" vertical="center" wrapText="1"/>
    </xf>
    <xf numFmtId="0" fontId="31" fillId="12" borderId="39" xfId="0" applyFont="1" applyFill="1" applyBorder="1" applyAlignment="1" applyProtection="1">
      <alignment horizontal="center" vertical="top"/>
    </xf>
    <xf numFmtId="0" fontId="32" fillId="0" borderId="0" xfId="0" applyFont="1" applyFill="1" applyAlignment="1" applyProtection="1">
      <alignment vertical="top"/>
    </xf>
    <xf numFmtId="0" fontId="30" fillId="0" borderId="0" xfId="0" applyFont="1" applyFill="1" applyAlignment="1" applyProtection="1">
      <alignment vertical="top"/>
    </xf>
    <xf numFmtId="0" fontId="12" fillId="0" borderId="0" xfId="0" applyFont="1" applyFill="1" applyAlignment="1" applyProtection="1">
      <alignment vertical="top"/>
    </xf>
    <xf numFmtId="0" fontId="12" fillId="0" borderId="0" xfId="0" applyFont="1" applyFill="1" applyAlignment="1" applyProtection="1">
      <alignment horizontal="center" vertical="top"/>
    </xf>
    <xf numFmtId="0" fontId="30" fillId="0" borderId="0" xfId="0" applyFont="1" applyFill="1" applyAlignment="1" applyProtection="1">
      <alignment vertical="top" wrapText="1"/>
    </xf>
    <xf numFmtId="0" fontId="13" fillId="0" borderId="0" xfId="0" applyFont="1" applyFill="1" applyAlignment="1" applyProtection="1">
      <alignment vertical="top"/>
    </xf>
    <xf numFmtId="0" fontId="52" fillId="0" borderId="0" xfId="0" applyFont="1" applyFill="1" applyAlignment="1" applyProtection="1">
      <alignment vertical="top"/>
    </xf>
    <xf numFmtId="0" fontId="12" fillId="0" borderId="0" xfId="0" applyFont="1" applyFill="1" applyAlignment="1" applyProtection="1">
      <alignment horizontal="center" vertical="top" wrapText="1"/>
    </xf>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53" fillId="0" borderId="0" xfId="0" applyFont="1" applyFill="1" applyAlignment="1" applyProtection="1">
      <alignment vertical="top"/>
    </xf>
    <xf numFmtId="0" fontId="54" fillId="0" borderId="0" xfId="0" applyFont="1" applyFill="1" applyAlignment="1" applyProtection="1">
      <alignment vertical="top"/>
    </xf>
    <xf numFmtId="0" fontId="30" fillId="0" borderId="0" xfId="0" applyFont="1" applyFill="1" applyAlignment="1" applyProtection="1">
      <alignment horizontal="center" vertical="top"/>
    </xf>
    <xf numFmtId="0" fontId="30" fillId="0" borderId="0" xfId="0" applyFont="1" applyFill="1" applyAlignment="1" applyProtection="1">
      <alignment horizontal="left" vertical="top" wrapText="1"/>
    </xf>
    <xf numFmtId="0" fontId="30" fillId="0" borderId="0" xfId="0" applyFont="1" applyAlignment="1" applyProtection="1">
      <alignment horizontal="left" vertical="top" wrapText="1"/>
    </xf>
    <xf numFmtId="0" fontId="30" fillId="0" borderId="0" xfId="0" applyFont="1" applyFill="1" applyAlignment="1" applyProtection="1">
      <alignment horizontal="left" vertical="top"/>
    </xf>
    <xf numFmtId="0" fontId="1" fillId="0" borderId="0" xfId="0" applyFont="1"/>
    <xf numFmtId="14" fontId="0" fillId="5" borderId="0" xfId="0" applyNumberFormat="1" applyFill="1" applyAlignment="1">
      <alignment horizontal="left"/>
    </xf>
    <xf numFmtId="0" fontId="30" fillId="0" borderId="0" xfId="0" applyFont="1" applyFill="1" applyAlignment="1" applyProtection="1">
      <alignment horizontal="left" vertical="top" wrapText="1"/>
    </xf>
    <xf numFmtId="0" fontId="52" fillId="0" borderId="0" xfId="0" applyFont="1" applyFill="1" applyAlignment="1" applyProtection="1">
      <alignment horizontal="left" vertical="top"/>
    </xf>
    <xf numFmtId="0" fontId="30" fillId="0" borderId="0" xfId="0" applyFont="1" applyAlignment="1" applyProtection="1">
      <alignment horizontal="left" vertical="top" wrapText="1"/>
    </xf>
    <xf numFmtId="0" fontId="31" fillId="5" borderId="0" xfId="0" applyFont="1" applyFill="1"/>
    <xf numFmtId="0" fontId="42" fillId="5" borderId="0" xfId="0" applyFont="1" applyFill="1" applyBorder="1" applyProtection="1"/>
    <xf numFmtId="3" fontId="42" fillId="5" borderId="0" xfId="0" applyNumberFormat="1" applyFont="1" applyFill="1" applyBorder="1" applyAlignment="1" applyProtection="1">
      <alignment horizontal="center" vertical="center"/>
    </xf>
    <xf numFmtId="9" fontId="0" fillId="5" borderId="0" xfId="49" applyFont="1" applyFill="1" applyAlignment="1" applyProtection="1">
      <alignment horizontal="center"/>
    </xf>
    <xf numFmtId="9" fontId="0" fillId="5" borderId="0" xfId="49" applyFont="1" applyFill="1" applyBorder="1" applyAlignment="1" applyProtection="1">
      <alignment horizontal="center"/>
    </xf>
    <xf numFmtId="2" fontId="0" fillId="6" borderId="50" xfId="0" applyNumberFormat="1" applyFill="1" applyBorder="1" applyAlignment="1" applyProtection="1">
      <alignment horizontal="center" vertical="center"/>
      <protection locked="0"/>
    </xf>
    <xf numFmtId="2" fontId="0" fillId="6" borderId="1" xfId="0" applyNumberFormat="1" applyFill="1" applyBorder="1" applyAlignment="1" applyProtection="1">
      <alignment horizontal="center" vertical="center"/>
      <protection locked="0"/>
    </xf>
    <xf numFmtId="2" fontId="0" fillId="12" borderId="0" xfId="0" applyNumberFormat="1" applyFill="1" applyAlignment="1" applyProtection="1">
      <alignment vertical="center"/>
    </xf>
    <xf numFmtId="2" fontId="0" fillId="12" borderId="0" xfId="0" applyNumberFormat="1" applyFill="1" applyAlignment="1" applyProtection="1">
      <alignment vertical="top"/>
    </xf>
    <xf numFmtId="2" fontId="31" fillId="12" borderId="39" xfId="0" applyNumberFormat="1" applyFont="1" applyFill="1" applyBorder="1" applyAlignment="1" applyProtection="1">
      <alignment horizontal="center" vertical="top"/>
    </xf>
    <xf numFmtId="0" fontId="30" fillId="0" borderId="0" xfId="0" applyFont="1" applyAlignment="1" applyProtection="1">
      <alignment horizontal="left" vertical="top" wrapText="1"/>
    </xf>
    <xf numFmtId="0" fontId="30" fillId="0" borderId="0" xfId="0" applyFont="1" applyFill="1" applyAlignment="1" applyProtection="1">
      <alignment horizontal="left" vertical="top" wrapText="1"/>
    </xf>
    <xf numFmtId="0" fontId="1" fillId="12" borderId="0" xfId="0" applyFont="1" applyFill="1" applyAlignment="1" applyProtection="1">
      <alignment horizontal="center" vertical="top" wrapText="1"/>
    </xf>
    <xf numFmtId="0" fontId="13" fillId="12" borderId="0" xfId="0" quotePrefix="1" applyFont="1" applyFill="1" applyAlignment="1" applyProtection="1">
      <alignment horizontal="center" vertical="top" wrapText="1"/>
    </xf>
    <xf numFmtId="0" fontId="0" fillId="5" borderId="0" xfId="0" applyFont="1" applyFill="1" applyBorder="1" applyAlignment="1">
      <alignment horizontal="left" vertical="top"/>
    </xf>
    <xf numFmtId="0" fontId="42" fillId="5" borderId="0" xfId="0" applyFont="1" applyFill="1"/>
    <xf numFmtId="0" fontId="42" fillId="5" borderId="0" xfId="0" applyFont="1" applyFill="1" applyProtection="1"/>
    <xf numFmtId="197" fontId="0" fillId="5" borderId="0" xfId="49" applyNumberFormat="1" applyFont="1" applyFill="1" applyBorder="1" applyAlignment="1" applyProtection="1">
      <alignment horizontal="center"/>
    </xf>
    <xf numFmtId="197" fontId="0" fillId="5" borderId="0" xfId="0" applyNumberFormat="1" applyFill="1" applyBorder="1" applyAlignment="1" applyProtection="1">
      <alignment horizontal="center"/>
    </xf>
    <xf numFmtId="197" fontId="0" fillId="5" borderId="0" xfId="0" applyNumberFormat="1" applyFill="1" applyAlignment="1" applyProtection="1">
      <alignment horizontal="center"/>
    </xf>
    <xf numFmtId="0" fontId="42" fillId="5" borderId="0" xfId="0" applyFont="1" applyFill="1" applyAlignment="1" applyProtection="1">
      <alignment vertical="top" wrapText="1"/>
    </xf>
    <xf numFmtId="0" fontId="42" fillId="0" borderId="0" xfId="0" applyFont="1" applyAlignment="1">
      <alignment vertical="top" wrapText="1"/>
    </xf>
    <xf numFmtId="0" fontId="23" fillId="13" borderId="0" xfId="0" applyFont="1" applyFill="1" applyAlignment="1" applyProtection="1">
      <alignment horizontal="center" vertical="center" wrapText="1"/>
    </xf>
    <xf numFmtId="0" fontId="3" fillId="5" borderId="0" xfId="0" applyFont="1" applyFill="1" applyAlignment="1" applyProtection="1">
      <alignment horizontal="left" vertical="top" wrapText="1"/>
    </xf>
    <xf numFmtId="0" fontId="3" fillId="6" borderId="17" xfId="1" applyFont="1" applyFill="1" applyBorder="1" applyAlignment="1" applyProtection="1">
      <alignment horizontal="center"/>
    </xf>
    <xf numFmtId="0" fontId="3" fillId="6" borderId="18" xfId="1" applyFont="1" applyFill="1" applyBorder="1" applyAlignment="1" applyProtection="1">
      <alignment horizontal="center"/>
    </xf>
    <xf numFmtId="0" fontId="3" fillId="6" borderId="19" xfId="1" applyFont="1" applyFill="1" applyBorder="1" applyAlignment="1" applyProtection="1">
      <alignment horizontal="center"/>
    </xf>
    <xf numFmtId="0" fontId="15" fillId="7" borderId="17" xfId="1" applyFont="1" applyFill="1" applyBorder="1" applyAlignment="1" applyProtection="1">
      <alignment horizontal="center"/>
    </xf>
    <xf numFmtId="0" fontId="15" fillId="7" borderId="18" xfId="1" applyFont="1" applyFill="1" applyBorder="1" applyAlignment="1" applyProtection="1">
      <alignment horizontal="center"/>
    </xf>
    <xf numFmtId="0" fontId="15" fillId="7" borderId="19" xfId="1" applyFont="1" applyFill="1" applyBorder="1" applyAlignment="1" applyProtection="1">
      <alignment horizontal="center"/>
    </xf>
    <xf numFmtId="0" fontId="0" fillId="8" borderId="17" xfId="0" applyFont="1" applyFill="1" applyBorder="1" applyAlignment="1" applyProtection="1">
      <alignment horizontal="center"/>
    </xf>
    <xf numFmtId="0" fontId="0" fillId="8" borderId="18" xfId="0" applyFont="1" applyFill="1" applyBorder="1" applyAlignment="1" applyProtection="1">
      <alignment horizontal="center"/>
    </xf>
    <xf numFmtId="0" fontId="0" fillId="8" borderId="19" xfId="0" applyFont="1" applyFill="1" applyBorder="1" applyAlignment="1" applyProtection="1">
      <alignment horizontal="center"/>
    </xf>
    <xf numFmtId="0" fontId="0" fillId="5" borderId="17" xfId="0" applyFill="1" applyBorder="1" applyAlignment="1" applyProtection="1">
      <alignment horizontal="center"/>
    </xf>
    <xf numFmtId="0" fontId="0" fillId="5" borderId="18" xfId="0" applyFill="1" applyBorder="1" applyAlignment="1" applyProtection="1">
      <alignment horizontal="center"/>
    </xf>
    <xf numFmtId="0" fontId="0" fillId="5" borderId="19" xfId="0" applyFill="1" applyBorder="1" applyAlignment="1" applyProtection="1">
      <alignment horizontal="center"/>
    </xf>
    <xf numFmtId="0" fontId="41" fillId="5" borderId="73" xfId="0" applyFont="1" applyFill="1" applyBorder="1" applyAlignment="1" applyProtection="1">
      <alignment horizontal="left" vertical="center" wrapText="1" indent="1"/>
    </xf>
    <xf numFmtId="0" fontId="41" fillId="5" borderId="48" xfId="0" applyFont="1" applyFill="1" applyBorder="1" applyAlignment="1" applyProtection="1">
      <alignment horizontal="left" vertical="center" wrapText="1" indent="1"/>
    </xf>
    <xf numFmtId="0" fontId="17" fillId="5" borderId="55" xfId="0" applyFont="1" applyFill="1" applyBorder="1" applyAlignment="1" applyProtection="1">
      <alignment horizontal="left" vertical="top" wrapText="1" indent="1"/>
    </xf>
    <xf numFmtId="0" fontId="17" fillId="5" borderId="15" xfId="0" applyFont="1" applyFill="1" applyBorder="1" applyAlignment="1" applyProtection="1">
      <alignment horizontal="left" vertical="top" wrapText="1" indent="1"/>
    </xf>
    <xf numFmtId="0" fontId="0" fillId="6" borderId="17" xfId="0" applyFill="1" applyBorder="1" applyAlignment="1" applyProtection="1">
      <alignment horizontal="center" vertical="center"/>
      <protection locked="0"/>
    </xf>
    <xf numFmtId="0" fontId="0" fillId="6" borderId="18" xfId="0" applyFill="1" applyBorder="1" applyAlignment="1" applyProtection="1">
      <alignment horizontal="center" vertical="center"/>
      <protection locked="0"/>
    </xf>
    <xf numFmtId="0" fontId="0" fillId="6" borderId="19" xfId="0" applyFill="1" applyBorder="1" applyAlignment="1" applyProtection="1">
      <alignment horizontal="center" vertical="center"/>
      <protection locked="0"/>
    </xf>
    <xf numFmtId="0" fontId="0" fillId="5" borderId="0" xfId="0" applyFont="1" applyFill="1" applyBorder="1" applyAlignment="1">
      <alignment horizontal="left" vertical="top"/>
    </xf>
    <xf numFmtId="0" fontId="18" fillId="5" borderId="67" xfId="0" applyFont="1" applyFill="1" applyBorder="1" applyAlignment="1" applyProtection="1">
      <alignment horizontal="center" vertical="center"/>
    </xf>
    <xf numFmtId="0" fontId="18" fillId="5" borderId="5" xfId="0" applyFont="1" applyFill="1" applyBorder="1" applyAlignment="1" applyProtection="1">
      <alignment horizontal="center" vertical="center"/>
    </xf>
    <xf numFmtId="0" fontId="18" fillId="5" borderId="16" xfId="0" applyFont="1" applyFill="1" applyBorder="1" applyAlignment="1" applyProtection="1">
      <alignment horizontal="center" vertical="center"/>
    </xf>
    <xf numFmtId="0" fontId="0" fillId="5" borderId="0" xfId="0" applyFont="1" applyFill="1" applyBorder="1" applyAlignment="1">
      <alignment horizontal="left" vertical="top" wrapText="1"/>
    </xf>
    <xf numFmtId="0" fontId="0" fillId="5" borderId="20" xfId="0" applyFill="1" applyBorder="1" applyAlignment="1" applyProtection="1">
      <alignment horizontal="left" vertical="center"/>
    </xf>
    <xf numFmtId="0" fontId="0" fillId="5" borderId="21" xfId="0" applyFill="1" applyBorder="1" applyAlignment="1" applyProtection="1">
      <alignment horizontal="left" vertical="center"/>
    </xf>
    <xf numFmtId="0" fontId="0" fillId="5" borderId="63" xfId="0" applyFill="1" applyBorder="1" applyAlignment="1" applyProtection="1">
      <alignment horizontal="left" vertical="center"/>
    </xf>
    <xf numFmtId="0" fontId="0" fillId="6" borderId="53" xfId="0" applyFill="1" applyBorder="1" applyAlignment="1" applyProtection="1">
      <alignment horizontal="left" vertical="center"/>
      <protection locked="0"/>
    </xf>
    <xf numFmtId="0" fontId="0" fillId="6" borderId="21" xfId="0" applyFill="1" applyBorder="1" applyAlignment="1" applyProtection="1">
      <alignment horizontal="left" vertical="center"/>
      <protection locked="0"/>
    </xf>
    <xf numFmtId="0" fontId="0" fillId="6" borderId="40" xfId="0" applyFill="1" applyBorder="1" applyAlignment="1" applyProtection="1">
      <alignment horizontal="left" vertical="center"/>
      <protection locked="0"/>
    </xf>
    <xf numFmtId="0" fontId="3" fillId="5" borderId="33" xfId="0" applyFont="1" applyFill="1" applyBorder="1" applyAlignment="1" applyProtection="1">
      <alignment horizontal="left" vertical="center"/>
    </xf>
    <xf numFmtId="0" fontId="3" fillId="5" borderId="34" xfId="0" applyFont="1" applyFill="1" applyBorder="1" applyAlignment="1" applyProtection="1">
      <alignment horizontal="left" vertical="center"/>
    </xf>
    <xf numFmtId="1" fontId="0" fillId="6" borderId="34" xfId="0" applyNumberFormat="1" applyFill="1" applyBorder="1" applyAlignment="1" applyProtection="1">
      <alignment horizontal="left" vertical="center"/>
      <protection locked="0"/>
    </xf>
    <xf numFmtId="1" fontId="0" fillId="6" borderId="35" xfId="0" applyNumberFormat="1" applyFill="1" applyBorder="1" applyAlignment="1" applyProtection="1">
      <alignment horizontal="left" vertical="center"/>
      <protection locked="0"/>
    </xf>
    <xf numFmtId="0" fontId="0" fillId="6" borderId="4" xfId="0" applyFill="1" applyBorder="1" applyAlignment="1" applyProtection="1">
      <alignment horizontal="left" vertical="center"/>
      <protection locked="0"/>
    </xf>
    <xf numFmtId="0" fontId="0" fillId="6" borderId="71" xfId="0" applyFill="1" applyBorder="1" applyAlignment="1" applyProtection="1">
      <alignment horizontal="left" vertical="center"/>
      <protection locked="0"/>
    </xf>
    <xf numFmtId="0" fontId="0" fillId="5" borderId="33" xfId="0" applyFill="1" applyBorder="1" applyAlignment="1" applyProtection="1">
      <alignment horizontal="left" vertical="center"/>
    </xf>
    <xf numFmtId="0" fontId="0" fillId="5" borderId="34" xfId="0" applyFill="1" applyBorder="1" applyAlignment="1" applyProtection="1">
      <alignment horizontal="left" vertical="center"/>
    </xf>
    <xf numFmtId="195" fontId="0" fillId="6" borderId="34" xfId="0" applyNumberFormat="1" applyFill="1" applyBorder="1" applyAlignment="1" applyProtection="1">
      <alignment horizontal="left" vertical="center"/>
      <protection locked="0"/>
    </xf>
    <xf numFmtId="195" fontId="0" fillId="6" borderId="35" xfId="0" applyNumberFormat="1" applyFill="1" applyBorder="1" applyAlignment="1" applyProtection="1">
      <alignment horizontal="left" vertical="center"/>
      <protection locked="0"/>
    </xf>
    <xf numFmtId="195" fontId="0" fillId="6" borderId="1" xfId="0" applyNumberFormat="1" applyFill="1" applyBorder="1" applyAlignment="1" applyProtection="1">
      <alignment horizontal="left" vertical="center"/>
      <protection locked="0"/>
    </xf>
    <xf numFmtId="195" fontId="0" fillId="6" borderId="28" xfId="0" applyNumberFormat="1" applyFill="1" applyBorder="1" applyAlignment="1" applyProtection="1">
      <alignment horizontal="left" vertical="center"/>
      <protection locked="0"/>
    </xf>
    <xf numFmtId="0" fontId="0" fillId="5" borderId="27" xfId="0" applyFill="1" applyBorder="1" applyAlignment="1" applyProtection="1">
      <alignment horizontal="left" vertical="center" wrapText="1"/>
    </xf>
    <xf numFmtId="0" fontId="0" fillId="5" borderId="18" xfId="0" applyFill="1" applyBorder="1" applyAlignment="1" applyProtection="1">
      <alignment horizontal="left" vertical="center" wrapText="1"/>
    </xf>
    <xf numFmtId="0" fontId="0" fillId="5" borderId="19" xfId="0" applyFill="1" applyBorder="1" applyAlignment="1" applyProtection="1">
      <alignment horizontal="left" vertical="center" wrapText="1"/>
    </xf>
    <xf numFmtId="0" fontId="0" fillId="5" borderId="31" xfId="0" applyFill="1" applyBorder="1" applyAlignment="1" applyProtection="1">
      <alignment horizontal="left" vertical="center"/>
    </xf>
    <xf numFmtId="0" fontId="0" fillId="5" borderId="30" xfId="0" applyFill="1" applyBorder="1" applyAlignment="1" applyProtection="1">
      <alignment horizontal="left" vertical="center"/>
    </xf>
    <xf numFmtId="0" fontId="0" fillId="5" borderId="2" xfId="0" applyFill="1" applyBorder="1" applyAlignment="1" applyProtection="1">
      <alignment horizontal="left" vertical="center"/>
    </xf>
    <xf numFmtId="0" fontId="0" fillId="5" borderId="1" xfId="0" applyFill="1" applyBorder="1" applyAlignment="1" applyProtection="1">
      <alignment horizontal="left" vertical="center"/>
    </xf>
    <xf numFmtId="3" fontId="0" fillId="6" borderId="34" xfId="0" applyNumberFormat="1" applyFill="1" applyBorder="1" applyAlignment="1" applyProtection="1">
      <alignment horizontal="left" vertical="center"/>
      <protection locked="0"/>
    </xf>
    <xf numFmtId="3" fontId="0" fillId="6" borderId="35" xfId="0" applyNumberFormat="1" applyFill="1" applyBorder="1" applyAlignment="1" applyProtection="1">
      <alignment horizontal="left" vertical="center"/>
      <protection locked="0"/>
    </xf>
    <xf numFmtId="0" fontId="0" fillId="5" borderId="13" xfId="0" applyFill="1" applyBorder="1" applyAlignment="1" applyProtection="1">
      <alignment horizontal="left" vertical="center" wrapText="1"/>
    </xf>
    <xf numFmtId="0" fontId="0" fillId="5" borderId="57" xfId="0" applyFill="1" applyBorder="1" applyAlignment="1" applyProtection="1">
      <alignment horizontal="left" vertical="center" wrapText="1"/>
    </xf>
    <xf numFmtId="0" fontId="0" fillId="5" borderId="48" xfId="0" applyFill="1" applyBorder="1" applyAlignment="1" applyProtection="1">
      <alignment horizontal="left" vertical="center" wrapText="1"/>
    </xf>
    <xf numFmtId="0" fontId="0" fillId="5" borderId="29" xfId="0" applyFill="1" applyBorder="1" applyAlignment="1" applyProtection="1">
      <alignment horizontal="left" vertical="center"/>
    </xf>
    <xf numFmtId="0" fontId="0" fillId="5" borderId="4" xfId="0" applyFill="1" applyBorder="1" applyAlignment="1" applyProtection="1">
      <alignment horizontal="left" vertical="center"/>
    </xf>
    <xf numFmtId="194" fontId="0" fillId="6" borderId="34" xfId="0" applyNumberFormat="1" applyFill="1" applyBorder="1" applyAlignment="1" applyProtection="1">
      <alignment horizontal="left" vertical="center"/>
      <protection locked="0"/>
    </xf>
    <xf numFmtId="194" fontId="0" fillId="6" borderId="35" xfId="0" applyNumberFormat="1"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0" fillId="6" borderId="28" xfId="0" applyFill="1" applyBorder="1" applyAlignment="1" applyProtection="1">
      <alignment horizontal="left" vertical="center"/>
      <protection locked="0"/>
    </xf>
    <xf numFmtId="0" fontId="0" fillId="6" borderId="30" xfId="0" applyFill="1" applyBorder="1" applyAlignment="1" applyProtection="1">
      <alignment horizontal="left" vertical="center"/>
      <protection locked="0"/>
    </xf>
    <xf numFmtId="0" fontId="0" fillId="6" borderId="32" xfId="0" applyFill="1" applyBorder="1" applyAlignment="1" applyProtection="1">
      <alignment horizontal="left" vertical="center"/>
      <protection locked="0"/>
    </xf>
    <xf numFmtId="196" fontId="0" fillId="6" borderId="30" xfId="0" applyNumberFormat="1" applyFill="1" applyBorder="1" applyAlignment="1" applyProtection="1">
      <alignment horizontal="left" vertical="center"/>
      <protection locked="0"/>
    </xf>
    <xf numFmtId="196" fontId="0" fillId="6" borderId="32" xfId="0" applyNumberFormat="1" applyFill="1" applyBorder="1" applyAlignment="1" applyProtection="1">
      <alignment horizontal="left" vertical="center"/>
      <protection locked="0"/>
    </xf>
    <xf numFmtId="196" fontId="0" fillId="6" borderId="34" xfId="0" applyNumberFormat="1" applyFill="1" applyBorder="1" applyAlignment="1" applyProtection="1">
      <alignment horizontal="left" vertical="center"/>
      <protection locked="0"/>
    </xf>
    <xf numFmtId="196" fontId="0" fillId="6" borderId="35" xfId="0" applyNumberFormat="1" applyFill="1" applyBorder="1" applyAlignment="1" applyProtection="1">
      <alignment horizontal="left" vertical="center"/>
      <protection locked="0"/>
    </xf>
    <xf numFmtId="3" fontId="0" fillId="6" borderId="1" xfId="0" applyNumberFormat="1" applyFill="1" applyBorder="1" applyAlignment="1" applyProtection="1">
      <alignment horizontal="left" vertical="center"/>
      <protection locked="0"/>
    </xf>
    <xf numFmtId="3" fontId="0" fillId="6" borderId="28" xfId="0" applyNumberFormat="1" applyFill="1"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0" fillId="5" borderId="2" xfId="0" applyFill="1" applyBorder="1" applyAlignment="1" applyProtection="1">
      <alignment horizontal="left" vertical="center" wrapText="1"/>
    </xf>
    <xf numFmtId="0" fontId="0" fillId="5" borderId="1" xfId="0" applyFill="1" applyBorder="1" applyAlignment="1" applyProtection="1">
      <alignment horizontal="left" vertical="center" wrapText="1"/>
    </xf>
    <xf numFmtId="0" fontId="0" fillId="5" borderId="31" xfId="0" applyFill="1" applyBorder="1" applyAlignment="1" applyProtection="1">
      <alignment horizontal="left" vertical="center" wrapText="1"/>
    </xf>
    <xf numFmtId="0" fontId="0" fillId="5" borderId="30" xfId="0" applyFill="1" applyBorder="1" applyAlignment="1" applyProtection="1">
      <alignment horizontal="left" vertical="center" wrapText="1"/>
    </xf>
    <xf numFmtId="0" fontId="0" fillId="5" borderId="33" xfId="0" applyFill="1" applyBorder="1" applyAlignment="1" applyProtection="1">
      <alignment horizontal="left" vertical="center" wrapText="1"/>
    </xf>
    <xf numFmtId="0" fontId="0" fillId="5" borderId="34" xfId="0" applyFill="1" applyBorder="1" applyAlignment="1" applyProtection="1">
      <alignment horizontal="left" vertical="center" wrapText="1"/>
    </xf>
    <xf numFmtId="0" fontId="0" fillId="5" borderId="23" xfId="0" applyFill="1" applyBorder="1" applyAlignment="1" applyProtection="1">
      <alignment horizontal="left" vertical="center"/>
    </xf>
    <xf numFmtId="0" fontId="0" fillId="5" borderId="22" xfId="0" applyFill="1" applyBorder="1" applyAlignment="1" applyProtection="1">
      <alignment horizontal="left" vertical="center"/>
    </xf>
    <xf numFmtId="0" fontId="0" fillId="6" borderId="68" xfId="0" applyFill="1" applyBorder="1" applyAlignment="1" applyProtection="1">
      <alignment horizontal="left" vertical="center"/>
      <protection locked="0"/>
    </xf>
    <xf numFmtId="0" fontId="0" fillId="6" borderId="22" xfId="0" applyFill="1" applyBorder="1" applyAlignment="1" applyProtection="1">
      <alignment horizontal="left" vertical="center"/>
      <protection locked="0"/>
    </xf>
    <xf numFmtId="0" fontId="0" fillId="6" borderId="24" xfId="0" applyFill="1" applyBorder="1" applyAlignment="1" applyProtection="1">
      <alignment horizontal="left" vertical="center"/>
      <protection locked="0"/>
    </xf>
    <xf numFmtId="0" fontId="3" fillId="5" borderId="31" xfId="0" applyFont="1" applyFill="1" applyBorder="1" applyAlignment="1" applyProtection="1">
      <alignment horizontal="left" vertical="center"/>
    </xf>
    <xf numFmtId="0" fontId="3" fillId="5" borderId="30" xfId="0" applyFont="1" applyFill="1" applyBorder="1" applyAlignment="1" applyProtection="1">
      <alignment horizontal="left" vertical="center"/>
    </xf>
    <xf numFmtId="0" fontId="1" fillId="6" borderId="30" xfId="0" applyFont="1" applyFill="1" applyBorder="1" applyAlignment="1" applyProtection="1">
      <alignment horizontal="left" vertical="center"/>
      <protection locked="0"/>
    </xf>
    <xf numFmtId="0" fontId="3" fillId="6" borderId="30" xfId="0" applyFont="1" applyFill="1" applyBorder="1" applyAlignment="1" applyProtection="1">
      <alignment horizontal="left" vertical="center"/>
      <protection locked="0"/>
    </xf>
    <xf numFmtId="0" fontId="3" fillId="6" borderId="32" xfId="0" applyFont="1" applyFill="1" applyBorder="1" applyAlignment="1" applyProtection="1">
      <alignment horizontal="left" vertical="center"/>
      <protection locked="0"/>
    </xf>
    <xf numFmtId="0" fontId="0" fillId="5" borderId="2" xfId="0" applyFont="1" applyFill="1" applyBorder="1" applyAlignment="1" applyProtection="1">
      <alignment horizontal="left" vertical="center"/>
    </xf>
    <xf numFmtId="0" fontId="0" fillId="5" borderId="1" xfId="0" applyFont="1" applyFill="1" applyBorder="1" applyAlignment="1" applyProtection="1">
      <alignment horizontal="left" vertical="center"/>
    </xf>
    <xf numFmtId="3" fontId="0" fillId="5" borderId="30" xfId="0" applyNumberFormat="1" applyFill="1" applyBorder="1" applyAlignment="1" applyProtection="1">
      <alignment horizontal="left" vertical="center"/>
      <protection locked="0"/>
    </xf>
    <xf numFmtId="3" fontId="0" fillId="5" borderId="32" xfId="0" applyNumberFormat="1" applyFill="1" applyBorder="1" applyAlignment="1" applyProtection="1">
      <alignment horizontal="left" vertical="center"/>
      <protection locked="0"/>
    </xf>
    <xf numFmtId="3" fontId="0" fillId="5" borderId="1" xfId="0" applyNumberFormat="1" applyFill="1" applyBorder="1" applyAlignment="1" applyProtection="1">
      <alignment horizontal="left" vertical="center"/>
      <protection locked="0"/>
    </xf>
    <xf numFmtId="3" fontId="0" fillId="5" borderId="28" xfId="0" applyNumberFormat="1" applyFill="1" applyBorder="1" applyAlignment="1" applyProtection="1">
      <alignment horizontal="left" vertical="center"/>
      <protection locked="0"/>
    </xf>
    <xf numFmtId="3" fontId="16" fillId="5" borderId="1" xfId="0" applyNumberFormat="1" applyFont="1" applyFill="1" applyBorder="1" applyAlignment="1" applyProtection="1">
      <alignment horizontal="left" vertical="center"/>
    </xf>
    <xf numFmtId="3" fontId="16" fillId="5" borderId="28" xfId="0" applyNumberFormat="1" applyFont="1" applyFill="1" applyBorder="1" applyAlignment="1" applyProtection="1">
      <alignment horizontal="left" vertical="center"/>
    </xf>
    <xf numFmtId="0" fontId="3" fillId="5" borderId="34" xfId="0" applyNumberFormat="1" applyFont="1" applyFill="1" applyBorder="1" applyAlignment="1" applyProtection="1">
      <alignment horizontal="center" vertical="center"/>
      <protection locked="0"/>
    </xf>
    <xf numFmtId="0" fontId="3" fillId="5" borderId="35" xfId="0" applyNumberFormat="1" applyFont="1" applyFill="1" applyBorder="1" applyAlignment="1" applyProtection="1">
      <alignment horizontal="center" vertical="center"/>
      <protection locked="0"/>
    </xf>
    <xf numFmtId="0" fontId="3" fillId="5" borderId="27" xfId="0" applyFont="1" applyFill="1" applyBorder="1" applyAlignment="1" applyProtection="1">
      <alignment horizontal="left" vertical="center" wrapText="1"/>
    </xf>
    <xf numFmtId="0" fontId="3" fillId="5" borderId="18" xfId="0" applyFont="1" applyFill="1" applyBorder="1" applyAlignment="1" applyProtection="1">
      <alignment horizontal="left" vertical="center" wrapText="1"/>
    </xf>
    <xf numFmtId="0" fontId="3" fillId="5" borderId="19" xfId="0" applyFont="1" applyFill="1" applyBorder="1" applyAlignment="1" applyProtection="1">
      <alignment horizontal="left" vertical="center" wrapText="1"/>
    </xf>
    <xf numFmtId="196" fontId="0" fillId="6" borderId="1" xfId="0" applyNumberFormat="1" applyFill="1" applyBorder="1" applyAlignment="1" applyProtection="1">
      <alignment horizontal="left" vertical="center"/>
      <protection locked="0"/>
    </xf>
    <xf numFmtId="196" fontId="0" fillId="6" borderId="28" xfId="0" applyNumberFormat="1" applyFill="1" applyBorder="1" applyAlignment="1" applyProtection="1">
      <alignment horizontal="left" vertical="center"/>
      <protection locked="0"/>
    </xf>
    <xf numFmtId="0" fontId="3" fillId="5" borderId="2" xfId="0" applyFont="1" applyFill="1" applyBorder="1" applyAlignment="1" applyProtection="1">
      <alignment horizontal="left" vertical="center"/>
    </xf>
    <xf numFmtId="0" fontId="3" fillId="5" borderId="1" xfId="0" applyFont="1" applyFill="1" applyBorder="1" applyAlignment="1" applyProtection="1">
      <alignment horizontal="left" vertical="center"/>
    </xf>
    <xf numFmtId="195" fontId="0" fillId="6" borderId="30" xfId="0" applyNumberFormat="1" applyFill="1" applyBorder="1" applyAlignment="1" applyProtection="1">
      <alignment horizontal="left" vertical="center"/>
      <protection locked="0"/>
    </xf>
    <xf numFmtId="195" fontId="0" fillId="6" borderId="32" xfId="0" applyNumberFormat="1" applyFill="1" applyBorder="1" applyAlignment="1" applyProtection="1">
      <alignment horizontal="left" vertical="center"/>
      <protection locked="0"/>
    </xf>
    <xf numFmtId="49" fontId="0" fillId="6" borderId="1" xfId="0" applyNumberFormat="1" applyFill="1" applyBorder="1" applyAlignment="1" applyProtection="1">
      <alignment horizontal="left" vertical="center"/>
      <protection locked="0"/>
    </xf>
    <xf numFmtId="49" fontId="0" fillId="6" borderId="28" xfId="0" applyNumberFormat="1" applyFill="1" applyBorder="1" applyAlignment="1" applyProtection="1">
      <alignment horizontal="left" vertical="center"/>
      <protection locked="0"/>
    </xf>
    <xf numFmtId="49" fontId="0" fillId="6" borderId="34" xfId="0" applyNumberFormat="1" applyFill="1" applyBorder="1" applyAlignment="1" applyProtection="1">
      <alignment horizontal="left" vertical="center"/>
      <protection locked="0"/>
    </xf>
    <xf numFmtId="49" fontId="0" fillId="6" borderId="35" xfId="0" applyNumberFormat="1" applyFill="1" applyBorder="1" applyAlignment="1" applyProtection="1">
      <alignment horizontal="left" vertical="center"/>
      <protection locked="0"/>
    </xf>
    <xf numFmtId="0" fontId="0" fillId="6" borderId="30" xfId="0" applyNumberFormat="1" applyFill="1" applyBorder="1" applyAlignment="1" applyProtection="1">
      <alignment horizontal="left" vertical="center"/>
      <protection locked="0"/>
    </xf>
    <xf numFmtId="2" fontId="0" fillId="6" borderId="30" xfId="0" applyNumberFormat="1" applyFill="1" applyBorder="1" applyAlignment="1" applyProtection="1">
      <alignment horizontal="left" vertical="center"/>
      <protection locked="0"/>
    </xf>
    <xf numFmtId="2" fontId="0" fillId="6" borderId="32" xfId="0" applyNumberFormat="1" applyFill="1" applyBorder="1" applyAlignment="1" applyProtection="1">
      <alignment horizontal="left" vertical="center"/>
      <protection locked="0"/>
    </xf>
    <xf numFmtId="0" fontId="3" fillId="6" borderId="4" xfId="0" applyNumberFormat="1" applyFont="1" applyFill="1" applyBorder="1" applyAlignment="1" applyProtection="1">
      <alignment horizontal="left" vertical="center"/>
      <protection locked="0"/>
    </xf>
    <xf numFmtId="0" fontId="3" fillId="6" borderId="71" xfId="0" applyNumberFormat="1" applyFont="1" applyFill="1" applyBorder="1" applyAlignment="1" applyProtection="1">
      <alignment horizontal="left" vertical="center"/>
      <protection locked="0"/>
    </xf>
    <xf numFmtId="0" fontId="0" fillId="5" borderId="72" xfId="0" applyFill="1" applyBorder="1" applyAlignment="1" applyProtection="1">
      <alignment horizontal="left" vertical="center"/>
    </xf>
    <xf numFmtId="0" fontId="0" fillId="5" borderId="69" xfId="0" applyFill="1" applyBorder="1" applyAlignment="1" applyProtection="1">
      <alignment horizontal="left" vertical="center"/>
    </xf>
    <xf numFmtId="0" fontId="0" fillId="5" borderId="27" xfId="0" applyFill="1" applyBorder="1" applyAlignment="1" applyProtection="1">
      <alignment horizontal="left" vertical="center"/>
    </xf>
    <xf numFmtId="0" fontId="0" fillId="5" borderId="18" xfId="0" applyFill="1" applyBorder="1" applyAlignment="1" applyProtection="1">
      <alignment horizontal="left" vertical="center"/>
    </xf>
    <xf numFmtId="0" fontId="0" fillId="6" borderId="69" xfId="0" applyNumberFormat="1" applyFill="1" applyBorder="1" applyAlignment="1" applyProtection="1">
      <alignment horizontal="left" vertical="center"/>
      <protection locked="0"/>
    </xf>
    <xf numFmtId="0" fontId="0" fillId="6" borderId="70" xfId="0" applyNumberFormat="1" applyFill="1" applyBorder="1" applyAlignment="1" applyProtection="1">
      <alignment horizontal="left" vertical="center"/>
      <protection locked="0"/>
    </xf>
    <xf numFmtId="0" fontId="0" fillId="5" borderId="23" xfId="0" applyFill="1" applyBorder="1" applyAlignment="1" applyProtection="1">
      <alignment horizontal="left" vertical="center" wrapText="1"/>
    </xf>
    <xf numFmtId="0" fontId="0" fillId="5" borderId="22" xfId="0" applyFill="1" applyBorder="1" applyAlignment="1" applyProtection="1">
      <alignment horizontal="left" vertical="center" wrapText="1"/>
    </xf>
    <xf numFmtId="0" fontId="0" fillId="5" borderId="62" xfId="0" applyFill="1" applyBorder="1" applyAlignment="1" applyProtection="1">
      <alignment horizontal="left" vertical="center" wrapText="1"/>
    </xf>
    <xf numFmtId="0" fontId="3" fillId="5" borderId="18" xfId="0" applyFont="1" applyFill="1" applyBorder="1" applyAlignment="1" applyProtection="1">
      <alignment horizontal="left" vertical="center"/>
    </xf>
    <xf numFmtId="0" fontId="3" fillId="5" borderId="19" xfId="0" applyFont="1" applyFill="1" applyBorder="1" applyAlignment="1" applyProtection="1">
      <alignment horizontal="left" vertical="center"/>
    </xf>
    <xf numFmtId="0" fontId="0" fillId="6" borderId="17" xfId="0" applyFill="1" applyBorder="1" applyAlignment="1" applyProtection="1">
      <alignment horizontal="left" vertical="center"/>
      <protection locked="0"/>
    </xf>
    <xf numFmtId="0" fontId="0" fillId="6" borderId="18" xfId="0" applyFill="1" applyBorder="1" applyAlignment="1" applyProtection="1">
      <alignment horizontal="left" vertical="center"/>
      <protection locked="0"/>
    </xf>
    <xf numFmtId="0" fontId="0" fillId="6" borderId="26" xfId="0" applyFill="1" applyBorder="1" applyAlignment="1" applyProtection="1">
      <alignment horizontal="left" vertical="center"/>
      <protection locked="0"/>
    </xf>
    <xf numFmtId="3" fontId="0" fillId="6" borderId="17" xfId="0" applyNumberFormat="1" applyFill="1" applyBorder="1" applyAlignment="1" applyProtection="1">
      <alignment horizontal="left" vertical="center"/>
      <protection locked="0"/>
    </xf>
    <xf numFmtId="3" fontId="0" fillId="6" borderId="18" xfId="0" applyNumberFormat="1" applyFill="1" applyBorder="1" applyAlignment="1" applyProtection="1">
      <alignment horizontal="left" vertical="center"/>
      <protection locked="0"/>
    </xf>
    <xf numFmtId="3" fontId="0" fillId="6" borderId="26" xfId="0" applyNumberFormat="1" applyFill="1" applyBorder="1" applyAlignment="1" applyProtection="1">
      <alignment horizontal="left" vertical="center"/>
      <protection locked="0"/>
    </xf>
    <xf numFmtId="0" fontId="0" fillId="5" borderId="37" xfId="0" applyFill="1" applyBorder="1" applyAlignment="1" applyProtection="1">
      <alignment horizontal="left" vertical="center"/>
    </xf>
    <xf numFmtId="0" fontId="0" fillId="5" borderId="51" xfId="0" applyFill="1" applyBorder="1" applyAlignment="1" applyProtection="1">
      <alignment horizontal="left" vertical="center"/>
    </xf>
    <xf numFmtId="10" fontId="0" fillId="6" borderId="50" xfId="49" applyNumberFormat="1" applyFont="1" applyFill="1" applyBorder="1" applyAlignment="1" applyProtection="1">
      <alignment horizontal="left" vertical="center"/>
      <protection locked="0"/>
    </xf>
    <xf numFmtId="10" fontId="0" fillId="6" borderId="64" xfId="49" applyNumberFormat="1" applyFont="1" applyFill="1" applyBorder="1" applyAlignment="1" applyProtection="1">
      <alignment horizontal="left" vertical="center"/>
      <protection locked="0"/>
    </xf>
    <xf numFmtId="0" fontId="0" fillId="5" borderId="36" xfId="0" applyFill="1" applyBorder="1" applyAlignment="1" applyProtection="1">
      <alignment horizontal="left" vertical="center"/>
    </xf>
    <xf numFmtId="0" fontId="0" fillId="5" borderId="52" xfId="0" applyFill="1" applyBorder="1" applyAlignment="1" applyProtection="1">
      <alignment horizontal="left" vertical="center"/>
    </xf>
    <xf numFmtId="14" fontId="0" fillId="6" borderId="30" xfId="0" applyNumberFormat="1" applyFill="1" applyBorder="1" applyAlignment="1" applyProtection="1">
      <alignment horizontal="left" vertical="center"/>
      <protection locked="0"/>
    </xf>
    <xf numFmtId="14" fontId="0" fillId="6" borderId="32" xfId="0" applyNumberFormat="1" applyFill="1" applyBorder="1" applyAlignment="1" applyProtection="1">
      <alignment horizontal="left" vertical="center"/>
      <protection locked="0"/>
    </xf>
    <xf numFmtId="3" fontId="0" fillId="6" borderId="30" xfId="0" applyNumberFormat="1" applyFill="1" applyBorder="1" applyAlignment="1" applyProtection="1">
      <alignment horizontal="left" vertical="center"/>
      <protection locked="0"/>
    </xf>
    <xf numFmtId="3" fontId="0" fillId="6" borderId="32" xfId="0" applyNumberFormat="1" applyFill="1" applyBorder="1" applyAlignment="1" applyProtection="1">
      <alignment horizontal="left" vertical="center"/>
      <protection locked="0"/>
    </xf>
    <xf numFmtId="0" fontId="0" fillId="6" borderId="50" xfId="0" applyNumberFormat="1" applyFill="1" applyBorder="1" applyAlignment="1" applyProtection="1">
      <alignment horizontal="left" vertical="center"/>
      <protection locked="0"/>
    </xf>
    <xf numFmtId="0" fontId="0" fillId="6" borderId="64" xfId="0" applyNumberFormat="1" applyFill="1" applyBorder="1" applyAlignment="1" applyProtection="1">
      <alignment horizontal="left" vertical="center"/>
      <protection locked="0"/>
    </xf>
    <xf numFmtId="0" fontId="0" fillId="5" borderId="60" xfId="0" applyFill="1" applyBorder="1" applyAlignment="1" applyProtection="1">
      <alignment horizontal="left" vertical="center" wrapText="1"/>
    </xf>
    <xf numFmtId="0" fontId="0" fillId="5" borderId="56" xfId="0" applyFill="1" applyBorder="1" applyAlignment="1" applyProtection="1">
      <alignment horizontal="left" vertical="center" wrapText="1"/>
    </xf>
    <xf numFmtId="0" fontId="0" fillId="5" borderId="61" xfId="0" applyFill="1" applyBorder="1" applyAlignment="1" applyProtection="1">
      <alignment horizontal="left" vertical="center" wrapText="1"/>
    </xf>
    <xf numFmtId="0" fontId="35" fillId="5" borderId="0" xfId="0" applyFont="1" applyFill="1" applyAlignment="1" applyProtection="1">
      <alignment horizontal="left" wrapText="1"/>
    </xf>
    <xf numFmtId="0" fontId="35" fillId="5" borderId="54" xfId="0" applyFont="1" applyFill="1" applyBorder="1" applyAlignment="1" applyProtection="1">
      <alignment horizontal="left" wrapText="1"/>
    </xf>
    <xf numFmtId="0" fontId="35" fillId="5" borderId="0" xfId="0" applyFont="1" applyFill="1" applyAlignment="1" applyProtection="1">
      <alignment horizontal="left"/>
    </xf>
    <xf numFmtId="0" fontId="35" fillId="5" borderId="54" xfId="0" applyFont="1" applyFill="1" applyBorder="1" applyAlignment="1" applyProtection="1">
      <alignment horizontal="left"/>
    </xf>
    <xf numFmtId="0" fontId="39" fillId="5" borderId="0" xfId="0" applyFont="1" applyFill="1" applyAlignment="1" applyProtection="1">
      <alignment horizontal="left"/>
    </xf>
    <xf numFmtId="0" fontId="39" fillId="5" borderId="54" xfId="0" applyFont="1" applyFill="1" applyBorder="1" applyAlignment="1" applyProtection="1">
      <alignment horizontal="left"/>
    </xf>
    <xf numFmtId="0" fontId="14" fillId="5" borderId="8"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0" fillId="6" borderId="27" xfId="0" applyFill="1" applyBorder="1" applyAlignment="1" applyProtection="1">
      <alignment horizontal="left" vertical="center"/>
      <protection locked="0"/>
    </xf>
    <xf numFmtId="0" fontId="0" fillId="6" borderId="27" xfId="0" applyFill="1" applyBorder="1" applyAlignment="1" applyProtection="1">
      <alignment horizontal="left" vertical="center"/>
    </xf>
    <xf numFmtId="0" fontId="0" fillId="6" borderId="18" xfId="0" applyFill="1" applyBorder="1" applyAlignment="1" applyProtection="1">
      <alignment horizontal="left" vertical="center"/>
    </xf>
    <xf numFmtId="194" fontId="0" fillId="9" borderId="17" xfId="0" applyNumberFormat="1" applyFill="1" applyBorder="1" applyAlignment="1" applyProtection="1">
      <alignment horizontal="center" vertical="center"/>
    </xf>
    <xf numFmtId="194" fontId="0" fillId="9" borderId="18" xfId="0" applyNumberFormat="1" applyFill="1" applyBorder="1" applyAlignment="1" applyProtection="1">
      <alignment horizontal="center" vertical="center"/>
    </xf>
    <xf numFmtId="0" fontId="17" fillId="0" borderId="0" xfId="0" applyFont="1" applyFill="1" applyBorder="1" applyAlignment="1" applyProtection="1">
      <alignment horizontal="left" vertical="top" wrapText="1"/>
    </xf>
    <xf numFmtId="0" fontId="17" fillId="5" borderId="0" xfId="0" applyFont="1" applyFill="1" applyAlignment="1" applyProtection="1">
      <alignment wrapText="1"/>
    </xf>
    <xf numFmtId="0" fontId="17" fillId="5" borderId="54" xfId="0" applyFont="1" applyFill="1" applyBorder="1" applyAlignment="1" applyProtection="1">
      <alignment wrapText="1"/>
    </xf>
    <xf numFmtId="0" fontId="14" fillId="5" borderId="58" xfId="0" applyFont="1" applyFill="1" applyBorder="1" applyAlignment="1" applyProtection="1">
      <alignment horizontal="center" vertical="center"/>
    </xf>
    <xf numFmtId="0" fontId="17" fillId="5" borderId="6" xfId="0" applyFont="1" applyFill="1" applyBorder="1" applyAlignment="1" applyProtection="1">
      <alignment horizontal="left" vertical="center" wrapText="1" indent="1"/>
    </xf>
    <xf numFmtId="0" fontId="0" fillId="5" borderId="20" xfId="0" applyFill="1" applyBorder="1" applyAlignment="1" applyProtection="1">
      <alignment horizontal="left" vertical="center" wrapText="1"/>
    </xf>
    <xf numFmtId="0" fontId="0" fillId="5" borderId="21" xfId="0" applyFill="1" applyBorder="1" applyAlignment="1" applyProtection="1">
      <alignment horizontal="left" vertical="center" wrapText="1"/>
    </xf>
    <xf numFmtId="0" fontId="0" fillId="5" borderId="40" xfId="0" applyFill="1" applyBorder="1" applyAlignment="1" applyProtection="1">
      <alignment horizontal="left" vertical="center" wrapText="1"/>
    </xf>
    <xf numFmtId="16" fontId="0" fillId="5" borderId="27" xfId="0" applyNumberFormat="1" applyFill="1" applyBorder="1" applyAlignment="1" applyProtection="1">
      <alignment horizontal="left" vertical="top" wrapText="1" indent="1"/>
    </xf>
    <xf numFmtId="16" fontId="0" fillId="5" borderId="18" xfId="0" applyNumberFormat="1" applyFill="1" applyBorder="1" applyAlignment="1" applyProtection="1">
      <alignment horizontal="left" vertical="top" wrapText="1" indent="1"/>
    </xf>
    <xf numFmtId="0" fontId="0" fillId="5" borderId="60" xfId="0" applyFill="1" applyBorder="1" applyAlignment="1" applyProtection="1">
      <alignment horizontal="left" vertical="top" wrapText="1" indent="1"/>
    </xf>
    <xf numFmtId="0" fontId="0" fillId="5" borderId="56" xfId="0" applyFill="1" applyBorder="1" applyAlignment="1" applyProtection="1">
      <alignment horizontal="left" vertical="top" wrapText="1" indent="1"/>
    </xf>
    <xf numFmtId="0" fontId="0" fillId="5" borderId="23" xfId="0" applyFill="1" applyBorder="1" applyAlignment="1" applyProtection="1">
      <alignment horizontal="left" vertical="top" wrapText="1"/>
    </xf>
    <xf numFmtId="0" fontId="0" fillId="5" borderId="22" xfId="0" applyFill="1" applyBorder="1" applyAlignment="1" applyProtection="1">
      <alignment horizontal="left" vertical="top" wrapText="1"/>
    </xf>
    <xf numFmtId="0" fontId="17" fillId="5" borderId="0" xfId="0" applyFont="1" applyFill="1" applyBorder="1" applyAlignment="1" applyProtection="1">
      <alignment horizontal="left" vertical="top" wrapText="1"/>
    </xf>
    <xf numFmtId="0" fontId="14" fillId="5" borderId="20" xfId="0" applyFont="1" applyFill="1" applyBorder="1" applyAlignment="1" applyProtection="1">
      <alignment horizontal="left" vertical="center" indent="2"/>
    </xf>
    <xf numFmtId="0" fontId="14" fillId="5" borderId="21" xfId="0" applyFont="1" applyFill="1" applyBorder="1" applyAlignment="1" applyProtection="1">
      <alignment horizontal="left" vertical="center" indent="2"/>
    </xf>
    <xf numFmtId="0" fontId="14" fillId="5" borderId="40" xfId="0" applyFont="1" applyFill="1" applyBorder="1" applyAlignment="1" applyProtection="1">
      <alignment horizontal="left" vertical="center" indent="2"/>
    </xf>
    <xf numFmtId="0" fontId="0" fillId="5" borderId="56" xfId="0" applyFont="1" applyFill="1" applyBorder="1" applyAlignment="1" applyProtection="1">
      <alignment horizontal="center" vertical="center"/>
    </xf>
    <xf numFmtId="0" fontId="0" fillId="5" borderId="65" xfId="0" applyFont="1" applyFill="1" applyBorder="1" applyAlignment="1" applyProtection="1">
      <alignment horizontal="center" vertical="center"/>
    </xf>
    <xf numFmtId="0" fontId="17" fillId="5" borderId="0" xfId="0" applyFont="1" applyFill="1" applyAlignment="1" applyProtection="1">
      <alignment horizontal="left" wrapText="1"/>
    </xf>
    <xf numFmtId="0" fontId="17" fillId="5" borderId="54" xfId="0" applyFont="1" applyFill="1" applyBorder="1" applyAlignment="1" applyProtection="1">
      <alignment horizontal="left" wrapText="1"/>
    </xf>
    <xf numFmtId="0" fontId="0" fillId="9" borderId="27" xfId="0" applyFill="1" applyBorder="1" applyAlignment="1" applyProtection="1">
      <alignment horizontal="left" vertical="center"/>
    </xf>
    <xf numFmtId="0" fontId="0" fillId="9" borderId="18" xfId="0" applyFill="1" applyBorder="1" applyAlignment="1" applyProtection="1">
      <alignment horizontal="left" vertical="center"/>
    </xf>
    <xf numFmtId="0" fontId="0" fillId="9" borderId="26" xfId="0" applyFill="1" applyBorder="1" applyAlignment="1" applyProtection="1">
      <alignment horizontal="left" vertical="center"/>
    </xf>
    <xf numFmtId="0" fontId="0" fillId="6" borderId="20" xfId="0" applyFill="1" applyBorder="1" applyAlignment="1" applyProtection="1">
      <alignment horizontal="center"/>
      <protection locked="0"/>
    </xf>
    <xf numFmtId="0" fontId="0" fillId="6" borderId="21" xfId="0" applyFill="1" applyBorder="1" applyAlignment="1" applyProtection="1">
      <alignment horizontal="center"/>
      <protection locked="0"/>
    </xf>
    <xf numFmtId="0" fontId="0" fillId="6" borderId="40" xfId="0" applyFill="1" applyBorder="1" applyAlignment="1" applyProtection="1">
      <alignment horizontal="center"/>
      <protection locked="0"/>
    </xf>
    <xf numFmtId="0" fontId="0" fillId="5" borderId="18" xfId="0" applyFont="1" applyFill="1" applyBorder="1" applyAlignment="1" applyProtection="1">
      <alignment horizontal="center" vertical="center"/>
    </xf>
    <xf numFmtId="0" fontId="0" fillId="5" borderId="26" xfId="0" applyFont="1" applyFill="1" applyBorder="1" applyAlignment="1" applyProtection="1">
      <alignment horizontal="center" vertical="center"/>
    </xf>
    <xf numFmtId="0" fontId="45" fillId="5" borderId="9" xfId="0" applyFont="1" applyFill="1" applyBorder="1" applyAlignment="1" applyProtection="1">
      <alignment horizontal="left" vertical="top" wrapText="1"/>
    </xf>
    <xf numFmtId="0" fontId="45" fillId="5" borderId="0" xfId="0" applyFont="1" applyFill="1" applyBorder="1" applyAlignment="1" applyProtection="1">
      <alignment horizontal="left" vertical="top" wrapText="1"/>
    </xf>
    <xf numFmtId="0" fontId="45" fillId="5" borderId="54" xfId="0" applyFont="1" applyFill="1" applyBorder="1" applyAlignment="1" applyProtection="1">
      <alignment horizontal="left" vertical="top" wrapText="1"/>
    </xf>
    <xf numFmtId="0" fontId="3" fillId="6" borderId="50" xfId="0" applyFont="1" applyFill="1" applyBorder="1" applyAlignment="1" applyProtection="1">
      <alignment horizontal="left" vertical="top" wrapText="1"/>
      <protection locked="0"/>
    </xf>
    <xf numFmtId="0" fontId="3" fillId="6" borderId="51" xfId="0" applyFont="1" applyFill="1" applyBorder="1" applyAlignment="1" applyProtection="1">
      <alignment horizontal="left" vertical="top" wrapText="1"/>
      <protection locked="0"/>
    </xf>
    <xf numFmtId="0" fontId="3" fillId="6" borderId="4" xfId="0" applyFont="1" applyFill="1" applyBorder="1" applyAlignment="1" applyProtection="1">
      <alignment horizontal="left" vertical="top" wrapText="1"/>
      <protection locked="0"/>
    </xf>
    <xf numFmtId="0" fontId="3" fillId="6" borderId="57" xfId="0" applyFont="1" applyFill="1" applyBorder="1" applyAlignment="1" applyProtection="1">
      <alignment horizontal="left" vertical="top" wrapText="1"/>
      <protection locked="0"/>
    </xf>
    <xf numFmtId="0" fontId="3" fillId="6" borderId="0" xfId="0" applyFont="1" applyFill="1" applyBorder="1" applyAlignment="1" applyProtection="1">
      <alignment horizontal="left" vertical="top" wrapText="1"/>
      <protection locked="0"/>
    </xf>
    <xf numFmtId="0" fontId="3" fillId="6" borderId="5" xfId="0" applyFont="1" applyFill="1" applyBorder="1" applyAlignment="1" applyProtection="1">
      <alignment horizontal="left" vertical="top" wrapText="1"/>
      <protection locked="0"/>
    </xf>
    <xf numFmtId="0" fontId="17" fillId="5" borderId="0" xfId="0" applyFont="1" applyFill="1" applyBorder="1" applyAlignment="1" applyProtection="1">
      <alignment horizontal="left" vertical="center" wrapText="1" indent="1"/>
    </xf>
    <xf numFmtId="0" fontId="0" fillId="5" borderId="26" xfId="0" applyFill="1" applyBorder="1" applyAlignment="1" applyProtection="1">
      <alignment horizontal="left" vertical="center" wrapText="1"/>
    </xf>
    <xf numFmtId="0" fontId="0" fillId="5" borderId="24" xfId="0" applyFill="1" applyBorder="1" applyAlignment="1" applyProtection="1">
      <alignment horizontal="left" vertical="top" wrapText="1"/>
    </xf>
    <xf numFmtId="0" fontId="0" fillId="5" borderId="26" xfId="0" applyFill="1" applyBorder="1" applyAlignment="1" applyProtection="1">
      <alignment horizontal="left" vertical="center"/>
    </xf>
    <xf numFmtId="0" fontId="0" fillId="5" borderId="20" xfId="0" applyFill="1" applyBorder="1" applyAlignment="1" applyProtection="1">
      <alignment horizontal="left" vertical="top" wrapText="1"/>
    </xf>
    <xf numFmtId="0" fontId="0" fillId="5" borderId="21" xfId="0" applyFill="1" applyBorder="1" applyAlignment="1" applyProtection="1">
      <alignment horizontal="left" vertical="top" wrapText="1"/>
    </xf>
    <xf numFmtId="0" fontId="0" fillId="5" borderId="40" xfId="0" applyFill="1" applyBorder="1" applyAlignment="1" applyProtection="1">
      <alignment horizontal="left" vertical="top" wrapText="1"/>
    </xf>
    <xf numFmtId="0" fontId="0" fillId="0" borderId="27" xfId="0" applyFill="1" applyBorder="1" applyAlignment="1" applyProtection="1">
      <alignment horizontal="left" vertical="center" wrapText="1"/>
    </xf>
    <xf numFmtId="0" fontId="0" fillId="0" borderId="18" xfId="0" applyFill="1" applyBorder="1" applyAlignment="1" applyProtection="1">
      <alignment horizontal="left" vertical="center" wrapText="1"/>
    </xf>
    <xf numFmtId="0" fontId="0" fillId="0" borderId="19" xfId="0" applyFill="1" applyBorder="1" applyAlignment="1" applyProtection="1">
      <alignment horizontal="left" vertical="center" wrapText="1"/>
    </xf>
    <xf numFmtId="2" fontId="0" fillId="9" borderId="1" xfId="0" applyNumberFormat="1" applyFill="1" applyBorder="1" applyAlignment="1" applyProtection="1">
      <alignment horizontal="left" vertical="center"/>
    </xf>
    <xf numFmtId="0" fontId="0" fillId="9" borderId="1" xfId="0" applyNumberFormat="1" applyFill="1" applyBorder="1" applyAlignment="1" applyProtection="1">
      <alignment horizontal="left" vertical="center"/>
    </xf>
    <xf numFmtId="0" fontId="0" fillId="9" borderId="28" xfId="0" applyNumberFormat="1" applyFill="1" applyBorder="1" applyAlignment="1" applyProtection="1">
      <alignment horizontal="left" vertical="center"/>
    </xf>
    <xf numFmtId="0" fontId="0" fillId="5" borderId="2" xfId="0" applyFill="1" applyBorder="1" applyAlignment="1" applyProtection="1">
      <alignment horizontal="left" vertical="center" indent="1"/>
    </xf>
    <xf numFmtId="0" fontId="0" fillId="5" borderId="1" xfId="0" applyFill="1" applyBorder="1" applyAlignment="1" applyProtection="1">
      <alignment horizontal="left" vertical="center" indent="1"/>
    </xf>
    <xf numFmtId="3" fontId="0" fillId="9" borderId="1" xfId="0" applyNumberFormat="1" applyFill="1" applyBorder="1" applyAlignment="1" applyProtection="1">
      <alignment horizontal="left" vertical="center"/>
    </xf>
    <xf numFmtId="3" fontId="0" fillId="9" borderId="28" xfId="0" applyNumberFormat="1" applyFill="1" applyBorder="1" applyAlignment="1" applyProtection="1">
      <alignment horizontal="left" vertical="center"/>
    </xf>
    <xf numFmtId="194" fontId="0" fillId="9" borderId="17" xfId="0" applyNumberFormat="1" applyFill="1" applyBorder="1" applyAlignment="1" applyProtection="1">
      <alignment horizontal="left" vertical="center"/>
    </xf>
    <xf numFmtId="194" fontId="0" fillId="9" borderId="18" xfId="0" applyNumberFormat="1" applyFill="1" applyBorder="1" applyAlignment="1" applyProtection="1">
      <alignment horizontal="left" vertical="center"/>
    </xf>
    <xf numFmtId="194" fontId="0" fillId="9" borderId="26" xfId="0" applyNumberFormat="1" applyFill="1" applyBorder="1" applyAlignment="1" applyProtection="1">
      <alignment horizontal="left" vertical="center"/>
    </xf>
    <xf numFmtId="0" fontId="0" fillId="5" borderId="24" xfId="0" applyFill="1" applyBorder="1" applyAlignment="1" applyProtection="1">
      <alignment horizontal="left" vertical="center"/>
    </xf>
    <xf numFmtId="3" fontId="0" fillId="9" borderId="69" xfId="0" applyNumberFormat="1" applyFill="1" applyBorder="1" applyAlignment="1" applyProtection="1">
      <alignment horizontal="left" vertical="center"/>
    </xf>
    <xf numFmtId="3" fontId="0" fillId="9" borderId="70" xfId="0" applyNumberFormat="1" applyFill="1" applyBorder="1" applyAlignment="1" applyProtection="1">
      <alignment horizontal="left" vertical="center"/>
    </xf>
    <xf numFmtId="0" fontId="0" fillId="5" borderId="11" xfId="0" applyFill="1" applyBorder="1" applyAlignment="1" applyProtection="1">
      <alignment horizontal="left" vertical="center" wrapText="1"/>
    </xf>
    <xf numFmtId="0" fontId="0" fillId="5" borderId="7" xfId="0" applyFill="1" applyBorder="1" applyAlignment="1" applyProtection="1">
      <alignment horizontal="left" vertical="center" wrapText="1"/>
    </xf>
    <xf numFmtId="0" fontId="0" fillId="5" borderId="25" xfId="0" applyFill="1" applyBorder="1" applyAlignment="1" applyProtection="1">
      <alignment horizontal="left" vertical="center" wrapText="1"/>
    </xf>
    <xf numFmtId="0" fontId="0" fillId="5" borderId="2" xfId="0" applyFill="1" applyBorder="1" applyAlignment="1" applyProtection="1">
      <alignment horizontal="left" vertical="center" indent="2"/>
    </xf>
    <xf numFmtId="0" fontId="0" fillId="5" borderId="1" xfId="0" applyFill="1" applyBorder="1" applyAlignment="1" applyProtection="1">
      <alignment horizontal="left" vertical="center" indent="2"/>
    </xf>
    <xf numFmtId="2" fontId="0" fillId="9" borderId="30" xfId="0" applyNumberFormat="1" applyFill="1" applyBorder="1" applyAlignment="1" applyProtection="1">
      <alignment horizontal="left" vertical="center"/>
    </xf>
    <xf numFmtId="0" fontId="0" fillId="9" borderId="30" xfId="0" applyNumberFormat="1" applyFill="1" applyBorder="1" applyAlignment="1" applyProtection="1">
      <alignment horizontal="left" vertical="center"/>
    </xf>
    <xf numFmtId="0" fontId="0" fillId="9" borderId="32" xfId="0" applyNumberFormat="1" applyFill="1" applyBorder="1" applyAlignment="1" applyProtection="1">
      <alignment horizontal="left" vertical="center"/>
    </xf>
    <xf numFmtId="0" fontId="0" fillId="9" borderId="1" xfId="0" applyNumberFormat="1" applyFill="1" applyBorder="1" applyAlignment="1" applyProtection="1">
      <alignment horizontal="left" vertical="center"/>
      <protection locked="0"/>
    </xf>
    <xf numFmtId="0" fontId="0" fillId="9" borderId="28" xfId="0" applyNumberFormat="1" applyFill="1" applyBorder="1" applyAlignment="1" applyProtection="1">
      <alignment horizontal="left" vertical="center"/>
      <protection locked="0"/>
    </xf>
    <xf numFmtId="196" fontId="0" fillId="9" borderId="1" xfId="0" applyNumberFormat="1" applyFill="1" applyBorder="1" applyAlignment="1" applyProtection="1">
      <alignment horizontal="left" vertical="center"/>
      <protection locked="0"/>
    </xf>
    <xf numFmtId="196" fontId="0" fillId="9" borderId="28" xfId="0" applyNumberFormat="1" applyFill="1" applyBorder="1" applyAlignment="1" applyProtection="1">
      <alignment horizontal="left" vertical="center"/>
      <protection locked="0"/>
    </xf>
    <xf numFmtId="194" fontId="0" fillId="9" borderId="34" xfId="0" applyNumberFormat="1" applyFill="1" applyBorder="1" applyAlignment="1" applyProtection="1">
      <alignment horizontal="left" vertical="center"/>
      <protection locked="0"/>
    </xf>
    <xf numFmtId="194" fontId="0" fillId="9" borderId="35" xfId="0" applyNumberFormat="1" applyFill="1" applyBorder="1" applyAlignment="1" applyProtection="1">
      <alignment horizontal="left" vertical="center"/>
      <protection locked="0"/>
    </xf>
    <xf numFmtId="0" fontId="0" fillId="0" borderId="20" xfId="0" applyFont="1" applyFill="1" applyBorder="1" applyAlignment="1" applyProtection="1">
      <alignment horizontal="center" vertical="center"/>
    </xf>
    <xf numFmtId="0" fontId="0" fillId="0" borderId="21" xfId="0" applyFont="1" applyFill="1" applyBorder="1" applyAlignment="1" applyProtection="1">
      <alignment horizontal="center" vertical="center"/>
    </xf>
    <xf numFmtId="0" fontId="0" fillId="0" borderId="63" xfId="0" applyFont="1" applyFill="1" applyBorder="1" applyAlignment="1" applyProtection="1">
      <alignment horizontal="center" vertical="center"/>
    </xf>
    <xf numFmtId="0" fontId="0" fillId="5" borderId="27" xfId="0" applyFill="1" applyBorder="1" applyAlignment="1" applyProtection="1">
      <alignment horizontal="left" vertical="center" indent="1"/>
    </xf>
    <xf numFmtId="0" fontId="0" fillId="5" borderId="18" xfId="0" applyFill="1" applyBorder="1" applyAlignment="1" applyProtection="1">
      <alignment horizontal="left" vertical="center" indent="1"/>
    </xf>
    <xf numFmtId="0" fontId="0" fillId="5" borderId="26" xfId="0" applyFill="1" applyBorder="1" applyAlignment="1" applyProtection="1">
      <alignment horizontal="left" vertical="center" indent="1"/>
    </xf>
    <xf numFmtId="3" fontId="0" fillId="9" borderId="30" xfId="0" applyNumberFormat="1" applyFill="1" applyBorder="1" applyAlignment="1" applyProtection="1">
      <alignment horizontal="left" vertical="center"/>
    </xf>
    <xf numFmtId="3" fontId="0" fillId="9" borderId="32" xfId="0" applyNumberFormat="1" applyFill="1" applyBorder="1" applyAlignment="1" applyProtection="1">
      <alignment horizontal="left" vertical="center"/>
    </xf>
    <xf numFmtId="194" fontId="0" fillId="6" borderId="59" xfId="0" applyNumberFormat="1" applyFill="1" applyBorder="1" applyAlignment="1" applyProtection="1">
      <alignment horizontal="left" vertical="center"/>
      <protection locked="0"/>
    </xf>
    <xf numFmtId="194" fontId="0" fillId="6" borderId="56" xfId="0" applyNumberFormat="1" applyFill="1" applyBorder="1" applyAlignment="1" applyProtection="1">
      <alignment horizontal="left" vertical="center"/>
      <protection locked="0"/>
    </xf>
    <xf numFmtId="194" fontId="0" fillId="6" borderId="65" xfId="0" applyNumberFormat="1" applyFill="1" applyBorder="1" applyAlignment="1" applyProtection="1">
      <alignment horizontal="left" vertical="center"/>
      <protection locked="0"/>
    </xf>
    <xf numFmtId="3" fontId="0" fillId="9" borderId="1" xfId="0" applyNumberFormat="1" applyFill="1" applyBorder="1" applyAlignment="1" applyProtection="1">
      <alignment horizontal="left" vertical="center"/>
      <protection locked="0"/>
    </xf>
    <xf numFmtId="3" fontId="0" fillId="9" borderId="28" xfId="0" applyNumberFormat="1" applyFill="1" applyBorder="1" applyAlignment="1" applyProtection="1">
      <alignment horizontal="left" vertical="center"/>
      <protection locked="0"/>
    </xf>
    <xf numFmtId="2" fontId="0" fillId="9" borderId="1" xfId="0" applyNumberFormat="1" applyFill="1" applyBorder="1" applyAlignment="1" applyProtection="1">
      <alignment horizontal="left" vertical="center"/>
      <protection locked="0"/>
    </xf>
    <xf numFmtId="3" fontId="0" fillId="9" borderId="30" xfId="0" applyNumberFormat="1" applyFill="1" applyBorder="1" applyAlignment="1" applyProtection="1">
      <alignment horizontal="left" vertical="center"/>
      <protection locked="0"/>
    </xf>
    <xf numFmtId="3" fontId="0" fillId="9" borderId="32" xfId="0" applyNumberFormat="1" applyFill="1" applyBorder="1" applyAlignment="1" applyProtection="1">
      <alignment horizontal="left" vertical="center"/>
      <protection locked="0"/>
    </xf>
    <xf numFmtId="2" fontId="0" fillId="9" borderId="4" xfId="0" applyNumberFormat="1" applyFill="1" applyBorder="1" applyAlignment="1" applyProtection="1">
      <alignment horizontal="left" vertical="center"/>
      <protection locked="0"/>
    </xf>
    <xf numFmtId="0" fontId="0" fillId="9" borderId="4" xfId="0" applyNumberFormat="1" applyFill="1" applyBorder="1" applyAlignment="1" applyProtection="1">
      <alignment horizontal="left" vertical="center"/>
      <protection locked="0"/>
    </xf>
    <xf numFmtId="0" fontId="0" fillId="9" borderId="71" xfId="0" applyNumberFormat="1" applyFill="1" applyBorder="1" applyAlignment="1" applyProtection="1">
      <alignment horizontal="left" vertical="center"/>
      <protection locked="0"/>
    </xf>
    <xf numFmtId="197" fontId="0" fillId="9" borderId="34" xfId="49" applyNumberFormat="1" applyFont="1" applyFill="1" applyBorder="1" applyAlignment="1" applyProtection="1">
      <alignment horizontal="left" vertical="center"/>
    </xf>
    <xf numFmtId="197" fontId="0" fillId="9" borderId="35" xfId="49" applyNumberFormat="1" applyFont="1" applyFill="1" applyBorder="1" applyAlignment="1" applyProtection="1">
      <alignment horizontal="left" vertical="center"/>
    </xf>
    <xf numFmtId="197" fontId="0" fillId="9" borderId="1" xfId="49" applyNumberFormat="1" applyFont="1" applyFill="1" applyBorder="1" applyAlignment="1" applyProtection="1">
      <alignment horizontal="left" vertical="center"/>
    </xf>
    <xf numFmtId="197" fontId="0" fillId="9" borderId="28" xfId="49" applyNumberFormat="1" applyFont="1" applyFill="1" applyBorder="1" applyAlignment="1" applyProtection="1">
      <alignment horizontal="left" vertical="center"/>
    </xf>
    <xf numFmtId="0" fontId="0" fillId="5" borderId="57" xfId="0" applyFill="1" applyBorder="1" applyAlignment="1" applyProtection="1">
      <alignment horizontal="left" vertical="center"/>
    </xf>
    <xf numFmtId="0" fontId="0" fillId="5" borderId="66" xfId="0" applyFill="1" applyBorder="1" applyAlignment="1" applyProtection="1">
      <alignment horizontal="left" vertical="center"/>
    </xf>
    <xf numFmtId="0" fontId="0" fillId="9" borderId="27" xfId="0" applyFill="1" applyBorder="1" applyAlignment="1" applyProtection="1">
      <alignment horizontal="left" vertical="center"/>
      <protection locked="0"/>
    </xf>
    <xf numFmtId="0" fontId="0" fillId="9" borderId="18" xfId="0" applyFill="1" applyBorder="1" applyAlignment="1" applyProtection="1">
      <alignment horizontal="left" vertical="center"/>
      <protection locked="0"/>
    </xf>
    <xf numFmtId="0" fontId="0" fillId="9" borderId="19" xfId="0" applyFill="1" applyBorder="1" applyAlignment="1" applyProtection="1">
      <alignment horizontal="left" vertical="center"/>
      <protection locked="0"/>
    </xf>
    <xf numFmtId="3" fontId="0" fillId="9" borderId="50" xfId="0" applyNumberFormat="1" applyFill="1" applyBorder="1" applyAlignment="1" applyProtection="1">
      <alignment horizontal="left" vertical="center"/>
      <protection locked="0"/>
    </xf>
    <xf numFmtId="3" fontId="0" fillId="9" borderId="64" xfId="0" applyNumberFormat="1" applyFill="1" applyBorder="1" applyAlignment="1" applyProtection="1">
      <alignment horizontal="left" vertical="center"/>
      <protection locked="0"/>
    </xf>
    <xf numFmtId="0" fontId="0" fillId="5" borderId="19" xfId="0" applyFill="1" applyBorder="1" applyAlignment="1" applyProtection="1">
      <alignment horizontal="left" vertical="center" indent="1"/>
    </xf>
    <xf numFmtId="196" fontId="0" fillId="9" borderId="1" xfId="0" applyNumberFormat="1" applyFill="1" applyBorder="1" applyAlignment="1" applyProtection="1">
      <alignment horizontal="left" vertical="center"/>
    </xf>
    <xf numFmtId="196" fontId="0" fillId="9" borderId="28" xfId="0" applyNumberFormat="1" applyFill="1" applyBorder="1" applyAlignment="1" applyProtection="1">
      <alignment horizontal="left" vertical="center"/>
    </xf>
    <xf numFmtId="0" fontId="0" fillId="5" borderId="10" xfId="0" applyFill="1" applyBorder="1" applyAlignment="1" applyProtection="1">
      <alignment horizontal="left" vertical="center" wrapText="1"/>
    </xf>
    <xf numFmtId="0" fontId="0" fillId="5" borderId="5" xfId="0" applyFill="1" applyBorder="1" applyAlignment="1" applyProtection="1">
      <alignment horizontal="left" vertical="center" wrapText="1"/>
    </xf>
    <xf numFmtId="0" fontId="0" fillId="5" borderId="16" xfId="0" applyFill="1" applyBorder="1" applyAlignment="1" applyProtection="1">
      <alignment horizontal="left" vertical="center" wrapText="1"/>
    </xf>
    <xf numFmtId="3" fontId="0" fillId="9" borderId="4" xfId="0" applyNumberFormat="1" applyFill="1" applyBorder="1" applyAlignment="1" applyProtection="1">
      <alignment horizontal="left" vertical="center"/>
    </xf>
    <xf numFmtId="3" fontId="0" fillId="9" borderId="71" xfId="0" applyNumberFormat="1" applyFill="1" applyBorder="1" applyAlignment="1" applyProtection="1">
      <alignment horizontal="left" vertical="center"/>
    </xf>
    <xf numFmtId="3" fontId="0" fillId="9" borderId="17" xfId="0" applyNumberFormat="1" applyFill="1" applyBorder="1" applyAlignment="1" applyProtection="1">
      <alignment horizontal="left" vertical="center"/>
    </xf>
    <xf numFmtId="3" fontId="0" fillId="9" borderId="18" xfId="0" applyNumberFormat="1" applyFill="1" applyBorder="1" applyAlignment="1" applyProtection="1">
      <alignment horizontal="left" vertical="center"/>
    </xf>
    <xf numFmtId="3" fontId="0" fillId="9" borderId="26" xfId="0" applyNumberFormat="1" applyFill="1" applyBorder="1" applyAlignment="1" applyProtection="1">
      <alignment horizontal="left" vertical="center"/>
    </xf>
    <xf numFmtId="1" fontId="0" fillId="6" borderId="53" xfId="0" applyNumberFormat="1" applyFill="1" applyBorder="1" applyAlignment="1" applyProtection="1">
      <alignment horizontal="left" vertical="center"/>
      <protection locked="0"/>
    </xf>
    <xf numFmtId="0" fontId="0" fillId="6" borderId="21" xfId="0" applyNumberFormat="1" applyFill="1" applyBorder="1" applyAlignment="1" applyProtection="1">
      <alignment horizontal="left" vertical="center"/>
      <protection locked="0"/>
    </xf>
    <xf numFmtId="0" fontId="0" fillId="6" borderId="40" xfId="0" applyNumberFormat="1" applyFill="1" applyBorder="1" applyAlignment="1" applyProtection="1">
      <alignment horizontal="left" vertical="center"/>
      <protection locked="0"/>
    </xf>
    <xf numFmtId="195" fontId="0" fillId="9" borderId="17" xfId="0" applyNumberFormat="1" applyFill="1" applyBorder="1" applyAlignment="1" applyProtection="1">
      <alignment horizontal="left" vertical="center"/>
    </xf>
    <xf numFmtId="195" fontId="0" fillId="9" borderId="18" xfId="0" applyNumberFormat="1" applyFill="1" applyBorder="1" applyAlignment="1" applyProtection="1">
      <alignment horizontal="left" vertical="center"/>
    </xf>
    <xf numFmtId="195" fontId="0" fillId="9" borderId="26" xfId="0" applyNumberFormat="1" applyFill="1" applyBorder="1" applyAlignment="1" applyProtection="1">
      <alignment horizontal="left" vertical="center"/>
    </xf>
    <xf numFmtId="0" fontId="0" fillId="9" borderId="17" xfId="0" applyNumberFormat="1" applyFill="1" applyBorder="1" applyAlignment="1" applyProtection="1">
      <alignment horizontal="left" vertical="center"/>
    </xf>
    <xf numFmtId="0" fontId="0" fillId="9" borderId="18" xfId="0" applyNumberFormat="1" applyFill="1" applyBorder="1" applyAlignment="1" applyProtection="1">
      <alignment horizontal="left" vertical="center"/>
    </xf>
    <xf numFmtId="0" fontId="0" fillId="9" borderId="26" xfId="0" applyNumberFormat="1" applyFill="1" applyBorder="1" applyAlignment="1" applyProtection="1">
      <alignment horizontal="left" vertical="center"/>
    </xf>
    <xf numFmtId="14" fontId="0" fillId="9" borderId="30" xfId="0" applyNumberFormat="1" applyFill="1" applyBorder="1" applyAlignment="1" applyProtection="1">
      <alignment horizontal="left" vertical="center"/>
      <protection locked="0"/>
    </xf>
    <xf numFmtId="14" fontId="0" fillId="9" borderId="32" xfId="0" applyNumberFormat="1" applyFill="1" applyBorder="1" applyAlignment="1" applyProtection="1">
      <alignment horizontal="left" vertical="center"/>
      <protection locked="0"/>
    </xf>
    <xf numFmtId="0" fontId="0" fillId="5" borderId="19" xfId="0" applyFill="1" applyBorder="1" applyAlignment="1" applyProtection="1">
      <alignment horizontal="left" vertical="center"/>
    </xf>
    <xf numFmtId="0" fontId="0" fillId="9" borderId="68" xfId="0" applyNumberFormat="1" applyFill="1" applyBorder="1" applyAlignment="1" applyProtection="1">
      <alignment horizontal="left" vertical="center"/>
    </xf>
    <xf numFmtId="0" fontId="0" fillId="9" borderId="22" xfId="0" applyNumberFormat="1" applyFill="1" applyBorder="1" applyAlignment="1" applyProtection="1">
      <alignment horizontal="left" vertical="center"/>
    </xf>
    <xf numFmtId="0" fontId="0" fillId="9" borderId="24" xfId="0" applyNumberForma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1" xfId="0" applyFill="1" applyBorder="1" applyAlignment="1" applyProtection="1">
      <alignment horizontal="left" vertical="center"/>
    </xf>
    <xf numFmtId="0" fontId="0" fillId="0" borderId="11" xfId="0" applyFill="1" applyBorder="1" applyAlignment="1" applyProtection="1">
      <alignment horizontal="left" vertical="center" wrapText="1"/>
    </xf>
    <xf numFmtId="0" fontId="0" fillId="0" borderId="7" xfId="0" applyFill="1" applyBorder="1" applyAlignment="1" applyProtection="1">
      <alignment horizontal="left" vertical="center" wrapText="1"/>
    </xf>
    <xf numFmtId="0" fontId="0" fillId="0" borderId="25" xfId="0" applyFill="1" applyBorder="1" applyAlignment="1" applyProtection="1">
      <alignment horizontal="left" vertical="center" wrapText="1"/>
    </xf>
    <xf numFmtId="2" fontId="0" fillId="9" borderId="69" xfId="0" applyNumberFormat="1" applyFill="1" applyBorder="1" applyAlignment="1" applyProtection="1">
      <alignment horizontal="left" vertical="center"/>
    </xf>
    <xf numFmtId="0" fontId="0" fillId="9" borderId="69" xfId="0" applyNumberFormat="1" applyFill="1" applyBorder="1" applyAlignment="1" applyProtection="1">
      <alignment horizontal="left" vertical="center"/>
    </xf>
    <xf numFmtId="0" fontId="0" fillId="9" borderId="70" xfId="0" applyNumberFormat="1" applyFill="1" applyBorder="1" applyAlignment="1" applyProtection="1">
      <alignment horizontal="left" vertical="center"/>
    </xf>
    <xf numFmtId="0" fontId="0" fillId="9" borderId="30" xfId="0" applyNumberFormat="1" applyFill="1" applyBorder="1" applyAlignment="1" applyProtection="1">
      <alignment horizontal="left" vertical="center"/>
      <protection locked="0"/>
    </xf>
    <xf numFmtId="0" fontId="0" fillId="9" borderId="32" xfId="0" applyNumberFormat="1" applyFill="1" applyBorder="1" applyAlignment="1" applyProtection="1">
      <alignment horizontal="left" vertical="center"/>
      <protection locked="0"/>
    </xf>
    <xf numFmtId="196" fontId="0" fillId="9" borderId="34" xfId="0" applyNumberFormat="1" applyFill="1" applyBorder="1" applyAlignment="1" applyProtection="1">
      <alignment horizontal="left" vertical="center"/>
    </xf>
    <xf numFmtId="196" fontId="0" fillId="9" borderId="35" xfId="0" applyNumberFormat="1" applyFill="1" applyBorder="1" applyAlignment="1" applyProtection="1">
      <alignment horizontal="left" vertical="center"/>
    </xf>
    <xf numFmtId="0" fontId="0" fillId="5" borderId="60" xfId="0" applyFill="1" applyBorder="1" applyAlignment="1" applyProtection="1">
      <alignment horizontal="left" vertical="center"/>
    </xf>
    <xf numFmtId="0" fontId="0" fillId="5" borderId="56" xfId="0" applyFill="1" applyBorder="1" applyAlignment="1" applyProtection="1">
      <alignment horizontal="left" vertical="center"/>
    </xf>
    <xf numFmtId="0" fontId="0" fillId="5" borderId="61" xfId="0" applyFill="1" applyBorder="1" applyAlignment="1" applyProtection="1">
      <alignment horizontal="left" vertical="center"/>
    </xf>
    <xf numFmtId="195" fontId="0" fillId="9" borderId="59" xfId="0" applyNumberFormat="1" applyFill="1" applyBorder="1" applyAlignment="1" applyProtection="1">
      <alignment horizontal="left" vertical="center"/>
    </xf>
    <xf numFmtId="195" fontId="0" fillId="9" borderId="56" xfId="0" applyNumberFormat="1" applyFill="1" applyBorder="1" applyAlignment="1" applyProtection="1">
      <alignment horizontal="left" vertical="center"/>
    </xf>
    <xf numFmtId="195" fontId="0" fillId="9" borderId="65" xfId="0" applyNumberFormat="1" applyFill="1" applyBorder="1" applyAlignment="1" applyProtection="1">
      <alignment horizontal="left" vertical="center"/>
    </xf>
    <xf numFmtId="10" fontId="0" fillId="9" borderId="30" xfId="49" applyNumberFormat="1" applyFont="1" applyFill="1" applyBorder="1" applyAlignment="1" applyProtection="1">
      <alignment horizontal="left" vertical="center"/>
      <protection locked="0"/>
    </xf>
    <xf numFmtId="10" fontId="0" fillId="9" borderId="32" xfId="49" applyNumberFormat="1" applyFont="1" applyFill="1" applyBorder="1" applyAlignment="1" applyProtection="1">
      <alignment horizontal="left" vertical="center"/>
      <protection locked="0"/>
    </xf>
    <xf numFmtId="0" fontId="0" fillId="9" borderId="34" xfId="0" applyNumberFormat="1" applyFill="1" applyBorder="1" applyAlignment="1" applyProtection="1">
      <alignment horizontal="left" vertical="center"/>
      <protection locked="0"/>
    </xf>
    <xf numFmtId="0" fontId="0" fillId="9" borderId="35" xfId="0" applyNumberFormat="1" applyFill="1" applyBorder="1" applyAlignment="1" applyProtection="1">
      <alignment horizontal="left" vertical="center"/>
      <protection locked="0"/>
    </xf>
    <xf numFmtId="0" fontId="14" fillId="5" borderId="11" xfId="0" applyFont="1" applyFill="1" applyBorder="1" applyAlignment="1" applyProtection="1">
      <alignment horizontal="center" vertical="center"/>
    </xf>
    <xf numFmtId="0" fontId="14" fillId="5" borderId="12" xfId="0" applyFont="1" applyFill="1" applyBorder="1" applyAlignment="1" applyProtection="1">
      <alignment horizontal="center" vertical="center"/>
    </xf>
    <xf numFmtId="0" fontId="13" fillId="5" borderId="45" xfId="0" applyFont="1" applyFill="1" applyBorder="1" applyAlignment="1" applyProtection="1">
      <alignment horizontal="center" vertical="center"/>
    </xf>
    <xf numFmtId="0" fontId="13" fillId="5" borderId="49" xfId="0" applyFont="1" applyFill="1" applyBorder="1" applyAlignment="1" applyProtection="1">
      <alignment horizontal="center" vertical="center"/>
    </xf>
    <xf numFmtId="0" fontId="13" fillId="5" borderId="8" xfId="0" applyFont="1" applyFill="1" applyBorder="1" applyAlignment="1" applyProtection="1">
      <alignment horizontal="center" vertical="center"/>
    </xf>
    <xf numFmtId="0" fontId="13" fillId="5" borderId="11" xfId="0" applyFont="1" applyFill="1" applyBorder="1" applyAlignment="1" applyProtection="1">
      <alignment horizontal="center" vertical="center"/>
    </xf>
    <xf numFmtId="0" fontId="13" fillId="5" borderId="45" xfId="0" applyFont="1" applyFill="1" applyBorder="1" applyAlignment="1" applyProtection="1">
      <alignment horizontal="center" vertical="center" wrapText="1"/>
    </xf>
    <xf numFmtId="194" fontId="0" fillId="6" borderId="1" xfId="0" applyNumberFormat="1" applyFont="1" applyFill="1" applyBorder="1" applyAlignment="1" applyProtection="1">
      <alignment horizontal="left" vertical="center"/>
      <protection locked="0"/>
    </xf>
    <xf numFmtId="0" fontId="0" fillId="6" borderId="1" xfId="0" applyFont="1" applyFill="1" applyBorder="1" applyAlignment="1" applyProtection="1">
      <alignment horizontal="left"/>
      <protection locked="0"/>
    </xf>
    <xf numFmtId="194" fontId="0" fillId="6" borderId="1" xfId="0" applyNumberFormat="1" applyFont="1" applyFill="1" applyBorder="1" applyAlignment="1" applyProtection="1">
      <alignment horizontal="left"/>
      <protection locked="0"/>
    </xf>
    <xf numFmtId="194" fontId="0" fillId="6" borderId="17" xfId="0" applyNumberFormat="1" applyFont="1" applyFill="1" applyBorder="1" applyAlignment="1" applyProtection="1">
      <alignment horizontal="left"/>
      <protection locked="0"/>
    </xf>
    <xf numFmtId="0" fontId="0" fillId="5" borderId="17" xfId="0" applyFill="1" applyBorder="1" applyAlignment="1" applyProtection="1">
      <alignment horizontal="left" vertical="top"/>
    </xf>
    <xf numFmtId="0" fontId="0" fillId="5" borderId="18" xfId="0" applyFill="1" applyBorder="1" applyAlignment="1" applyProtection="1">
      <alignment horizontal="left" vertical="top"/>
    </xf>
    <xf numFmtId="0" fontId="0" fillId="5" borderId="27" xfId="0" applyFill="1" applyBorder="1" applyAlignment="1" applyProtection="1">
      <alignment horizontal="left" vertical="top" wrapText="1"/>
    </xf>
    <xf numFmtId="0" fontId="0" fillId="5" borderId="18" xfId="0" applyFill="1" applyBorder="1" applyAlignment="1" applyProtection="1">
      <alignment horizontal="left" vertical="top" wrapText="1"/>
    </xf>
    <xf numFmtId="0" fontId="0" fillId="5" borderId="23" xfId="0" applyFill="1" applyBorder="1" applyAlignment="1" applyProtection="1">
      <alignment horizontal="left" vertical="top"/>
    </xf>
    <xf numFmtId="0" fontId="0" fillId="5" borderId="22" xfId="0" applyFill="1" applyBorder="1" applyAlignment="1" applyProtection="1">
      <alignment horizontal="left" vertical="top"/>
    </xf>
    <xf numFmtId="0" fontId="0" fillId="5" borderId="27" xfId="0" applyFill="1" applyBorder="1" applyAlignment="1" applyProtection="1">
      <alignment horizontal="left" vertical="top"/>
    </xf>
    <xf numFmtId="0" fontId="0" fillId="5" borderId="0" xfId="0" applyFill="1" applyAlignment="1" applyProtection="1">
      <alignment horizontal="left" vertical="top" wrapText="1"/>
    </xf>
    <xf numFmtId="0" fontId="0" fillId="5" borderId="0" xfId="0" applyFill="1" applyAlignment="1" applyProtection="1">
      <alignment horizontal="left" wrapText="1"/>
    </xf>
    <xf numFmtId="0" fontId="12" fillId="5" borderId="0" xfId="0" applyFont="1" applyFill="1" applyAlignment="1" applyProtection="1">
      <alignment horizontal="left" vertical="top" wrapText="1"/>
    </xf>
    <xf numFmtId="0" fontId="0" fillId="5" borderId="8" xfId="0" applyFill="1" applyBorder="1" applyAlignment="1" applyProtection="1">
      <alignment horizontal="center"/>
    </xf>
    <xf numFmtId="0" fontId="0" fillId="5" borderId="6" xfId="0" applyFill="1" applyBorder="1" applyAlignment="1" applyProtection="1">
      <alignment horizontal="center"/>
    </xf>
    <xf numFmtId="0" fontId="0" fillId="5" borderId="58" xfId="0" applyFill="1" applyBorder="1" applyAlignment="1" applyProtection="1">
      <alignment horizontal="center"/>
    </xf>
    <xf numFmtId="0" fontId="0" fillId="6" borderId="17" xfId="0" applyFill="1" applyBorder="1" applyAlignment="1" applyProtection="1">
      <alignment horizontal="center"/>
      <protection locked="0"/>
    </xf>
    <xf numFmtId="0" fontId="0" fillId="6" borderId="26" xfId="0" applyFill="1" applyBorder="1" applyAlignment="1" applyProtection="1">
      <alignment horizontal="center"/>
      <protection locked="0"/>
    </xf>
    <xf numFmtId="0" fontId="30" fillId="0" borderId="0" xfId="0" applyFont="1" applyFill="1" applyAlignment="1" applyProtection="1">
      <alignment horizontal="left" vertical="top" wrapText="1"/>
    </xf>
    <xf numFmtId="0" fontId="52" fillId="0" borderId="0" xfId="0" applyFont="1" applyFill="1" applyAlignment="1" applyProtection="1">
      <alignment horizontal="left" vertical="top" wrapText="1"/>
    </xf>
    <xf numFmtId="0" fontId="52" fillId="0" borderId="0" xfId="0" applyFont="1" applyFill="1" applyAlignment="1" applyProtection="1">
      <alignment horizontal="left" vertical="top"/>
    </xf>
    <xf numFmtId="0" fontId="14" fillId="0" borderId="0" xfId="0" applyFont="1" applyAlignment="1" applyProtection="1">
      <alignment horizontal="center" vertical="top" wrapText="1"/>
    </xf>
    <xf numFmtId="0" fontId="30" fillId="0" borderId="0"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2" fontId="28" fillId="8" borderId="20" xfId="0" applyNumberFormat="1" applyFont="1" applyFill="1" applyBorder="1" applyAlignment="1" applyProtection="1">
      <alignment horizontal="center" vertical="center" wrapText="1"/>
    </xf>
    <xf numFmtId="2" fontId="28" fillId="8" borderId="40" xfId="0" applyNumberFormat="1" applyFont="1" applyFill="1" applyBorder="1" applyAlignment="1" applyProtection="1">
      <alignment horizontal="center" vertical="center" wrapText="1"/>
    </xf>
    <xf numFmtId="0" fontId="18" fillId="0" borderId="0" xfId="0" applyFont="1" applyBorder="1" applyAlignment="1" applyProtection="1">
      <alignment horizontal="left" vertical="top" wrapText="1"/>
    </xf>
    <xf numFmtId="0" fontId="0" fillId="12" borderId="0" xfId="0" applyFill="1" applyAlignment="1" applyProtection="1">
      <alignment horizontal="center" vertical="top" wrapText="1"/>
    </xf>
    <xf numFmtId="0" fontId="0" fillId="12" borderId="0" xfId="0" applyFill="1" applyAlignment="1" applyProtection="1">
      <alignment horizontal="center" vertical="top"/>
    </xf>
    <xf numFmtId="0" fontId="30" fillId="0" borderId="0" xfId="0" applyFont="1" applyFill="1" applyAlignment="1" applyProtection="1">
      <alignment horizontal="left" vertical="top"/>
    </xf>
    <xf numFmtId="0" fontId="30" fillId="0" borderId="0" xfId="0" applyFont="1" applyAlignment="1" applyProtection="1">
      <alignment horizontal="left" vertical="top" wrapText="1"/>
    </xf>
    <xf numFmtId="0" fontId="18" fillId="0" borderId="0" xfId="0" applyFont="1" applyAlignment="1">
      <alignment horizontal="left" vertical="center" wrapText="1"/>
    </xf>
  </cellXfs>
  <cellStyles count="50">
    <cellStyle name="0mitP" xfId="3" xr:uid="{00000000-0005-0000-0000-000000000000}"/>
    <cellStyle name="0ohneP" xfId="4" xr:uid="{00000000-0005-0000-0000-000001000000}"/>
    <cellStyle name="10mitP" xfId="5" xr:uid="{00000000-0005-0000-0000-000002000000}"/>
    <cellStyle name="12mitP" xfId="6" xr:uid="{00000000-0005-0000-0000-000003000000}"/>
    <cellStyle name="12ohneP" xfId="7" xr:uid="{00000000-0005-0000-0000-000004000000}"/>
    <cellStyle name="13mitP" xfId="8" xr:uid="{00000000-0005-0000-0000-000005000000}"/>
    <cellStyle name="1mitP" xfId="9" xr:uid="{00000000-0005-0000-0000-000006000000}"/>
    <cellStyle name="1ohneP" xfId="10" xr:uid="{00000000-0005-0000-0000-000007000000}"/>
    <cellStyle name="2mitP" xfId="11" xr:uid="{00000000-0005-0000-0000-000008000000}"/>
    <cellStyle name="2ohneP" xfId="12" xr:uid="{00000000-0005-0000-0000-000009000000}"/>
    <cellStyle name="2x indented GHG Textfiels" xfId="13" xr:uid="{00000000-0005-0000-0000-00000A000000}"/>
    <cellStyle name="3mitP" xfId="14" xr:uid="{00000000-0005-0000-0000-00000B000000}"/>
    <cellStyle name="3ohneP" xfId="15" xr:uid="{00000000-0005-0000-0000-00000C000000}"/>
    <cellStyle name="4mitP" xfId="16" xr:uid="{00000000-0005-0000-0000-00000D000000}"/>
    <cellStyle name="4ohneP" xfId="17" xr:uid="{00000000-0005-0000-0000-00000E000000}"/>
    <cellStyle name="5x indented GHG Textfiels" xfId="18" xr:uid="{00000000-0005-0000-0000-00000F000000}"/>
    <cellStyle name="6mitP" xfId="19" xr:uid="{00000000-0005-0000-0000-000010000000}"/>
    <cellStyle name="6ohneP" xfId="20" xr:uid="{00000000-0005-0000-0000-000011000000}"/>
    <cellStyle name="7mitP" xfId="21" xr:uid="{00000000-0005-0000-0000-000012000000}"/>
    <cellStyle name="9mitP" xfId="22" xr:uid="{00000000-0005-0000-0000-000013000000}"/>
    <cellStyle name="9ohneP" xfId="23" xr:uid="{00000000-0005-0000-0000-000014000000}"/>
    <cellStyle name="A4 Auto Format" xfId="24" xr:uid="{00000000-0005-0000-0000-000015000000}"/>
    <cellStyle name="A4 Gg" xfId="25" xr:uid="{00000000-0005-0000-0000-000016000000}"/>
    <cellStyle name="A4 kg" xfId="26" xr:uid="{00000000-0005-0000-0000-000017000000}"/>
    <cellStyle name="A4 kt" xfId="27" xr:uid="{00000000-0005-0000-0000-000018000000}"/>
    <cellStyle name="A4 No Format" xfId="28" xr:uid="{00000000-0005-0000-0000-000019000000}"/>
    <cellStyle name="A4 Normal" xfId="29" xr:uid="{00000000-0005-0000-0000-00001A000000}"/>
    <cellStyle name="A4 Stck" xfId="30" xr:uid="{00000000-0005-0000-0000-00001B000000}"/>
    <cellStyle name="A4 Stk" xfId="31" xr:uid="{00000000-0005-0000-0000-00001C000000}"/>
    <cellStyle name="A4 T.Stk" xfId="32" xr:uid="{00000000-0005-0000-0000-00001D000000}"/>
    <cellStyle name="A4 TJ" xfId="33" xr:uid="{00000000-0005-0000-0000-00001E000000}"/>
    <cellStyle name="A4 TStk" xfId="34" xr:uid="{00000000-0005-0000-0000-00001F000000}"/>
    <cellStyle name="A4 Year" xfId="35" xr:uid="{00000000-0005-0000-0000-000020000000}"/>
    <cellStyle name="Bold GHG Numbers (0.00)" xfId="36" xr:uid="{00000000-0005-0000-0000-000021000000}"/>
    <cellStyle name="Euro" xfId="37" xr:uid="{00000000-0005-0000-0000-000022000000}"/>
    <cellStyle name="Headline" xfId="38" xr:uid="{00000000-0005-0000-0000-000023000000}"/>
    <cellStyle name="mitP" xfId="39" xr:uid="{00000000-0005-0000-0000-000024000000}"/>
    <cellStyle name="Normal GHG Numbers (0.00)" xfId="40" xr:uid="{00000000-0005-0000-0000-000025000000}"/>
    <cellStyle name="Normal GHG Textfiels Bold" xfId="41" xr:uid="{00000000-0005-0000-0000-000026000000}"/>
    <cellStyle name="Normal GHG whole table" xfId="42" xr:uid="{00000000-0005-0000-0000-000027000000}"/>
    <cellStyle name="Normal GHG-Shade" xfId="43" xr:uid="{00000000-0005-0000-0000-000028000000}"/>
    <cellStyle name="Normal_HELP" xfId="44" xr:uid="{00000000-0005-0000-0000-000029000000}"/>
    <cellStyle name="ohneP" xfId="45" xr:uid="{00000000-0005-0000-0000-00002A000000}"/>
    <cellStyle name="Pattern" xfId="46" xr:uid="{00000000-0005-0000-0000-00002B000000}"/>
    <cellStyle name="Prozent" xfId="49" builtinId="5"/>
    <cellStyle name="Standard" xfId="0" builtinId="0"/>
    <cellStyle name="Standard 2" xfId="2" xr:uid="{00000000-0005-0000-0000-00002E000000}"/>
    <cellStyle name="Standard 3" xfId="48" xr:uid="{00000000-0005-0000-0000-00002F000000}"/>
    <cellStyle name="Standard 4" xfId="1" xr:uid="{00000000-0005-0000-0000-000030000000}"/>
    <cellStyle name="Обычный_2++" xfId="47" xr:uid="{00000000-0005-0000-0000-000031000000}"/>
  </cellStyles>
  <dxfs count="35">
    <dxf>
      <fill>
        <patternFill>
          <bgColor theme="6"/>
        </patternFill>
      </fill>
    </dxf>
    <dxf>
      <fill>
        <patternFill>
          <bgColor theme="6" tint="0.59996337778862885"/>
        </patternFill>
      </fill>
    </dxf>
    <dxf>
      <fill>
        <patternFill>
          <bgColor theme="6" tint="0.59996337778862885"/>
        </patternFill>
      </fill>
    </dxf>
    <dxf>
      <fill>
        <patternFill>
          <bgColor theme="6"/>
        </patternFill>
      </fill>
    </dxf>
    <dxf>
      <fill>
        <patternFill>
          <bgColor theme="6" tint="0.59996337778862885"/>
        </patternFill>
      </fill>
    </dxf>
    <dxf>
      <fill>
        <patternFill>
          <bgColor theme="6"/>
        </patternFill>
      </fill>
    </dxf>
    <dxf>
      <fill>
        <patternFill>
          <bgColor theme="6" tint="0.59996337778862885"/>
        </patternFill>
      </fill>
    </dxf>
    <dxf>
      <fill>
        <patternFill>
          <bgColor theme="6"/>
        </patternFill>
      </fill>
    </dxf>
    <dxf>
      <fill>
        <patternFill>
          <bgColor theme="6" tint="0.59996337778862885"/>
        </patternFill>
      </fill>
    </dxf>
    <dxf>
      <fill>
        <patternFill>
          <bgColor theme="6"/>
        </patternFill>
      </fill>
    </dxf>
    <dxf>
      <fill>
        <patternFill>
          <bgColor theme="6" tint="0.59996337778862885"/>
        </patternFill>
      </fill>
    </dxf>
    <dxf>
      <fill>
        <patternFill>
          <bgColor theme="6"/>
        </patternFill>
      </fill>
    </dxf>
    <dxf>
      <fill>
        <patternFill>
          <bgColor theme="6" tint="0.59996337778862885"/>
        </patternFill>
      </fill>
    </dxf>
    <dxf>
      <fill>
        <patternFill>
          <bgColor theme="6"/>
        </patternFill>
      </fill>
    </dxf>
    <dxf>
      <fill>
        <patternFill>
          <bgColor theme="6"/>
        </patternFill>
      </fill>
    </dxf>
    <dxf>
      <fill>
        <patternFill>
          <bgColor theme="6" tint="0.59996337778862885"/>
        </patternFill>
      </fill>
    </dxf>
    <dxf>
      <fill>
        <patternFill>
          <bgColor theme="6" tint="0.59996337778862885"/>
        </patternFill>
      </fill>
    </dxf>
    <dxf>
      <fill>
        <patternFill>
          <bgColor theme="6"/>
        </patternFill>
      </fill>
    </dxf>
    <dxf>
      <fill>
        <patternFill>
          <bgColor theme="6" tint="0.59996337778862885"/>
        </patternFill>
      </fill>
    </dxf>
    <dxf>
      <fill>
        <patternFill>
          <bgColor theme="6"/>
        </patternFill>
      </fill>
    </dxf>
    <dxf>
      <fill>
        <patternFill>
          <bgColor theme="6" tint="0.59996337778862885"/>
        </patternFill>
      </fill>
    </dxf>
    <dxf>
      <fill>
        <patternFill>
          <bgColor theme="6"/>
        </patternFill>
      </fill>
    </dxf>
    <dxf>
      <fill>
        <patternFill>
          <bgColor theme="6" tint="0.59996337778862885"/>
        </patternFill>
      </fill>
    </dxf>
    <dxf>
      <fill>
        <patternFill>
          <bgColor theme="6"/>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ill>
        <patternFill>
          <bgColor rgb="FFA5D867"/>
        </patternFill>
      </fill>
    </dxf>
    <dxf>
      <fill>
        <patternFill>
          <bgColor theme="8" tint="0.59996337778862885"/>
        </patternFill>
      </fill>
    </dxf>
    <dxf>
      <font>
        <color theme="1"/>
      </font>
      <fill>
        <patternFill>
          <bgColor rgb="FFD5E1EF"/>
        </patternFill>
      </fill>
    </dxf>
    <dxf>
      <fill>
        <patternFill>
          <bgColor rgb="FFA5D867"/>
        </patternFill>
      </fill>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FED100"/>
      <color rgb="FFA5D867"/>
      <color rgb="FFD47600"/>
      <color rgb="FFD5E1EF"/>
      <color rgb="FF4DAA50"/>
      <color rgb="FF007C92"/>
      <color rgb="FFD2D2D2"/>
      <color rgb="FF3C49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5.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3.xml"/><Relationship Id="rId23" Type="http://schemas.microsoft.com/office/2017/10/relationships/person" Target="persons/person.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Sprachen_allg!$A$246</c:f>
          <c:strCache>
            <c:ptCount val="1"/>
            <c:pt idx="0">
              <c:v>Year</c:v>
            </c:pt>
          </c:strCache>
        </c:strRef>
      </c:tx>
      <c:overlay val="0"/>
      <c:spPr>
        <a:solidFill>
          <a:schemeClr val="bg1"/>
        </a:solidFill>
      </c:spPr>
      <c:txPr>
        <a:bodyPr/>
        <a:lstStyle/>
        <a:p>
          <a:pPr>
            <a:defRPr>
              <a:solidFill>
                <a:srgbClr val="007C92"/>
              </a:solidFill>
            </a:defRPr>
          </a:pPr>
          <a:endParaRPr lang="de-DE"/>
        </a:p>
      </c:txPr>
    </c:title>
    <c:autoTitleDeleted val="0"/>
    <c:plotArea>
      <c:layout/>
      <c:lineChart>
        <c:grouping val="standard"/>
        <c:varyColors val="0"/>
        <c:ser>
          <c:idx val="3"/>
          <c:order val="0"/>
          <c:tx>
            <c:strRef>
              <c:f>'PART 2a CAR Measures'!$B$255</c:f>
              <c:strCache>
                <c:ptCount val="1"/>
                <c:pt idx="0">
                  <c:v>Decarbonisation path - carbon neutral in operation until 2050</c:v>
                </c:pt>
              </c:strCache>
            </c:strRef>
          </c:tx>
          <c:spPr>
            <a:ln>
              <a:solidFill>
                <a:srgbClr val="D47600"/>
              </a:solidFill>
            </a:ln>
          </c:spPr>
          <c:marker>
            <c:symbol val="none"/>
          </c:marker>
          <c:cat>
            <c:numRef>
              <c:f>'PART 2a CAR Measures'!$H$6:$AL$6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'PART 2a CAR Measures'!$H$255:$AL$255</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B67E-479C-B3EA-A70C9956AEAC}"/>
            </c:ext>
          </c:extLst>
        </c:ser>
        <c:ser>
          <c:idx val="0"/>
          <c:order val="1"/>
          <c:tx>
            <c:strRef>
              <c:f>'PART 2a CAR Measures'!$B$263</c:f>
              <c:strCache>
                <c:ptCount val="1"/>
                <c:pt idx="0">
                  <c:v>GHG emissions balance - operation</c:v>
                </c:pt>
              </c:strCache>
            </c:strRef>
          </c:tx>
          <c:marker>
            <c:symbol val="none"/>
          </c:marker>
          <c:cat>
            <c:numRef>
              <c:f>'PART 2a CAR Measures'!$H$6:$AL$6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'PART 2a CAR Measures'!$H$263:$AL$263</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A538-4D79-8997-F04CD8AF75A9}"/>
            </c:ext>
          </c:extLst>
        </c:ser>
        <c:dLbls>
          <c:showLegendKey val="0"/>
          <c:showVal val="0"/>
          <c:showCatName val="0"/>
          <c:showSerName val="0"/>
          <c:showPercent val="0"/>
          <c:showBubbleSize val="0"/>
        </c:dLbls>
        <c:smooth val="0"/>
        <c:axId val="135522560"/>
        <c:axId val="152035328"/>
      </c:lineChart>
      <c:catAx>
        <c:axId val="135522560"/>
        <c:scaling>
          <c:orientation val="minMax"/>
        </c:scaling>
        <c:delete val="0"/>
        <c:axPos val="b"/>
        <c:numFmt formatCode="General" sourceLinked="1"/>
        <c:majorTickMark val="out"/>
        <c:minorTickMark val="none"/>
        <c:tickLblPos val="nextTo"/>
        <c:crossAx val="152035328"/>
        <c:crosses val="autoZero"/>
        <c:auto val="1"/>
        <c:lblAlgn val="ctr"/>
        <c:lblOffset val="150"/>
        <c:noMultiLvlLbl val="0"/>
      </c:catAx>
      <c:valAx>
        <c:axId val="152035328"/>
        <c:scaling>
          <c:orientation val="minMax"/>
        </c:scaling>
        <c:delete val="0"/>
        <c:axPos val="l"/>
        <c:majorGridlines/>
        <c:title>
          <c:tx>
            <c:rich>
              <a:bodyPr rot="-5400000" vert="horz"/>
              <a:lstStyle/>
              <a:p>
                <a:pPr>
                  <a:defRPr/>
                </a:pPr>
                <a:r>
                  <a:rPr lang="de-DE"/>
                  <a:t>[kgCO</a:t>
                </a:r>
                <a:r>
                  <a:rPr lang="de-DE" baseline="-25000"/>
                  <a:t>2</a:t>
                </a:r>
                <a:r>
                  <a:rPr lang="de-DE"/>
                  <a:t>eq]</a:t>
                </a:r>
              </a:p>
            </c:rich>
          </c:tx>
          <c:overlay val="0"/>
        </c:title>
        <c:numFmt formatCode="#,##0" sourceLinked="1"/>
        <c:majorTickMark val="out"/>
        <c:minorTickMark val="none"/>
        <c:tickLblPos val="nextTo"/>
        <c:crossAx val="135522560"/>
        <c:crosses val="autoZero"/>
        <c:crossBetween val="midCat"/>
      </c:valAx>
    </c:plotArea>
    <c:legend>
      <c:legendPos val="r"/>
      <c:layout>
        <c:manualLayout>
          <c:xMode val="edge"/>
          <c:yMode val="edge"/>
          <c:x val="0.58794015640573072"/>
          <c:y val="0.19656421711152988"/>
          <c:w val="0.3848737229238362"/>
          <c:h val="7.4657482394732355E-2"/>
        </c:manualLayout>
      </c:layout>
      <c:overlay val="1"/>
      <c:spPr>
        <a:solidFill>
          <a:schemeClr val="bg1"/>
        </a:solidFill>
        <a:ln>
          <a:solidFill>
            <a:schemeClr val="tx1"/>
          </a:solidFill>
        </a:ln>
        <a:effectLst>
          <a:outerShdw blurRad="50800" dist="38100" dir="2700000" algn="tl" rotWithShape="0">
            <a:schemeClr val="bg1">
              <a:lumMod val="75000"/>
              <a:alpha val="40000"/>
            </a:schemeClr>
          </a:outerShdw>
        </a:effectLst>
      </c:spPr>
    </c:legend>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Sprachen_allg!$A$246</c:f>
          <c:strCache>
            <c:ptCount val="1"/>
            <c:pt idx="0">
              <c:v>Year</c:v>
            </c:pt>
          </c:strCache>
        </c:strRef>
      </c:tx>
      <c:overlay val="0"/>
      <c:spPr>
        <a:solidFill>
          <a:schemeClr val="bg1"/>
        </a:solidFill>
      </c:spPr>
      <c:txPr>
        <a:bodyPr/>
        <a:lstStyle/>
        <a:p>
          <a:pPr>
            <a:defRPr>
              <a:solidFill>
                <a:srgbClr val="007C92"/>
              </a:solidFill>
            </a:defRPr>
          </a:pPr>
          <a:endParaRPr lang="de-DE"/>
        </a:p>
      </c:txPr>
    </c:title>
    <c:autoTitleDeleted val="0"/>
    <c:plotArea>
      <c:layout/>
      <c:lineChart>
        <c:grouping val="standard"/>
        <c:varyColors val="0"/>
        <c:ser>
          <c:idx val="3"/>
          <c:order val="0"/>
          <c:tx>
            <c:strRef>
              <c:f>'PART 2a CAR Measures'!$B$256</c:f>
              <c:strCache>
                <c:ptCount val="1"/>
                <c:pt idx="0">
                  <c:v>Decarbonisation path - carbon neutral in operation until 2050 (area-specific)</c:v>
                </c:pt>
              </c:strCache>
            </c:strRef>
          </c:tx>
          <c:spPr>
            <a:ln>
              <a:solidFill>
                <a:srgbClr val="D47600"/>
              </a:solidFill>
            </a:ln>
          </c:spPr>
          <c:marker>
            <c:symbol val="none"/>
          </c:marker>
          <c:cat>
            <c:numRef>
              <c:f>'PART 2a CAR Measures'!$H$6:$AL$6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'PART 2a CAR Measures'!$H$256:$AL$256</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0-8CBC-4DC1-823B-83DA786C2C45}"/>
            </c:ext>
          </c:extLst>
        </c:ser>
        <c:ser>
          <c:idx val="0"/>
          <c:order val="1"/>
          <c:tx>
            <c:strRef>
              <c:f>'PART 2a CAR Measures'!$B$264</c:f>
              <c:strCache>
                <c:ptCount val="1"/>
                <c:pt idx="0">
                  <c:v>GHG emissions balance - operation (area-specific)</c:v>
                </c:pt>
              </c:strCache>
            </c:strRef>
          </c:tx>
          <c:marker>
            <c:symbol val="none"/>
          </c:marker>
          <c:cat>
            <c:numRef>
              <c:f>'PART 2a CAR Measures'!$H$6:$AL$6</c:f>
              <c:numCache>
                <c:formatCode>General</c:formatCode>
                <c:ptCount val="31"/>
                <c:pt idx="0">
                  <c:v>2020</c:v>
                </c:pt>
                <c:pt idx="1">
                  <c:v>2021</c:v>
                </c:pt>
                <c:pt idx="2">
                  <c:v>2022</c:v>
                </c:pt>
                <c:pt idx="3">
                  <c:v>2023</c:v>
                </c:pt>
                <c:pt idx="4">
                  <c:v>2024</c:v>
                </c:pt>
                <c:pt idx="5">
                  <c:v>2025</c:v>
                </c:pt>
                <c:pt idx="6">
                  <c:v>2026</c:v>
                </c:pt>
                <c:pt idx="7">
                  <c:v>2027</c:v>
                </c:pt>
                <c:pt idx="8">
                  <c:v>2028</c:v>
                </c:pt>
                <c:pt idx="9">
                  <c:v>2029</c:v>
                </c:pt>
                <c:pt idx="10">
                  <c:v>2030</c:v>
                </c:pt>
                <c:pt idx="11">
                  <c:v>2031</c:v>
                </c:pt>
                <c:pt idx="12">
                  <c:v>2032</c:v>
                </c:pt>
                <c:pt idx="13">
                  <c:v>2033</c:v>
                </c:pt>
                <c:pt idx="14">
                  <c:v>2034</c:v>
                </c:pt>
                <c:pt idx="15">
                  <c:v>2035</c:v>
                </c:pt>
                <c:pt idx="16">
                  <c:v>2036</c:v>
                </c:pt>
                <c:pt idx="17">
                  <c:v>2037</c:v>
                </c:pt>
                <c:pt idx="18">
                  <c:v>2038</c:v>
                </c:pt>
                <c:pt idx="19">
                  <c:v>2039</c:v>
                </c:pt>
                <c:pt idx="20">
                  <c:v>2040</c:v>
                </c:pt>
                <c:pt idx="21">
                  <c:v>2041</c:v>
                </c:pt>
                <c:pt idx="22">
                  <c:v>2042</c:v>
                </c:pt>
                <c:pt idx="23">
                  <c:v>2043</c:v>
                </c:pt>
                <c:pt idx="24">
                  <c:v>2044</c:v>
                </c:pt>
                <c:pt idx="25">
                  <c:v>2045</c:v>
                </c:pt>
                <c:pt idx="26">
                  <c:v>2046</c:v>
                </c:pt>
                <c:pt idx="27">
                  <c:v>2047</c:v>
                </c:pt>
                <c:pt idx="28">
                  <c:v>2048</c:v>
                </c:pt>
                <c:pt idx="29">
                  <c:v>2049</c:v>
                </c:pt>
                <c:pt idx="30">
                  <c:v>2050</c:v>
                </c:pt>
              </c:numCache>
            </c:numRef>
          </c:cat>
          <c:val>
            <c:numRef>
              <c:f>'PART 2a CAR Measures'!$H$264:$AL$264</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smooth val="0"/>
          <c:extLst>
            <c:ext xmlns:c16="http://schemas.microsoft.com/office/drawing/2014/chart" uri="{C3380CC4-5D6E-409C-BE32-E72D297353CC}">
              <c16:uniqueId val="{00000001-8CBC-4DC1-823B-83DA786C2C45}"/>
            </c:ext>
          </c:extLst>
        </c:ser>
        <c:dLbls>
          <c:showLegendKey val="0"/>
          <c:showVal val="0"/>
          <c:showCatName val="0"/>
          <c:showSerName val="0"/>
          <c:showPercent val="0"/>
          <c:showBubbleSize val="0"/>
        </c:dLbls>
        <c:smooth val="0"/>
        <c:axId val="135522560"/>
        <c:axId val="152035328"/>
      </c:lineChart>
      <c:catAx>
        <c:axId val="135522560"/>
        <c:scaling>
          <c:orientation val="minMax"/>
        </c:scaling>
        <c:delete val="0"/>
        <c:axPos val="b"/>
        <c:numFmt formatCode="General" sourceLinked="1"/>
        <c:majorTickMark val="out"/>
        <c:minorTickMark val="none"/>
        <c:tickLblPos val="nextTo"/>
        <c:crossAx val="152035328"/>
        <c:crosses val="autoZero"/>
        <c:auto val="1"/>
        <c:lblAlgn val="ctr"/>
        <c:lblOffset val="150"/>
        <c:noMultiLvlLbl val="0"/>
      </c:catAx>
      <c:valAx>
        <c:axId val="152035328"/>
        <c:scaling>
          <c:orientation val="minMax"/>
        </c:scaling>
        <c:delete val="0"/>
        <c:axPos val="l"/>
        <c:majorGridlines/>
        <c:title>
          <c:tx>
            <c:rich>
              <a:bodyPr rot="-5400000" vert="horz"/>
              <a:lstStyle/>
              <a:p>
                <a:pPr>
                  <a:defRPr/>
                </a:pPr>
                <a:r>
                  <a:rPr lang="de-DE"/>
                  <a:t>[kgCO</a:t>
                </a:r>
                <a:r>
                  <a:rPr lang="de-DE" baseline="-25000"/>
                  <a:t>2</a:t>
                </a:r>
                <a:r>
                  <a:rPr lang="de-DE"/>
                  <a:t>eq/m²]</a:t>
                </a:r>
              </a:p>
            </c:rich>
          </c:tx>
          <c:overlay val="0"/>
        </c:title>
        <c:numFmt formatCode="#,##0" sourceLinked="1"/>
        <c:majorTickMark val="out"/>
        <c:minorTickMark val="none"/>
        <c:tickLblPos val="nextTo"/>
        <c:crossAx val="135522560"/>
        <c:crosses val="autoZero"/>
        <c:crossBetween val="midCat"/>
      </c:valAx>
    </c:plotArea>
    <c:legend>
      <c:legendPos val="r"/>
      <c:layout>
        <c:manualLayout>
          <c:xMode val="edge"/>
          <c:yMode val="edge"/>
          <c:x val="0.58794015640573072"/>
          <c:y val="0.19656421711152988"/>
          <c:w val="0.3848737229238362"/>
          <c:h val="0.10846625154423051"/>
        </c:manualLayout>
      </c:layout>
      <c:overlay val="1"/>
      <c:spPr>
        <a:solidFill>
          <a:schemeClr val="bg1"/>
        </a:solidFill>
        <a:ln>
          <a:solidFill>
            <a:schemeClr val="tx1"/>
          </a:solidFill>
        </a:ln>
        <a:effectLst>
          <a:outerShdw blurRad="50800" dist="38100" dir="2700000" algn="tl" rotWithShape="0">
            <a:schemeClr val="bg1">
              <a:lumMod val="75000"/>
              <a:alpha val="40000"/>
            </a:schemeClr>
          </a:outerShdw>
        </a:effectLst>
      </c:spPr>
    </c:legend>
    <c:plotVisOnly val="1"/>
    <c:dispBlanksAs val="gap"/>
    <c:showDLblsOverMax val="0"/>
  </c:chart>
  <c:spPr>
    <a:ln>
      <a:noFill/>
    </a:ln>
  </c:sp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workbookViewId="0"/>
  </sheetViews>
  <pageMargins left="0.7" right="0.7" top="0.78740157499999996" bottom="0.78740157499999996"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11BFEDF-8BA2-4D43-B3A4-7D41D9245375}">
  <sheetPr/>
  <sheetViews>
    <sheetView workbookViewId="0"/>
  </sheetViews>
  <pageMargins left="0.7" right="0.7" top="0.78740157499999996" bottom="0.78740157499999996"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drawing6.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7.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11</xdr:col>
      <xdr:colOff>169957</xdr:colOff>
      <xdr:row>16</xdr:row>
      <xdr:rowOff>21169</xdr:rowOff>
    </xdr:from>
    <xdr:to>
      <xdr:col>12</xdr:col>
      <xdr:colOff>613832</xdr:colOff>
      <xdr:row>19</xdr:row>
      <xdr:rowOff>143734</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8770618" y="3460108"/>
          <a:ext cx="1225753" cy="599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751416</xdr:colOff>
          <xdr:row>44</xdr:row>
          <xdr:rowOff>52917</xdr:rowOff>
        </xdr:from>
        <xdr:to>
          <xdr:col>10</xdr:col>
          <xdr:colOff>412750</xdr:colOff>
          <xdr:row>50</xdr:row>
          <xdr:rowOff>127000</xdr:rowOff>
        </xdr:to>
        <xdr:pic>
          <xdr:nvPicPr>
            <xdr:cNvPr id="4" name="Grafik 3">
              <a:extLst>
                <a:ext uri="{FF2B5EF4-FFF2-40B4-BE49-F238E27FC236}">
                  <a16:creationId xmlns:a16="http://schemas.microsoft.com/office/drawing/2014/main" id="{F7A3C4C0-F885-4DAC-B85E-5A79F7545250}"/>
                </a:ext>
              </a:extLst>
            </xdr:cNvPr>
            <xdr:cNvPicPr>
              <a:picLocks/>
              <a:extLst>
                <a:ext uri="{84589F7E-364E-4C9E-8A38-B11213B215E9}">
                  <a14:cameraTool cellRange="Bild03" spid="_x0000_s1182"/>
                </a:ext>
              </a:extLst>
            </xdr:cNvPicPr>
          </xdr:nvPicPr>
          <xdr:blipFill rotWithShape="1">
            <a:blip xmlns:r="http://schemas.openxmlformats.org/officeDocument/2006/relationships" r:embed="rId1"/>
            <a:srcRect l="19172" t="1913" r="28784"/>
            <a:stretch>
              <a:fillRect/>
            </a:stretch>
          </xdr:blipFill>
          <xdr:spPr>
            <a:xfrm>
              <a:off x="8837083" y="7810500"/>
              <a:ext cx="1947334" cy="1492250"/>
            </a:xfrm>
            <a:prstGeom prst="rect">
              <a:avLst/>
            </a:prstGeom>
            <a:ln>
              <a:noFill/>
            </a:ln>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a:extLst>
            <a:ext uri="{FF2B5EF4-FFF2-40B4-BE49-F238E27FC236}">
              <a16:creationId xmlns:a16="http://schemas.microsoft.com/office/drawing/2014/main" id="{E010DE79-613E-4058-96C5-5641245EDD1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14</xdr:col>
          <xdr:colOff>95250</xdr:colOff>
          <xdr:row>26</xdr:row>
          <xdr:rowOff>95250</xdr:rowOff>
        </xdr:to>
        <xdr:pic>
          <xdr:nvPicPr>
            <xdr:cNvPr id="4" name="Grafik 3">
              <a:extLst>
                <a:ext uri="{FF2B5EF4-FFF2-40B4-BE49-F238E27FC236}">
                  <a16:creationId xmlns:a16="http://schemas.microsoft.com/office/drawing/2014/main" id="{00000000-0008-0000-0B00-000004000000}"/>
                </a:ext>
              </a:extLst>
            </xdr:cNvPr>
            <xdr:cNvPicPr>
              <a:picLocks noChangeAspect="1" noChangeArrowheads="1"/>
              <a:extLst>
                <a:ext uri="{84589F7E-364E-4C9E-8A38-B11213B215E9}">
                  <a14:cameraTool cellRange="Bild01" spid="_x0000_s19813"/>
                </a:ext>
              </a:extLst>
            </xdr:cNvPicPr>
          </xdr:nvPicPr>
          <xdr:blipFill>
            <a:blip xmlns:r="http://schemas.openxmlformats.org/officeDocument/2006/relationships" r:embed="rId1"/>
            <a:srcRect/>
            <a:stretch>
              <a:fillRect/>
            </a:stretch>
          </xdr:blipFill>
          <xdr:spPr bwMode="auto">
            <a:xfrm>
              <a:off x="762000" y="1104900"/>
              <a:ext cx="10001250" cy="3495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32</xdr:row>
          <xdr:rowOff>0</xdr:rowOff>
        </xdr:from>
        <xdr:to>
          <xdr:col>15</xdr:col>
          <xdr:colOff>180975</xdr:colOff>
          <xdr:row>61</xdr:row>
          <xdr:rowOff>28575</xdr:rowOff>
        </xdr:to>
        <xdr:pic>
          <xdr:nvPicPr>
            <xdr:cNvPr id="5" name="Grafik 4">
              <a:extLst>
                <a:ext uri="{FF2B5EF4-FFF2-40B4-BE49-F238E27FC236}">
                  <a16:creationId xmlns:a16="http://schemas.microsoft.com/office/drawing/2014/main" id="{00000000-0008-0000-0B00-000005000000}"/>
                </a:ext>
              </a:extLst>
            </xdr:cNvPr>
            <xdr:cNvPicPr>
              <a:picLocks noChangeAspect="1" noChangeArrowheads="1"/>
              <a:extLst>
                <a:ext uri="{84589F7E-364E-4C9E-8A38-B11213B215E9}">
                  <a14:cameraTool cellRange="Bild02" spid="_x0000_s19814"/>
                </a:ext>
              </a:extLst>
            </xdr:cNvPicPr>
          </xdr:nvPicPr>
          <xdr:blipFill>
            <a:blip xmlns:r="http://schemas.openxmlformats.org/officeDocument/2006/relationships" r:embed="rId2"/>
            <a:srcRect/>
            <a:stretch>
              <a:fillRect/>
            </a:stretch>
          </xdr:blipFill>
          <xdr:spPr bwMode="auto">
            <a:xfrm>
              <a:off x="762000" y="5476875"/>
              <a:ext cx="10848975" cy="47244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1</xdr:col>
      <xdr:colOff>138544</xdr:colOff>
      <xdr:row>1</xdr:row>
      <xdr:rowOff>86590</xdr:rowOff>
    </xdr:from>
    <xdr:to>
      <xdr:col>1</xdr:col>
      <xdr:colOff>10094175</xdr:colOff>
      <xdr:row>1</xdr:row>
      <xdr:rowOff>3531515</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900544" y="242454"/>
          <a:ext cx="9955631" cy="3444925"/>
        </a:xfrm>
        <a:prstGeom prst="rect">
          <a:avLst/>
        </a:prstGeom>
      </xdr:spPr>
    </xdr:pic>
    <xdr:clientData/>
  </xdr:twoCellAnchor>
  <xdr:twoCellAnchor editAs="oneCell">
    <xdr:from>
      <xdr:col>1</xdr:col>
      <xdr:colOff>69272</xdr:colOff>
      <xdr:row>2</xdr:row>
      <xdr:rowOff>69272</xdr:rowOff>
    </xdr:from>
    <xdr:to>
      <xdr:col>1</xdr:col>
      <xdr:colOff>10762583</xdr:colOff>
      <xdr:row>2</xdr:row>
      <xdr:rowOff>4598366</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stretch>
          <a:fillRect/>
        </a:stretch>
      </xdr:blipFill>
      <xdr:spPr>
        <a:xfrm>
          <a:off x="974147" y="4141210"/>
          <a:ext cx="10693311" cy="4529094"/>
        </a:xfrm>
        <a:prstGeom prst="rect">
          <a:avLst/>
        </a:prstGeom>
      </xdr:spPr>
    </xdr:pic>
    <xdr:clientData/>
  </xdr:twoCellAnchor>
  <xdr:twoCellAnchor editAs="oneCell">
    <xdr:from>
      <xdr:col>2</xdr:col>
      <xdr:colOff>105508</xdr:colOff>
      <xdr:row>1</xdr:row>
      <xdr:rowOff>105437</xdr:rowOff>
    </xdr:from>
    <xdr:to>
      <xdr:col>2</xdr:col>
      <xdr:colOff>10890890</xdr:colOff>
      <xdr:row>1</xdr:row>
      <xdr:rowOff>3465819</xdr:rowOff>
    </xdr:to>
    <xdr:pic>
      <xdr:nvPicPr>
        <xdr:cNvPr id="4" name="Grafik 3">
          <a:extLst>
            <a:ext uri="{FF2B5EF4-FFF2-40B4-BE49-F238E27FC236}">
              <a16:creationId xmlns:a16="http://schemas.microsoft.com/office/drawing/2014/main" id="{8D5EE57E-6680-4135-AD4F-C47A6B19EF68}"/>
            </a:ext>
          </a:extLst>
        </xdr:cNvPr>
        <xdr:cNvPicPr>
          <a:picLocks noChangeAspect="1"/>
        </xdr:cNvPicPr>
      </xdr:nvPicPr>
      <xdr:blipFill>
        <a:blip xmlns:r="http://schemas.openxmlformats.org/officeDocument/2006/relationships" r:embed="rId3"/>
        <a:stretch>
          <a:fillRect/>
        </a:stretch>
      </xdr:blipFill>
      <xdr:spPr>
        <a:xfrm>
          <a:off x="11708690" y="261301"/>
          <a:ext cx="10785382" cy="3360382"/>
        </a:xfrm>
        <a:prstGeom prst="rect">
          <a:avLst/>
        </a:prstGeom>
      </xdr:spPr>
    </xdr:pic>
    <xdr:clientData/>
  </xdr:twoCellAnchor>
  <xdr:twoCellAnchor editAs="oneCell">
    <xdr:from>
      <xdr:col>2</xdr:col>
      <xdr:colOff>285752</xdr:colOff>
      <xdr:row>2</xdr:row>
      <xdr:rowOff>74844</xdr:rowOff>
    </xdr:from>
    <xdr:to>
      <xdr:col>2</xdr:col>
      <xdr:colOff>11343410</xdr:colOff>
      <xdr:row>2</xdr:row>
      <xdr:rowOff>4681026</xdr:rowOff>
    </xdr:to>
    <xdr:pic>
      <xdr:nvPicPr>
        <xdr:cNvPr id="5" name="Grafik 4">
          <a:extLst>
            <a:ext uri="{FF2B5EF4-FFF2-40B4-BE49-F238E27FC236}">
              <a16:creationId xmlns:a16="http://schemas.microsoft.com/office/drawing/2014/main" id="{5DE0A6B7-3012-4A52-9E19-17E39175D8E4}"/>
            </a:ext>
          </a:extLst>
        </xdr:cNvPr>
        <xdr:cNvPicPr>
          <a:picLocks noChangeAspect="1"/>
        </xdr:cNvPicPr>
      </xdr:nvPicPr>
      <xdr:blipFill>
        <a:blip xmlns:r="http://schemas.openxmlformats.org/officeDocument/2006/relationships" r:embed="rId4"/>
        <a:stretch>
          <a:fillRect/>
        </a:stretch>
      </xdr:blipFill>
      <xdr:spPr>
        <a:xfrm>
          <a:off x="11888934" y="3815571"/>
          <a:ext cx="11057658" cy="4606182"/>
        </a:xfrm>
        <a:prstGeom prst="rect">
          <a:avLst/>
        </a:prstGeom>
      </xdr:spPr>
    </xdr:pic>
    <xdr:clientData/>
  </xdr:twoCellAnchor>
  <xdr:twoCellAnchor editAs="oneCell">
    <xdr:from>
      <xdr:col>1</xdr:col>
      <xdr:colOff>2257776</xdr:colOff>
      <xdr:row>3</xdr:row>
      <xdr:rowOff>176388</xdr:rowOff>
    </xdr:from>
    <xdr:to>
      <xdr:col>1</xdr:col>
      <xdr:colOff>6985000</xdr:colOff>
      <xdr:row>3</xdr:row>
      <xdr:rowOff>3514053</xdr:rowOff>
    </xdr:to>
    <xdr:pic>
      <xdr:nvPicPr>
        <xdr:cNvPr id="24" name="Grafik 23">
          <a:extLst>
            <a:ext uri="{FF2B5EF4-FFF2-40B4-BE49-F238E27FC236}">
              <a16:creationId xmlns:a16="http://schemas.microsoft.com/office/drawing/2014/main" id="{DC559F12-4277-43DE-8BC0-8B5748F2E023}"/>
            </a:ext>
          </a:extLst>
        </xdr:cNvPr>
        <xdr:cNvPicPr>
          <a:picLocks noChangeAspect="1"/>
        </xdr:cNvPicPr>
      </xdr:nvPicPr>
      <xdr:blipFill>
        <a:blip xmlns:r="http://schemas.openxmlformats.org/officeDocument/2006/relationships" r:embed="rId5"/>
        <a:stretch>
          <a:fillRect/>
        </a:stretch>
      </xdr:blipFill>
      <xdr:spPr>
        <a:xfrm>
          <a:off x="3174998" y="8995832"/>
          <a:ext cx="4727224" cy="3337665"/>
        </a:xfrm>
        <a:prstGeom prst="rect">
          <a:avLst/>
        </a:prstGeom>
      </xdr:spPr>
    </xdr:pic>
    <xdr:clientData/>
  </xdr:twoCellAnchor>
  <xdr:twoCellAnchor editAs="oneCell">
    <xdr:from>
      <xdr:col>2</xdr:col>
      <xdr:colOff>2434168</xdr:colOff>
      <xdr:row>3</xdr:row>
      <xdr:rowOff>176389</xdr:rowOff>
    </xdr:from>
    <xdr:to>
      <xdr:col>2</xdr:col>
      <xdr:colOff>7196667</xdr:colOff>
      <xdr:row>3</xdr:row>
      <xdr:rowOff>3538960</xdr:rowOff>
    </xdr:to>
    <xdr:pic>
      <xdr:nvPicPr>
        <xdr:cNvPr id="35" name="Grafik 34">
          <a:extLst>
            <a:ext uri="{FF2B5EF4-FFF2-40B4-BE49-F238E27FC236}">
              <a16:creationId xmlns:a16="http://schemas.microsoft.com/office/drawing/2014/main" id="{A36E8387-3703-4461-BAD1-29474C78D3A6}"/>
            </a:ext>
          </a:extLst>
        </xdr:cNvPr>
        <xdr:cNvPicPr>
          <a:picLocks noChangeAspect="1"/>
        </xdr:cNvPicPr>
      </xdr:nvPicPr>
      <xdr:blipFill>
        <a:blip xmlns:r="http://schemas.openxmlformats.org/officeDocument/2006/relationships" r:embed="rId6"/>
        <a:stretch>
          <a:fillRect/>
        </a:stretch>
      </xdr:blipFill>
      <xdr:spPr>
        <a:xfrm>
          <a:off x="14181668" y="8995833"/>
          <a:ext cx="4762499" cy="336257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ulius" id="{5EB3EA02-3B32-4CF2-8687-65CAD7A3DCBB}" userId="abc9969fcb62038f"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5" dT="2020-07-01T06:35:49.41" personId="{5EB3EA02-3B32-4CF2-8687-65CAD7A3DCBB}" id="{F872E8C4-761E-45BA-B04B-F7729610D91A}">
    <text>Referenzdatensatz</text>
  </threadedComment>
</ThreadedComment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7.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47600"/>
  </sheetPr>
  <dimension ref="A1:L19"/>
  <sheetViews>
    <sheetView workbookViewId="0">
      <selection activeCell="F24" sqref="F24"/>
    </sheetView>
  </sheetViews>
  <sheetFormatPr baseColWidth="10" defaultColWidth="11.42578125" defaultRowHeight="12.75"/>
  <cols>
    <col min="1" max="1" width="12.140625" style="460" bestFit="1" customWidth="1"/>
    <col min="2" max="2" width="25.7109375" style="460" customWidth="1"/>
    <col min="3" max="3" width="35.7109375" style="460" customWidth="1"/>
    <col min="4" max="4" width="35.7109375" style="464" customWidth="1"/>
    <col min="5" max="5" width="12.140625" style="460" bestFit="1" customWidth="1"/>
    <col min="6" max="6" width="25.7109375" style="460" customWidth="1"/>
    <col min="7" max="7" width="35.7109375" style="460" customWidth="1"/>
    <col min="8" max="8" width="35.7109375" style="464" customWidth="1"/>
    <col min="9" max="16384" width="11.42578125" style="460"/>
  </cols>
  <sheetData>
    <row r="1" spans="1:12">
      <c r="A1" s="462" t="s">
        <v>560</v>
      </c>
      <c r="C1" s="462"/>
      <c r="D1" s="544"/>
      <c r="E1" s="462" t="s">
        <v>563</v>
      </c>
      <c r="G1" s="462"/>
      <c r="H1" s="462"/>
      <c r="I1" s="462"/>
      <c r="J1" s="462"/>
      <c r="K1" s="462"/>
      <c r="L1" s="462"/>
    </row>
    <row r="2" spans="1:12" s="484" customFormat="1">
      <c r="A2" s="462" t="s">
        <v>1456</v>
      </c>
      <c r="B2" s="462"/>
      <c r="C2" s="462"/>
      <c r="D2" s="544"/>
      <c r="E2" s="462" t="s">
        <v>1457</v>
      </c>
      <c r="F2" s="462"/>
      <c r="G2" s="462"/>
      <c r="H2" s="462"/>
      <c r="I2" s="462"/>
      <c r="J2" s="462"/>
      <c r="K2" s="462"/>
      <c r="L2" s="462"/>
    </row>
    <row r="3" spans="1:12" s="467" customFormat="1">
      <c r="A3" s="465" t="s">
        <v>515</v>
      </c>
      <c r="B3" s="461" t="s">
        <v>512</v>
      </c>
      <c r="C3" s="461" t="s">
        <v>513</v>
      </c>
      <c r="D3" s="466" t="s">
        <v>514</v>
      </c>
      <c r="E3" s="465" t="s">
        <v>581</v>
      </c>
      <c r="F3" s="461" t="s">
        <v>580</v>
      </c>
      <c r="G3" s="461" t="s">
        <v>579</v>
      </c>
      <c r="H3" s="461" t="s">
        <v>578</v>
      </c>
      <c r="I3" s="461"/>
      <c r="K3" s="461"/>
      <c r="L3" s="461"/>
    </row>
    <row r="4" spans="1:12" ht="12.75" customHeight="1">
      <c r="A4" s="456" t="s">
        <v>511</v>
      </c>
      <c r="B4" s="468" t="s">
        <v>506</v>
      </c>
      <c r="C4" s="468" t="s">
        <v>507</v>
      </c>
      <c r="D4" s="469" t="s">
        <v>381</v>
      </c>
      <c r="E4" s="543" t="s">
        <v>511</v>
      </c>
      <c r="F4" s="468" t="s">
        <v>570</v>
      </c>
      <c r="G4" s="468" t="s">
        <v>572</v>
      </c>
      <c r="H4" s="469" t="s">
        <v>575</v>
      </c>
      <c r="I4" s="463"/>
      <c r="J4" s="463"/>
      <c r="K4" s="463"/>
      <c r="L4" s="463"/>
    </row>
    <row r="5" spans="1:12" ht="12.75" customHeight="1">
      <c r="A5" s="456" t="s">
        <v>511</v>
      </c>
      <c r="B5" s="468" t="s">
        <v>508</v>
      </c>
      <c r="C5" s="468" t="s">
        <v>509</v>
      </c>
      <c r="D5" s="469" t="s">
        <v>351</v>
      </c>
      <c r="E5" s="543" t="s">
        <v>511</v>
      </c>
      <c r="F5" s="468" t="s">
        <v>571</v>
      </c>
      <c r="G5" s="468" t="s">
        <v>573</v>
      </c>
      <c r="H5" s="469" t="s">
        <v>576</v>
      </c>
      <c r="I5" s="484"/>
      <c r="J5" s="484"/>
      <c r="K5" s="484"/>
      <c r="L5" s="484"/>
    </row>
    <row r="6" spans="1:12" ht="12.75" customHeight="1">
      <c r="A6" s="456" t="s">
        <v>511</v>
      </c>
      <c r="B6" s="468" t="s">
        <v>1330</v>
      </c>
      <c r="C6" s="468" t="s">
        <v>510</v>
      </c>
      <c r="D6" s="469" t="s">
        <v>350</v>
      </c>
      <c r="E6" s="543" t="s">
        <v>511</v>
      </c>
      <c r="F6" s="468" t="s">
        <v>1079</v>
      </c>
      <c r="G6" s="468" t="s">
        <v>574</v>
      </c>
      <c r="H6" s="469" t="s">
        <v>577</v>
      </c>
      <c r="I6" s="484"/>
      <c r="J6" s="484"/>
      <c r="K6" s="484"/>
      <c r="L6" s="484"/>
    </row>
    <row r="7" spans="1:12" ht="12.75" customHeight="1">
      <c r="A7" s="456" t="s">
        <v>556</v>
      </c>
      <c r="B7" s="468" t="s">
        <v>1330</v>
      </c>
      <c r="C7" s="468" t="s">
        <v>558</v>
      </c>
      <c r="D7" s="469" t="s">
        <v>557</v>
      </c>
      <c r="E7" s="543" t="s">
        <v>556</v>
      </c>
      <c r="F7" s="468" t="s">
        <v>1079</v>
      </c>
      <c r="G7" s="468" t="s">
        <v>1037</v>
      </c>
      <c r="H7" s="469" t="s">
        <v>1038</v>
      </c>
    </row>
    <row r="8" spans="1:12">
      <c r="A8" s="457" t="s">
        <v>1039</v>
      </c>
      <c r="B8" s="468" t="s">
        <v>1040</v>
      </c>
      <c r="C8" s="468" t="s">
        <v>1042</v>
      </c>
      <c r="D8" s="469" t="s">
        <v>1041</v>
      </c>
      <c r="E8" s="543" t="s">
        <v>1039</v>
      </c>
      <c r="F8" s="468" t="s">
        <v>1043</v>
      </c>
      <c r="G8" s="468" t="s">
        <v>1044</v>
      </c>
      <c r="H8" s="469" t="s">
        <v>1038</v>
      </c>
    </row>
    <row r="9" spans="1:12">
      <c r="A9" s="457" t="s">
        <v>1081</v>
      </c>
      <c r="B9" s="468" t="s">
        <v>1078</v>
      </c>
      <c r="C9" s="468" t="s">
        <v>1077</v>
      </c>
      <c r="D9" s="469" t="s">
        <v>1041</v>
      </c>
      <c r="E9" s="543" t="s">
        <v>1081</v>
      </c>
      <c r="F9" s="550" t="s">
        <v>1079</v>
      </c>
      <c r="G9" s="550" t="s">
        <v>1080</v>
      </c>
      <c r="H9" s="551" t="s">
        <v>1038</v>
      </c>
    </row>
    <row r="10" spans="1:12">
      <c r="A10" s="457" t="s">
        <v>1308</v>
      </c>
      <c r="B10" s="468" t="s">
        <v>1078</v>
      </c>
      <c r="C10" s="468" t="s">
        <v>1309</v>
      </c>
      <c r="D10" s="469" t="s">
        <v>1310</v>
      </c>
      <c r="E10" s="543" t="s">
        <v>1308</v>
      </c>
      <c r="F10" s="550" t="s">
        <v>1079</v>
      </c>
      <c r="G10" s="550" t="s">
        <v>1311</v>
      </c>
      <c r="H10" s="469" t="s">
        <v>1310</v>
      </c>
    </row>
    <row r="11" spans="1:12">
      <c r="A11" s="457" t="s">
        <v>1308</v>
      </c>
      <c r="B11" s="468" t="s">
        <v>1078</v>
      </c>
      <c r="C11" s="468" t="s">
        <v>1314</v>
      </c>
      <c r="D11" s="469" t="s">
        <v>1315</v>
      </c>
      <c r="E11" s="543" t="s">
        <v>1308</v>
      </c>
      <c r="F11" s="550" t="s">
        <v>1079</v>
      </c>
      <c r="G11" s="550" t="s">
        <v>1316</v>
      </c>
      <c r="H11" s="469" t="s">
        <v>1315</v>
      </c>
    </row>
    <row r="12" spans="1:12">
      <c r="A12" s="457" t="s">
        <v>1451</v>
      </c>
      <c r="B12" s="468" t="s">
        <v>1078</v>
      </c>
      <c r="C12" s="468" t="s">
        <v>1452</v>
      </c>
      <c r="D12" s="469" t="s">
        <v>1453</v>
      </c>
      <c r="E12" s="543" t="s">
        <v>1451</v>
      </c>
      <c r="F12" s="550" t="s">
        <v>1079</v>
      </c>
      <c r="G12" s="550" t="s">
        <v>1454</v>
      </c>
      <c r="H12" s="469" t="s">
        <v>1455</v>
      </c>
    </row>
    <row r="13" spans="1:12">
      <c r="A13" s="553"/>
    </row>
    <row r="14" spans="1:12">
      <c r="A14" s="554"/>
    </row>
    <row r="15" spans="1:12" s="484" customFormat="1">
      <c r="A15" s="554"/>
      <c r="D15" s="464"/>
      <c r="H15" s="464"/>
    </row>
    <row r="16" spans="1:12">
      <c r="A16" s="554"/>
      <c r="D16" s="545"/>
    </row>
    <row r="17" spans="1:4">
      <c r="A17" s="554"/>
    </row>
    <row r="18" spans="1:4" ht="14.25">
      <c r="A18" s="554"/>
      <c r="D18" s="546"/>
    </row>
    <row r="19" spans="1:4">
      <c r="A19" s="553"/>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37"/>
  <sheetViews>
    <sheetView showGridLines="0" view="pageBreakPreview" zoomScale="90" zoomScaleNormal="55" zoomScaleSheetLayoutView="90" workbookViewId="0">
      <selection activeCell="I7" sqref="I7"/>
    </sheetView>
  </sheetViews>
  <sheetFormatPr baseColWidth="10" defaultColWidth="11.42578125" defaultRowHeight="12.75"/>
  <cols>
    <col min="1" max="1" width="32.7109375" style="564" customWidth="1"/>
    <col min="2" max="2" width="45.7109375" style="564" customWidth="1"/>
    <col min="3" max="6" width="25.7109375" style="298" customWidth="1"/>
    <col min="7" max="7" width="11.42578125" style="564"/>
    <col min="8" max="9" width="12.7109375" style="564" customWidth="1"/>
    <col min="10" max="14" width="11.42578125" style="564"/>
    <col min="15" max="15" width="72" style="564" customWidth="1"/>
    <col min="16" max="16384" width="11.42578125" style="564"/>
  </cols>
  <sheetData>
    <row r="1" spans="1:10" s="531" customFormat="1">
      <c r="H1" s="557"/>
      <c r="J1" s="557"/>
    </row>
    <row r="2" spans="1:10" s="559" customFormat="1" ht="20.100000000000001" customHeight="1">
      <c r="A2" s="558" t="str">
        <f>HLOOKUP(Start!$B$14,Sprachen_allg!B:Z,ROWS(Sprachen_allg!1:484),FALSE)</f>
        <v>Part 1b): Reliability rating of performance assessment</v>
      </c>
      <c r="B2" s="558"/>
      <c r="H2" s="560"/>
      <c r="J2" s="560"/>
    </row>
    <row r="3" spans="1:10" s="561" customFormat="1" ht="29.25" customHeight="1">
      <c r="A3" s="993" t="str">
        <f>HLOOKUP(Start!$B$14,Sprachen_allg!B:Z,ROWS(Sprachen_allg!1:485),FALSE)</f>
        <v>Based on: Level(s) - A common EU framework of core sustainability indicators for office and residential buildings Part 3: How to make performance assessments using Level(s) / Page 35-43</v>
      </c>
      <c r="B3" s="993"/>
      <c r="C3" s="993"/>
      <c r="D3" s="296"/>
      <c r="E3" s="296"/>
      <c r="F3" s="296"/>
    </row>
    <row r="4" spans="1:10" s="561" customFormat="1" ht="43.5" customHeight="1">
      <c r="A4" s="562" t="str">
        <f>HLOOKUP(Start!$B$14,Sprachen_allg!B:Z,ROWS(Sprachen_allg!1:486),FALSE)</f>
        <v>Note about the method:</v>
      </c>
      <c r="B4" s="990" t="str">
        <f>HLOOKUP(Start!$B$14,Sprachen_allg!B:Z,ROWS(Sprachen_allg!1:488),FALSE)</f>
        <v>The project-specific assessment of the Data Quality Index (DQI) is mandatory for certification. The DQI has no influence on the rating and overall degree of fulfillment of the certification, but merely represents additional information on the quality of the data used in CO2 accounting. The aim is the practical application of the methods developed in the EU Level(s) system in order to gather empirical values for their further development.</v>
      </c>
      <c r="C4" s="990"/>
      <c r="D4" s="990"/>
      <c r="E4" s="990"/>
      <c r="F4" s="990"/>
      <c r="H4" s="988" t="str">
        <f>HLOOKUP(Start!$B$14,Sprachen_allg!B:Z,ROWS(Sprachen_allg!1:560),FALSE)</f>
        <v>Project-specific assessment of the Data Quality Index (DQI)</v>
      </c>
      <c r="I4" s="988"/>
      <c r="J4" s="298"/>
    </row>
    <row r="5" spans="1:10" s="561" customFormat="1" ht="16.5" customHeight="1">
      <c r="A5" s="562"/>
      <c r="B5" s="989" t="str">
        <f>HLOOKUP(Start!$B$14,Sprachen_allg!B:Z,ROWS(Sprachen_allg!1:487),FALSE)</f>
        <v>Blue writing: Extension of the Level(s) assessment method by DGNB</v>
      </c>
      <c r="C5" s="989"/>
      <c r="D5" s="989"/>
      <c r="E5" s="989"/>
      <c r="F5" s="989"/>
      <c r="H5" s="988"/>
      <c r="I5" s="988"/>
      <c r="J5" s="298"/>
    </row>
    <row r="6" spans="1:10" s="561" customFormat="1" ht="38.25" customHeight="1">
      <c r="A6" s="599" t="str">
        <f>HLOOKUP(Start!$B$14,Sprachen_allg!B:Z,ROWS(Sprachen_allg!1:489),FALSE)</f>
        <v>Data Quality Index (DQI)</v>
      </c>
      <c r="D6" s="297"/>
      <c r="E6" s="297"/>
      <c r="F6" s="297"/>
      <c r="H6" s="536" t="str">
        <f>HLOOKUP(Start!$B$14,Sprachen_allg!B:Z,ROWS(Sprachen_allg!1:561),FALSE)</f>
        <v>Calculated data</v>
      </c>
      <c r="I6" s="536" t="str">
        <f>HLOOKUP(Start!$B$14,Sprachen_allg!B:Z,ROWS(Sprachen_allg!1:562),FALSE)</f>
        <v>Measured data</v>
      </c>
      <c r="J6" s="298"/>
    </row>
    <row r="7" spans="1:10" s="561" customFormat="1" ht="25.5" customHeight="1">
      <c r="A7" s="582" t="str">
        <f ca="1">Start!B6</f>
        <v>Version 2.4, Date: 27.01.2021</v>
      </c>
      <c r="C7" s="297"/>
      <c r="D7" s="297"/>
      <c r="E7" s="297"/>
      <c r="F7" s="297"/>
      <c r="G7" s="536" t="str">
        <f>HLOOKUP(Start!$B$14,Sprachen_allg!B:Z,ROWS(Sprachen_allg!1:563),FALSE)</f>
        <v>Area proportion</v>
      </c>
      <c r="H7" s="299">
        <f>1-I7</f>
        <v>1</v>
      </c>
      <c r="I7" s="305"/>
      <c r="J7" s="298"/>
    </row>
    <row r="8" spans="1:10" s="568" customFormat="1" ht="12.75" customHeight="1">
      <c r="A8" s="567"/>
      <c r="C8" s="569"/>
      <c r="D8" s="569"/>
      <c r="E8" s="569"/>
      <c r="F8" s="569"/>
      <c r="H8" s="570"/>
      <c r="I8" s="570"/>
    </row>
    <row r="9" spans="1:10" ht="15.75">
      <c r="A9" s="571" t="str">
        <f>HLOOKUP(Start!$B$14,Sprachen_allg!B:Z,ROWS(Sprachen_allg!1:492),FALSE)</f>
        <v>Rating 1 - Basis for performance assessment (quality of the calculation procedure used for data collection)</v>
      </c>
      <c r="B9" s="572"/>
      <c r="C9" s="555"/>
      <c r="D9" s="555"/>
      <c r="E9" s="555"/>
      <c r="F9" s="555"/>
      <c r="G9" s="304"/>
      <c r="H9" s="304"/>
      <c r="I9" s="304"/>
    </row>
    <row r="10" spans="1:10">
      <c r="A10" s="304"/>
      <c r="B10" s="304"/>
      <c r="C10" s="555"/>
      <c r="D10" s="555"/>
      <c r="E10" s="555"/>
      <c r="F10" s="555"/>
      <c r="G10" s="304"/>
      <c r="H10" s="304"/>
      <c r="I10" s="304"/>
    </row>
    <row r="11" spans="1:10">
      <c r="A11" s="304" t="str">
        <f>HLOOKUP(Start!$B$14,Sprachen_allg!B:Z,ROWS(Sprachen_allg!1:493),FALSE)</f>
        <v>Rating aspect</v>
      </c>
      <c r="B11" s="304" t="str">
        <f>HLOOKUP(Start!$B$14,Sprachen_allg!B:Z,ROWS(Sprachen_allg!1:500),FALSE)</f>
        <v>Brief description of the aspect</v>
      </c>
      <c r="C11" s="995" t="str">
        <f>HLOOKUP(Start!$B$14,Sprachen_allg!B:Z,ROWS(Sprachen_allg!1:533),FALSE)</f>
        <v>Degree of reliability</v>
      </c>
      <c r="D11" s="995"/>
      <c r="E11" s="995"/>
      <c r="F11" s="995"/>
      <c r="G11" s="304"/>
      <c r="H11" s="304"/>
      <c r="I11" s="304"/>
    </row>
    <row r="12" spans="1:10">
      <c r="A12" s="304"/>
      <c r="B12" s="304"/>
      <c r="C12" s="995" t="str">
        <f>HLOOKUP(Start!$B$14,Sprachen_allg!B:Z,ROWS(Sprachen_allg!1:534),FALSE)</f>
        <v>(reflects the degree of representativeness)</v>
      </c>
      <c r="D12" s="995"/>
      <c r="E12" s="995"/>
      <c r="F12" s="995"/>
      <c r="G12" s="304"/>
      <c r="H12" s="304"/>
      <c r="I12" s="304"/>
    </row>
    <row r="13" spans="1:10">
      <c r="A13" s="304"/>
      <c r="B13" s="304"/>
      <c r="C13" s="591">
        <v>0</v>
      </c>
      <c r="D13" s="591">
        <v>1</v>
      </c>
      <c r="E13" s="591">
        <v>2</v>
      </c>
      <c r="F13" s="591">
        <v>3</v>
      </c>
      <c r="G13" s="304"/>
      <c r="H13" s="304"/>
      <c r="I13" s="304"/>
    </row>
    <row r="14" spans="1:10">
      <c r="A14" s="304"/>
      <c r="B14" s="304"/>
      <c r="C14" s="591"/>
      <c r="D14" s="591" t="str">
        <f>HLOOKUP(Start!$B$14,Sprachen_allg!B:Z,ROWS(Sprachen_allg!1:537),FALSE)</f>
        <v>Low</v>
      </c>
      <c r="E14" s="591" t="str">
        <f>HLOOKUP(Start!$B$14,Sprachen_allg!B:Z,ROWS(Sprachen_allg!1:538),FALSE)</f>
        <v>Medium</v>
      </c>
      <c r="F14" s="591" t="str">
        <f>HLOOKUP(Start!$B$14,Sprachen_allg!B:Z,ROWS(Sprachen_allg!1:539),FALSE)</f>
        <v>High</v>
      </c>
      <c r="G14" s="304"/>
      <c r="H14" s="304"/>
      <c r="I14" s="304"/>
    </row>
    <row r="15" spans="1:10">
      <c r="A15" s="304"/>
      <c r="B15" s="304"/>
      <c r="C15" s="555"/>
      <c r="D15" s="555"/>
      <c r="E15" s="555"/>
      <c r="F15" s="555"/>
      <c r="G15" s="304"/>
      <c r="H15" s="304"/>
      <c r="I15" s="304"/>
    </row>
    <row r="16" spans="1:10" ht="54.95" customHeight="1">
      <c r="A16" s="537" t="str">
        <f>HLOOKUP(Start!$B$14,Sprachen_allg!B:Z,ROWS(Sprachen_allg!1:494),FALSE)</f>
        <v>1.1 Technical representativeness of the building usage patterns</v>
      </c>
      <c r="B16" s="537" t="str">
        <f>HLOOKUP(Start!$B$14,Sprachen_allg!B:Z,ROWS(Sprachen_allg!1:501),FALSE)</f>
        <v>The use of input data that is representative of the actual conditions of use, occupancy patterns and behaviour.</v>
      </c>
      <c r="C16" s="573" t="str">
        <f>HLOOKUP(Start!$B$14,Sprachen_allg!B:Z,ROWS(Sprachen_allg!1:540),FALSE)</f>
        <v>Calculation procedure fulfills
0 out of 6 aspects</v>
      </c>
      <c r="D16" s="573" t="str">
        <f>HLOOKUP(Start!$B$14,Sprachen_allg!B:Z,ROWS(Sprachen_allg!1:542),FALSE)</f>
        <v>Calculation procedure fulfills
3 out of 6 aspects</v>
      </c>
      <c r="E16" s="573" t="str">
        <f>HLOOKUP(Start!$B$14,Sprachen_allg!B:Z,ROWS(Sprachen_allg!1:548),FALSE)</f>
        <v>Calculation procedure fulfills
6 of 6 aspects</v>
      </c>
      <c r="F16" s="573" t="str">
        <f>HLOOKUP(Start!$B$14,Sprachen_allg!B:Z,ROWS(Sprachen_allg!1:551),FALSE)</f>
        <v>Measured data</v>
      </c>
      <c r="G16" s="304"/>
      <c r="H16" s="628"/>
      <c r="I16" s="302">
        <v>3</v>
      </c>
    </row>
    <row r="17" spans="1:9" ht="54.95" customHeight="1">
      <c r="A17" s="537" t="str">
        <f>HLOOKUP(Start!$B$14,Sprachen_allg!B:Z,ROWS(Sprachen_allg!1:495),FALSE)</f>
        <v>1.2. Technical representativeness of the building materials and technical systems</v>
      </c>
      <c r="B17" s="537" t="str">
        <f>HLOOKUP(Start!$B$14,Sprachen_allg!B:Z,ROWS(Sprachen_allg!1:502),FALSE)</f>
        <v>The use of input data that is representative of the actual performance characteristics of the building materials and building services.</v>
      </c>
      <c r="C17" s="573" t="str">
        <f>HLOOKUP(Start!$B$14,Sprachen_allg!B:Z,ROWS(Sprachen_allg!1:540),FALSE)</f>
        <v>Calculation procedure fulfills
0 out of 6 aspects</v>
      </c>
      <c r="D17" s="573" t="str">
        <f>HLOOKUP(Start!$B$14,Sprachen_allg!B:Z,ROWS(Sprachen_allg!1:542),FALSE)</f>
        <v>Calculation procedure fulfills
3 out of 6 aspects</v>
      </c>
      <c r="E17" s="573" t="str">
        <f>HLOOKUP(Start!$B$14,Sprachen_allg!B:Z,ROWS(Sprachen_allg!1:548),FALSE)</f>
        <v>Calculation procedure fulfills
6 of 6 aspects</v>
      </c>
      <c r="F17" s="573" t="str">
        <f>HLOOKUP(Start!$B$14,Sprachen_allg!B:Z,ROWS(Sprachen_allg!1:551),FALSE)</f>
        <v>Measured data</v>
      </c>
      <c r="G17" s="304"/>
      <c r="H17" s="629"/>
      <c r="I17" s="302">
        <v>3</v>
      </c>
    </row>
    <row r="18" spans="1:9">
      <c r="A18" s="537"/>
      <c r="B18" s="537"/>
      <c r="C18" s="303"/>
      <c r="D18" s="303"/>
      <c r="E18" s="303"/>
      <c r="F18" s="303"/>
      <c r="G18" s="304"/>
      <c r="H18" s="630"/>
      <c r="I18" s="301"/>
    </row>
    <row r="19" spans="1:9" ht="45" customHeight="1">
      <c r="A19" s="537" t="str">
        <f>HLOOKUP(Start!$B$14,Sprachen_allg!B:Z,ROWS(Sprachen_allg!1:496),FALSE)</f>
        <v>2.1 Geographical representativeness of the weather data used</v>
      </c>
      <c r="B19" s="537" t="str">
        <f>HLOOKUP(Start!$B$14,Sprachen_allg!B:Z,ROWS(Sprachen_allg!1:503),FALSE)</f>
        <v>The use of weather files that are as representative as possible of the location of the building.</v>
      </c>
      <c r="C19" s="573" t="str">
        <f>HLOOKUP(Start!$B$14,Sprachen_allg!B:Z,ROWS(Sprachen_allg!1:543),FALSE)</f>
        <v>National reference weather data (TMY)</v>
      </c>
      <c r="D19" s="573" t="str">
        <f>HLOOKUP(Start!$B$14,Sprachen_allg!B:Z,ROWS(Sprachen_allg!1:544),FALSE)</f>
        <v>Regional reference weather data (TMY)</v>
      </c>
      <c r="E19" s="573" t="str">
        <f>HLOOKUP(Start!$B$14,Sprachen_allg!B:Z,ROWS(Sprachen_allg!1:549),FALSE)</f>
        <v>Local reference weather data (TMY)</v>
      </c>
      <c r="F19" s="573" t="str">
        <f>HLOOKUP(Start!$B$14,Sprachen_allg!B:Z,ROWS(Sprachen_allg!1:552),FALSE)</f>
        <v>Measured data</v>
      </c>
      <c r="G19" s="304"/>
      <c r="H19" s="629"/>
      <c r="I19" s="302">
        <v>3</v>
      </c>
    </row>
    <row r="20" spans="1:9" ht="45" customHeight="1">
      <c r="A20" s="537" t="str">
        <f>HLOOKUP(Start!$B$14,Sprachen_allg!B:Z,ROWS(Sprachen_allg!1:497),FALSE)</f>
        <v>2.2 Geographical representativeness of the CO2 factors</v>
      </c>
      <c r="B20" s="537" t="str">
        <f>HLOOKUP(Start!$B$14,Sprachen_allg!B:Z,ROWS(Sprachen_allg!1:504),FALSE)</f>
        <v>The use of CO2-factors that are as representative as possible of the location of the building.</v>
      </c>
      <c r="C20" s="573" t="str">
        <f>HLOOKUP(Start!$B$14,Sprachen_allg!B:Z,ROWS(Sprachen_allg!1:553),FALSE)</f>
        <v>No national CO2 factor available</v>
      </c>
      <c r="D20" s="573" t="str">
        <f>HLOOKUP(Start!$B$14,Sprachen_allg!B:Z,ROWS(Sprachen_allg!1:545),FALSE)</f>
        <v>Generic CO2-factor
(not according DGNB Framework)</v>
      </c>
      <c r="E20" s="573" t="str">
        <f>HLOOKUP(Start!$B$14,Sprachen_allg!B:Z,ROWS(Sprachen_allg!1:546),FALSE)</f>
        <v>Generic CO2-factor
(according DGNB Framework)</v>
      </c>
      <c r="F20" s="573" t="str">
        <f>HLOOKUP(Start!$B$14,Sprachen_allg!B:Z,ROWS(Sprachen_allg!1:554),FALSE)</f>
        <v>Specific CO2-factor
(according DGNB Framework)</v>
      </c>
      <c r="G20" s="304"/>
      <c r="H20" s="629"/>
      <c r="I20" s="306"/>
    </row>
    <row r="21" spans="1:9">
      <c r="A21" s="537"/>
      <c r="B21" s="537"/>
      <c r="C21" s="303"/>
      <c r="D21" s="303"/>
      <c r="E21" s="303"/>
      <c r="F21" s="303"/>
      <c r="G21" s="304"/>
      <c r="H21" s="630"/>
      <c r="I21" s="301"/>
    </row>
    <row r="22" spans="1:9" ht="45" customHeight="1">
      <c r="A22" s="537" t="str">
        <f>HLOOKUP(Start!$B$14,Sprachen_allg!B:Z,ROWS(Sprachen_allg!1:498),FALSE)</f>
        <v>3.1 Time representativeness of the calculation procedure</v>
      </c>
      <c r="B22" s="537" t="str">
        <f>HLOOKUP(Start!$B$14,Sprachen_allg!B:Z,ROWS(Sprachen_allg!1:505),FALSE)</f>
        <v>The use of calculation procedures that are as representative as possible of the dynamic building performance.</v>
      </c>
      <c r="C22" s="573" t="str">
        <f>HLOOKUP(Start!$B$14,Sprachen_allg!B:Z,ROWS(Sprachen_allg!1:541),FALSE)</f>
        <v>Calculation procedure based on annual data</v>
      </c>
      <c r="D22" s="573" t="str">
        <f>HLOOKUP(Start!$B$14,Sprachen_allg!B:Z,ROWS(Sprachen_allg!1:547),FALSE)</f>
        <v>Calculation procedure based on monthly data</v>
      </c>
      <c r="E22" s="573" t="str">
        <f>HLOOKUP(Start!$B$14,Sprachen_allg!B:Z,ROWS(Sprachen_allg!1:550),FALSE)</f>
        <v>Calculation procedure based on hourly data (or sub-hourly data)</v>
      </c>
      <c r="F22" s="573" t="str">
        <f>HLOOKUP(Start!$B$14,Sprachen_allg!B:Z,ROWS(Sprachen_allg!1:555),FALSE)</f>
        <v>Measured data</v>
      </c>
      <c r="G22" s="304"/>
      <c r="H22" s="629"/>
      <c r="I22" s="302">
        <v>3</v>
      </c>
    </row>
    <row r="23" spans="1:9" ht="45" customHeight="1">
      <c r="A23" s="537" t="str">
        <f>HLOOKUP(Start!$B$14,Sprachen_allg!B:Z,ROWS(Sprachen_allg!1:499),FALSE)</f>
        <v>3.2 Time representativeness of the energy supply by renewable energy</v>
      </c>
      <c r="B23" s="537" t="str">
        <f>HLOOKUP(Start!$B$14,Sprachen_allg!B:Z,ROWS(Sprachen_allg!1:506),FALSE)</f>
        <v>The use of calculation procedures that are as representative as possible for the optimisation of supply and demand</v>
      </c>
      <c r="C23" s="573" t="str">
        <f>C22</f>
        <v>Calculation procedure based on annual data</v>
      </c>
      <c r="D23" s="573" t="str">
        <f>D22</f>
        <v>Calculation procedure based on monthly data</v>
      </c>
      <c r="E23" s="573" t="str">
        <f>E22</f>
        <v>Calculation procedure based on hourly data (or sub-hourly data)</v>
      </c>
      <c r="F23" s="573" t="str">
        <f>F22</f>
        <v>Measured data</v>
      </c>
      <c r="G23" s="304"/>
      <c r="H23" s="629"/>
      <c r="I23" s="302">
        <v>3</v>
      </c>
    </row>
    <row r="24" spans="1:9" ht="13.5" thickBot="1">
      <c r="A24" s="304"/>
      <c r="B24" s="304"/>
      <c r="C24" s="303"/>
      <c r="D24" s="303"/>
      <c r="E24" s="303"/>
      <c r="F24" s="303"/>
      <c r="G24" s="304"/>
      <c r="H24" s="631"/>
      <c r="I24" s="304"/>
    </row>
    <row r="25" spans="1:9" ht="16.5" thickBot="1">
      <c r="A25" s="571" t="str">
        <f>HLOOKUP(Start!$B$14,Sprachen_allg!B:Z,ROWS(Sprachen_allg!1:507),FALSE)</f>
        <v>Sub-rating 1</v>
      </c>
      <c r="B25" s="304"/>
      <c r="C25" s="555"/>
      <c r="D25" s="555"/>
      <c r="E25" s="555"/>
      <c r="F25" s="555"/>
      <c r="G25" s="304"/>
      <c r="H25" s="632">
        <f>SUM(H16:H17,H19:H20,H22:H23)/(2*3)</f>
        <v>0</v>
      </c>
      <c r="I25" s="632">
        <f>SUM(I16:I17,I19:I20,I22:I23)/(2*3)</f>
        <v>2.5</v>
      </c>
    </row>
    <row r="28" spans="1:9" ht="15.75">
      <c r="A28" s="571" t="str">
        <f>HLOOKUP(Start!$B$14,Sprachen_allg!B:Z,ROWS(Sprachen_allg!1:523),FALSE)</f>
        <v>Rating 2 – Professional capabilities</v>
      </c>
      <c r="B28" s="304"/>
      <c r="C28" s="555"/>
      <c r="D28" s="555"/>
      <c r="E28" s="555"/>
      <c r="F28" s="555"/>
      <c r="G28" s="304"/>
      <c r="H28" s="304"/>
      <c r="I28" s="304"/>
    </row>
    <row r="29" spans="1:9" ht="15.75">
      <c r="A29" s="571"/>
      <c r="B29" s="304"/>
      <c r="C29" s="555"/>
      <c r="D29" s="555"/>
      <c r="E29" s="555"/>
      <c r="F29" s="555"/>
      <c r="G29" s="304"/>
      <c r="H29" s="304"/>
      <c r="I29" s="304"/>
    </row>
    <row r="30" spans="1:9">
      <c r="A30" s="304" t="str">
        <f>HLOOKUP(Start!$B$14,Sprachen_allg!B:Z,ROWS(Sprachen_allg!1:524),FALSE)</f>
        <v>Rating aspect</v>
      </c>
      <c r="B30" s="304"/>
      <c r="C30" s="995" t="str">
        <f>C11</f>
        <v>Degree of reliability</v>
      </c>
      <c r="D30" s="995"/>
      <c r="E30" s="995"/>
      <c r="F30" s="995"/>
      <c r="G30" s="304"/>
      <c r="H30" s="304"/>
      <c r="I30" s="304"/>
    </row>
    <row r="31" spans="1:9">
      <c r="A31" s="304"/>
      <c r="B31" s="304"/>
      <c r="C31" s="995" t="str">
        <f>HLOOKUP(Start!$B$14,Sprachen_allg!B:Z,ROWS(Sprachen_allg!1:535),FALSE)</f>
        <v>(reflects the level of capability)</v>
      </c>
      <c r="D31" s="995"/>
      <c r="E31" s="995"/>
      <c r="F31" s="995"/>
      <c r="G31" s="304"/>
      <c r="H31" s="304"/>
      <c r="I31" s="304"/>
    </row>
    <row r="32" spans="1:9">
      <c r="A32" s="304"/>
      <c r="B32" s="304"/>
      <c r="C32" s="591">
        <v>0</v>
      </c>
      <c r="D32" s="591">
        <v>1</v>
      </c>
      <c r="E32" s="591">
        <v>2</v>
      </c>
      <c r="F32" s="591">
        <v>3</v>
      </c>
      <c r="G32" s="304"/>
      <c r="H32" s="304"/>
      <c r="I32" s="304"/>
    </row>
    <row r="33" spans="1:9">
      <c r="A33" s="304"/>
      <c r="B33" s="304"/>
      <c r="C33" s="591"/>
      <c r="D33" s="591" t="str">
        <f>D14</f>
        <v>Low</v>
      </c>
      <c r="E33" s="591" t="str">
        <f>E14</f>
        <v>Medium</v>
      </c>
      <c r="F33" s="591" t="str">
        <f>F14</f>
        <v>High</v>
      </c>
      <c r="G33" s="304"/>
      <c r="H33" s="304"/>
      <c r="I33" s="304"/>
    </row>
    <row r="34" spans="1:9">
      <c r="A34" s="304"/>
      <c r="B34" s="304"/>
      <c r="C34" s="555"/>
      <c r="D34" s="555"/>
      <c r="E34" s="555"/>
      <c r="F34" s="555"/>
      <c r="G34" s="304"/>
      <c r="H34" s="304"/>
      <c r="I34" s="304"/>
    </row>
    <row r="35" spans="1:9">
      <c r="A35" s="304"/>
      <c r="B35" s="304"/>
      <c r="C35" s="555"/>
      <c r="D35" s="555"/>
      <c r="E35" s="555"/>
      <c r="F35" s="555"/>
      <c r="G35" s="304"/>
      <c r="H35" s="304"/>
      <c r="I35" s="304"/>
    </row>
    <row r="36" spans="1:9" ht="45" customHeight="1">
      <c r="A36" s="537" t="str">
        <f>HLOOKUP(Start!$B$14,Sprachen_allg!B:Z,ROWS(Sprachen_allg!1:525),FALSE)</f>
        <v>Technical capability of the personnel carrying out the assessment</v>
      </c>
      <c r="B36" s="304"/>
      <c r="C36" s="994" t="str">
        <f>HLOOKUP(Start!$B$14,Sprachen_allg!B:Z,ROWS(Sprachen_allg!1:556),FALSE)</f>
        <v>No formal training and basic experience in using the calculation method</v>
      </c>
      <c r="D36" s="994" t="str">
        <f>HLOOKUP(Start!$B$14,Sprachen_allg!B:Z,ROWS(Sprachen_allg!1:557),FALSE)</f>
        <v>Formal training or advanced applied experience in using the calculation method</v>
      </c>
      <c r="E36" s="994" t="str">
        <f>HLOOKUP(Start!$B$14,Sprachen_allg!B:Z,ROWS(Sprachen_allg!1:558),FALSE)</f>
        <v>Formal training and advanced applied experience in using the calculation method</v>
      </c>
      <c r="F36" s="994" t="str">
        <f>HLOOKUP(Start!$B$14,Sprachen_allg!B:Z,ROWS(Sprachen_allg!1:559),FALSE)</f>
        <v>Formal training and comprehensive applied experience in using the calculation method</v>
      </c>
      <c r="G36" s="304"/>
      <c r="H36" s="306"/>
      <c r="I36" s="306"/>
    </row>
    <row r="37" spans="1:9" ht="30" customHeight="1" thickBot="1">
      <c r="A37" s="537"/>
      <c r="B37" s="304"/>
      <c r="C37" s="994"/>
      <c r="D37" s="994"/>
      <c r="E37" s="994"/>
      <c r="F37" s="994"/>
      <c r="G37" s="304"/>
      <c r="H37" s="304"/>
      <c r="I37" s="304"/>
    </row>
    <row r="38" spans="1:9" ht="16.5" thickBot="1">
      <c r="A38" s="571" t="str">
        <f>HLOOKUP(Start!$B$14,Sprachen_allg!B:Z,ROWS(Sprachen_allg!1:528),FALSE)</f>
        <v>Sub-rating 2</v>
      </c>
      <c r="B38" s="304"/>
      <c r="C38" s="555"/>
      <c r="D38" s="555"/>
      <c r="E38" s="555"/>
      <c r="F38" s="555"/>
      <c r="G38" s="304"/>
      <c r="H38" s="601">
        <f>H36</f>
        <v>0</v>
      </c>
      <c r="I38" s="601">
        <f>I36</f>
        <v>0</v>
      </c>
    </row>
    <row r="39" spans="1:9" ht="15.75">
      <c r="A39" s="575"/>
      <c r="H39" s="576"/>
      <c r="I39" s="576"/>
    </row>
    <row r="41" spans="1:9" ht="15.75">
      <c r="A41" s="571" t="str">
        <f>HLOOKUP(Start!$B$14,Sprachen_allg!B:Z,ROWS(Sprachen_allg!1:529),FALSE)</f>
        <v>Rating 3 – Independent verification</v>
      </c>
      <c r="B41" s="304"/>
      <c r="C41" s="555"/>
      <c r="D41" s="555"/>
      <c r="E41" s="555"/>
      <c r="F41" s="555"/>
      <c r="G41" s="304"/>
      <c r="H41" s="304"/>
      <c r="I41" s="304"/>
    </row>
    <row r="42" spans="1:9" ht="15.75">
      <c r="A42" s="571"/>
      <c r="B42" s="304"/>
      <c r="C42" s="555"/>
      <c r="D42" s="555"/>
      <c r="E42" s="555"/>
      <c r="F42" s="555"/>
      <c r="G42" s="304"/>
      <c r="H42" s="304"/>
      <c r="I42" s="304"/>
    </row>
    <row r="43" spans="1:9">
      <c r="A43" s="304" t="str">
        <f>HLOOKUP(Start!$B$14,Sprachen_allg!B:Z,ROWS(Sprachen_allg!1:530),FALSE)</f>
        <v>Rating aspect</v>
      </c>
      <c r="B43" s="304"/>
      <c r="C43" s="995" t="str">
        <f t="shared" ref="C43" si="0">C30</f>
        <v>Degree of reliability</v>
      </c>
      <c r="D43" s="995"/>
      <c r="E43" s="995"/>
      <c r="F43" s="995"/>
      <c r="G43" s="304"/>
      <c r="H43" s="304"/>
      <c r="I43" s="304"/>
    </row>
    <row r="44" spans="1:9">
      <c r="A44" s="304"/>
      <c r="B44" s="304"/>
      <c r="C44" s="995" t="str">
        <f>HLOOKUP(Start!$B$14,Sprachen_allg!B:Z,ROWS(Sprachen_allg!1:536),FALSE)</f>
        <v>(reflects the level of independent verification)</v>
      </c>
      <c r="D44" s="995"/>
      <c r="E44" s="995"/>
      <c r="F44" s="995"/>
      <c r="G44" s="304"/>
      <c r="H44" s="304"/>
      <c r="I44" s="304"/>
    </row>
    <row r="45" spans="1:9">
      <c r="A45" s="304"/>
      <c r="B45" s="304"/>
      <c r="C45" s="591">
        <v>0</v>
      </c>
      <c r="D45" s="591">
        <v>1</v>
      </c>
      <c r="E45" s="591">
        <v>2</v>
      </c>
      <c r="F45" s="591">
        <v>3</v>
      </c>
      <c r="G45" s="304"/>
      <c r="H45" s="304"/>
      <c r="I45" s="304"/>
    </row>
    <row r="46" spans="1:9">
      <c r="A46" s="304"/>
      <c r="B46" s="304"/>
      <c r="C46" s="591"/>
      <c r="D46" s="591" t="str">
        <f>D33</f>
        <v>Low</v>
      </c>
      <c r="E46" s="591" t="str">
        <f>E33</f>
        <v>Medium</v>
      </c>
      <c r="F46" s="591" t="str">
        <f>F33</f>
        <v>High</v>
      </c>
      <c r="G46" s="304"/>
      <c r="H46" s="304"/>
      <c r="I46" s="304"/>
    </row>
    <row r="47" spans="1:9">
      <c r="A47" s="304"/>
      <c r="B47" s="304"/>
      <c r="C47" s="555"/>
      <c r="D47" s="555"/>
      <c r="E47" s="555"/>
      <c r="F47" s="555"/>
      <c r="G47" s="304"/>
      <c r="H47" s="304"/>
      <c r="I47" s="304"/>
    </row>
    <row r="48" spans="1:9" ht="57.75" customHeight="1">
      <c r="A48" s="537" t="str">
        <f>HLOOKUP(Start!$B$14,Sprachen_allg!B:Z,ROWS(Sprachen_allg!1:531),FALSE)</f>
        <v>Independent verification of the assessment</v>
      </c>
      <c r="B48" s="304"/>
      <c r="C48" s="635" t="str">
        <f>HLOOKUP(Start!$B$14,Sprachen_allg!B:Z,ROWS(Sprachen_allg!1:636),FALSE)</f>
        <v>Self-declaration of the performance assessment results</v>
      </c>
      <c r="D48" s="635" t="str">
        <f>HLOOKUP(Start!$B$14,Sprachen_allg!B:Z,ROWS(Sprachen_allg!1:637),FALSE)</f>
        <v>Internal verification of input data and calculation steps</v>
      </c>
      <c r="E48" s="635" t="str">
        <f>HLOOKUP(Start!$B$14,Sprachen_allg!B:Z,ROWS(Sprachen_allg!1:638),FALSE)</f>
        <v>Check and verification of the calculation steps by third party</v>
      </c>
      <c r="F48" s="635" t="str">
        <f>HLOOKUP(Start!$B$14,Sprachen_allg!B:Z,ROWS(Sprachen_allg!1:639),FALSE)</f>
        <v>Check and verification of the input data and calculation steps by third party</v>
      </c>
      <c r="G48" s="304"/>
      <c r="H48" s="306"/>
      <c r="I48" s="306"/>
    </row>
    <row r="49" spans="1:9" ht="64.5" customHeight="1" thickBot="1">
      <c r="A49" s="304"/>
      <c r="B49" s="304"/>
      <c r="C49" s="592"/>
      <c r="D49" s="574"/>
      <c r="E49" s="574"/>
      <c r="F49" s="636" t="str">
        <f>HLOOKUP(Start!$B$14,Sprachen_allg!B:Z,ROWS(Sprachen_allg!1:640),FALSE)</f>
        <v>(met by DGNB certification Building in Use Version 2020)</v>
      </c>
      <c r="G49" s="304"/>
      <c r="H49" s="304"/>
      <c r="I49" s="304"/>
    </row>
    <row r="50" spans="1:9" ht="16.5" thickBot="1">
      <c r="A50" s="571" t="str">
        <f>HLOOKUP(Start!$B$14,Sprachen_allg!B:Z,ROWS(Sprachen_allg!1:532),FALSE)</f>
        <v>Sub-rating 3</v>
      </c>
      <c r="B50" s="304"/>
      <c r="C50" s="555"/>
      <c r="D50" s="555"/>
      <c r="E50" s="555"/>
      <c r="F50" s="555"/>
      <c r="G50" s="304"/>
      <c r="H50" s="601">
        <f>H48</f>
        <v>0</v>
      </c>
      <c r="I50" s="601">
        <f>I48</f>
        <v>0</v>
      </c>
    </row>
    <row r="51" spans="1:9" s="594" customFormat="1" ht="15.75">
      <c r="A51" s="597"/>
      <c r="C51" s="595"/>
      <c r="D51" s="595"/>
      <c r="E51" s="595"/>
      <c r="F51" s="595"/>
      <c r="H51" s="598"/>
      <c r="I51" s="598"/>
    </row>
    <row r="52" spans="1:9" s="594" customFormat="1" ht="16.5" thickBot="1">
      <c r="A52" s="597"/>
      <c r="C52" s="595"/>
      <c r="D52" s="595"/>
      <c r="E52" s="595"/>
      <c r="F52" s="595"/>
      <c r="H52" s="598"/>
      <c r="I52" s="598"/>
    </row>
    <row r="53" spans="1:9" ht="24" customHeight="1" thickBot="1">
      <c r="A53" s="563" t="str">
        <f>HLOOKUP(Start!$B$14,Sprachen_allg!B:Z,ROWS(Sprachen_allg!1:491),FALSE)</f>
        <v>Result of individual evaluation of measured/calculated data</v>
      </c>
      <c r="B53" s="304"/>
      <c r="C53" s="555"/>
      <c r="D53" s="555"/>
      <c r="E53" s="555"/>
      <c r="F53" s="555"/>
      <c r="G53" s="304"/>
      <c r="H53" s="600">
        <f>(H25+H38+H50)/3</f>
        <v>0</v>
      </c>
      <c r="I53" s="556">
        <f>(I25+I38+I50)/3</f>
        <v>0.83333333333333337</v>
      </c>
    </row>
    <row r="54" spans="1:9" s="561" customFormat="1" ht="18.75" thickBot="1">
      <c r="A54" s="565"/>
      <c r="B54" s="565"/>
      <c r="C54" s="566"/>
      <c r="D54" s="566"/>
      <c r="E54" s="566"/>
      <c r="F54" s="566"/>
      <c r="G54" s="565"/>
      <c r="H54" s="300"/>
      <c r="I54" s="300"/>
    </row>
    <row r="55" spans="1:9" s="561" customFormat="1" ht="24" customHeight="1" thickBot="1">
      <c r="A55" s="563" t="str">
        <f>HLOOKUP(Start!$B$14,Sprachen_allg!B:Z,ROWS(Sprachen_allg!1:490),FALSE)</f>
        <v>Overall result</v>
      </c>
      <c r="B55" s="565"/>
      <c r="C55" s="566"/>
      <c r="D55" s="566"/>
      <c r="E55" s="566"/>
      <c r="F55" s="566"/>
      <c r="G55" s="565"/>
      <c r="H55" s="991">
        <f>H53*H7+I53*I7</f>
        <v>0</v>
      </c>
      <c r="I55" s="992"/>
    </row>
    <row r="56" spans="1:9" s="568" customFormat="1" ht="24" customHeight="1">
      <c r="A56" s="567"/>
      <c r="C56" s="569"/>
      <c r="D56" s="569"/>
      <c r="E56" s="569"/>
      <c r="F56" s="569"/>
      <c r="H56" s="596"/>
      <c r="I56" s="596"/>
    </row>
    <row r="57" spans="1:9" s="568" customFormat="1" ht="24" customHeight="1">
      <c r="A57" s="567"/>
      <c r="C57" s="569"/>
      <c r="D57" s="569"/>
      <c r="E57" s="569"/>
      <c r="F57" s="569"/>
      <c r="H57" s="596"/>
      <c r="I57" s="596"/>
    </row>
    <row r="58" spans="1:9" s="568" customFormat="1" ht="24" customHeight="1">
      <c r="A58" s="612" t="str">
        <f>HLOOKUP(Start!$B$14,Sprachen_allg!B:Z,ROWS(Sprachen_allg!1:564),FALSE)</f>
        <v>METHOD for determining the Data Quality Index (DQI)</v>
      </c>
      <c r="C58" s="569"/>
      <c r="D58" s="569"/>
      <c r="E58" s="569"/>
      <c r="F58" s="569"/>
      <c r="H58" s="596"/>
      <c r="I58" s="596"/>
    </row>
    <row r="59" spans="1:9" s="594" customFormat="1" ht="12.75" customHeight="1">
      <c r="A59" s="613"/>
      <c r="C59" s="595"/>
      <c r="D59" s="595"/>
      <c r="E59" s="595"/>
      <c r="F59" s="595"/>
      <c r="H59" s="596"/>
      <c r="I59" s="596"/>
    </row>
    <row r="60" spans="1:9" s="594" customFormat="1" ht="12.75" customHeight="1">
      <c r="A60" s="607" t="str">
        <f>HLOOKUP(Start!$B$14,Sprachen_allg!B:Z,ROWS(Sprachen_allg!1:565),FALSE)</f>
        <v>Rating 1 - Basis for performance evaluation (quality of the methodology used for data calculation).</v>
      </c>
      <c r="C60" s="595"/>
      <c r="D60" s="595"/>
      <c r="E60" s="595"/>
      <c r="F60" s="595"/>
      <c r="H60" s="596"/>
      <c r="I60" s="596"/>
    </row>
    <row r="61" spans="1:9" s="594" customFormat="1" ht="12.75" customHeight="1">
      <c r="A61" s="613"/>
      <c r="C61" s="595"/>
      <c r="D61" s="595"/>
      <c r="E61" s="595"/>
      <c r="F61" s="595"/>
      <c r="H61" s="596"/>
      <c r="I61" s="596"/>
    </row>
    <row r="62" spans="1:9" s="594" customFormat="1" ht="12.75" customHeight="1">
      <c r="A62" s="607" t="str">
        <f>HLOOKUP(Start!$B$14,Sprachen_allg!B:Z,ROWS(Sprachen_allg!1:566),FALSE)</f>
        <v>Assessment of the technical representativeness of the building usage patterns (1.1)</v>
      </c>
      <c r="C62" s="595"/>
      <c r="D62" s="595"/>
      <c r="E62" s="595"/>
      <c r="F62" s="595"/>
      <c r="H62" s="596"/>
      <c r="I62" s="596"/>
    </row>
    <row r="63" spans="1:9" s="594" customFormat="1" ht="12.75" customHeight="1">
      <c r="A63" s="603" t="str">
        <f>HLOOKUP(Start!$B$14,Sprachen_allg!B:Z,ROWS(Sprachen_allg!1:567),FALSE)</f>
        <v>Aspects for the evaluation of the calculation method regarding adjustments to represent the actual building use</v>
      </c>
      <c r="C63" s="595"/>
      <c r="D63" s="595"/>
      <c r="E63" s="595"/>
      <c r="F63" s="595"/>
      <c r="H63" s="596"/>
      <c r="I63" s="596"/>
    </row>
    <row r="64" spans="1:9" s="594" customFormat="1" ht="12.75" customHeight="1">
      <c r="A64" s="568"/>
      <c r="C64" s="595"/>
      <c r="D64" s="595"/>
      <c r="E64" s="595"/>
      <c r="F64" s="595"/>
      <c r="H64" s="596"/>
      <c r="I64" s="596"/>
    </row>
    <row r="65" spans="1:9">
      <c r="A65" s="603"/>
      <c r="B65" s="602" t="str">
        <f>HLOOKUP(Start!$B$14,Sprachen_allg!B:Z,ROWS(Sprachen_allg!1:568),FALSE)</f>
        <v>Aspect not fulfilled</v>
      </c>
      <c r="C65" s="614"/>
      <c r="D65" s="602" t="str">
        <f>HLOOKUP(Start!$B$14,Sprachen_allg!B:Z,ROWS(Sprachen_allg!1:569),FALSE)</f>
        <v>Aspect fulfilled</v>
      </c>
      <c r="E65" s="614"/>
      <c r="F65" s="614"/>
      <c r="G65" s="594"/>
      <c r="H65" s="594"/>
      <c r="I65" s="594"/>
    </row>
    <row r="66" spans="1:9">
      <c r="A66" s="603"/>
      <c r="B66" s="602"/>
      <c r="C66" s="614"/>
      <c r="D66" s="602"/>
      <c r="E66" s="614"/>
      <c r="F66" s="614"/>
      <c r="G66" s="594"/>
      <c r="H66" s="594"/>
      <c r="I66" s="594"/>
    </row>
    <row r="67" spans="1:9" ht="30" customHeight="1">
      <c r="A67" s="606" t="str">
        <f>HLOOKUP(Start!$B$14,Sprachen_allg!B:Z,ROWS(Sprachen_allg!1:508),FALSE)</f>
        <v>1. Occupancy pattern / profile</v>
      </c>
      <c r="B67" s="985" t="str">
        <f>HLOOKUP(Start!$B$14,Sprachen_allg!B:Z,ROWS(Sprachen_allg!1:570),FALSE)</f>
        <v>Standard usage profile of the software used or standard parameters according to an underlying procedure or standard</v>
      </c>
      <c r="C67" s="985"/>
      <c r="D67" s="985" t="str">
        <f>HLOOKUP(Start!$B$14,Sprachen_allg!B:Z,ROWS(Sprachen_allg!1:571),FALSE)</f>
        <v>Adjustment to actual usage is possible and has been performed to the best possible extent (according to the time representativeness selected in 3.1 + 3.2)</v>
      </c>
      <c r="E67" s="985"/>
      <c r="F67" s="985"/>
      <c r="G67" s="594"/>
      <c r="H67" s="594"/>
      <c r="I67" s="594"/>
    </row>
    <row r="68" spans="1:9" ht="30" customHeight="1">
      <c r="A68" s="606" t="str">
        <f>HLOOKUP(Start!$B$14,Sprachen_allg!B:Z,ROWS(Sprachen_allg!1:509),FALSE)</f>
        <v>2. Density / number of people</v>
      </c>
      <c r="B68" s="985" t="str">
        <f>HLOOKUP(Start!$B$14,Sprachen_allg!B:Z,ROWS(Sprachen_allg!1:570),FALSE)</f>
        <v>Standard usage profile of the software used or standard parameters according to an underlying procedure or standard</v>
      </c>
      <c r="C68" s="985"/>
      <c r="D68" s="985" t="str">
        <f>HLOOKUP(Start!$B$14,Sprachen_allg!B:Z,ROWS(Sprachen_allg!1:571),FALSE)</f>
        <v>Adjustment to actual usage is possible and has been performed to the best possible extent (according to the time representativeness selected in 3.1 + 3.2)</v>
      </c>
      <c r="E68" s="985"/>
      <c r="F68" s="985"/>
      <c r="G68" s="594"/>
      <c r="H68" s="594"/>
      <c r="I68" s="594"/>
    </row>
    <row r="69" spans="1:9" ht="30" customHeight="1">
      <c r="A69" s="606" t="str">
        <f>HLOOKUP(Start!$B$14,Sprachen_allg!B:Z,ROWS(Sprachen_allg!1:510),FALSE)</f>
        <v>3. Ventilation and infiltration rates</v>
      </c>
      <c r="B69" s="985" t="str">
        <f>HLOOKUP(Start!$B$14,Sprachen_allg!B:Z,ROWS(Sprachen_allg!1:570),FALSE)</f>
        <v>Standard usage profile of the software used or standard parameters according to an underlying procedure or standard</v>
      </c>
      <c r="C69" s="985"/>
      <c r="D69" s="985" t="str">
        <f>HLOOKUP(Start!$B$14,Sprachen_allg!B:Z,ROWS(Sprachen_allg!1:571),FALSE)</f>
        <v>Adjustment to actual usage is possible and has been performed to the best possible extent (according to the time representativeness selected in 3.1 + 3.2)</v>
      </c>
      <c r="E69" s="985"/>
      <c r="F69" s="985"/>
      <c r="G69" s="594"/>
      <c r="H69" s="594"/>
      <c r="I69" s="594"/>
    </row>
    <row r="70" spans="1:9" ht="30" customHeight="1">
      <c r="A70" s="606" t="str">
        <f>HLOOKUP(Start!$B$14,Sprachen_allg!B:Z,ROWS(Sprachen_allg!1:511),FALSE)</f>
        <v>4. Auxiliary energy use / plug-loads</v>
      </c>
      <c r="B70" s="985" t="str">
        <f>HLOOKUP(Start!$B$14,Sprachen_allg!B:Z,ROWS(Sprachen_allg!1:570),FALSE)</f>
        <v>Standard usage profile of the software used or standard parameters according to an underlying procedure or standard</v>
      </c>
      <c r="C70" s="985"/>
      <c r="D70" s="985" t="str">
        <f>HLOOKUP(Start!$B$14,Sprachen_allg!B:Z,ROWS(Sprachen_allg!1:571),FALSE)</f>
        <v>Adjustment to actual usage is possible and has been performed to the best possible extent (according to the time representativeness selected in 3.1 + 3.2)</v>
      </c>
      <c r="E70" s="985"/>
      <c r="F70" s="985"/>
      <c r="G70" s="594"/>
      <c r="H70" s="594"/>
      <c r="I70" s="594"/>
    </row>
    <row r="71" spans="1:9" ht="30" customHeight="1">
      <c r="A71" s="606" t="str">
        <f>HLOOKUP(Start!$B$14,Sprachen_allg!B:Z,ROWS(Sprachen_allg!1:512),FALSE)</f>
        <v>5. Lighting set points</v>
      </c>
      <c r="B71" s="985" t="str">
        <f>HLOOKUP(Start!$B$14,Sprachen_allg!B:Z,ROWS(Sprachen_allg!1:570),FALSE)</f>
        <v>Standard usage profile of the software used or standard parameters according to an underlying procedure or standard</v>
      </c>
      <c r="C71" s="985"/>
      <c r="D71" s="985" t="str">
        <f>HLOOKUP(Start!$B$14,Sprachen_allg!B:Z,ROWS(Sprachen_allg!1:571),FALSE)</f>
        <v>Adjustment to actual usage is possible and has been performed to the best possible extent (according to the time representativeness selected in 3.1 + 3.2)</v>
      </c>
      <c r="E71" s="985"/>
      <c r="F71" s="985"/>
      <c r="G71" s="594"/>
      <c r="H71" s="594"/>
      <c r="I71" s="594"/>
    </row>
    <row r="72" spans="1:9" ht="36.75" customHeight="1">
      <c r="A72" s="606" t="str">
        <f>HLOOKUP(Start!$B$14,Sprachen_allg!B:Z,ROWS(Sprachen_allg!1:513),FALSE)</f>
        <v>6. Temperature set points</v>
      </c>
      <c r="B72" s="985" t="str">
        <f>HLOOKUP(Start!$B$14,Sprachen_allg!B:Z,ROWS(Sprachen_allg!1:570),FALSE)</f>
        <v>Standard usage profile of the software used or standard parameters according to an underlying procedure or standard</v>
      </c>
      <c r="C72" s="985"/>
      <c r="D72" s="985" t="str">
        <f>HLOOKUP(Start!$B$14,Sprachen_allg!B:Z,ROWS(Sprachen_allg!1:571),FALSE)</f>
        <v>Adjustment to actual usage is possible and has been performed to the best possible extent (according to the time representativeness selected in 3.1 + 3.2)</v>
      </c>
      <c r="E72" s="985"/>
      <c r="F72" s="985"/>
      <c r="G72" s="594"/>
      <c r="H72" s="594"/>
      <c r="I72" s="594"/>
    </row>
    <row r="73" spans="1:9">
      <c r="A73" s="603" t="str">
        <f>HLOOKUP(Start!$B$14,Sprachen_allg!B:Z,ROWS(Sprachen_allg!1:521),FALSE)</f>
        <v>Rating scale:  1/3 evaluation points can be entered per aspect (e.g. 2 aspects fulfilled = 0.67 evaluation points).</v>
      </c>
      <c r="B73" s="594"/>
      <c r="C73" s="595"/>
      <c r="D73" s="595"/>
      <c r="E73" s="595"/>
      <c r="F73" s="595"/>
      <c r="G73" s="594"/>
      <c r="H73" s="594"/>
      <c r="I73" s="594"/>
    </row>
    <row r="74" spans="1:9">
      <c r="A74" s="603"/>
      <c r="B74" s="594"/>
      <c r="C74" s="595"/>
      <c r="D74" s="595"/>
      <c r="E74" s="595"/>
      <c r="F74" s="595"/>
      <c r="G74" s="594"/>
      <c r="H74" s="594"/>
      <c r="I74" s="594"/>
    </row>
    <row r="75" spans="1:9">
      <c r="A75" s="603"/>
      <c r="B75" s="594"/>
      <c r="C75" s="595"/>
      <c r="D75" s="595"/>
      <c r="E75" s="595"/>
      <c r="F75" s="595"/>
      <c r="G75" s="594"/>
      <c r="H75" s="594"/>
      <c r="I75" s="594"/>
    </row>
    <row r="76" spans="1:9">
      <c r="A76" s="607" t="str">
        <f>HLOOKUP(Start!$B$14,Sprachen_allg!B:Z,ROWS(Sprachen_allg!1:572),FALSE)</f>
        <v>Assessment of the technical representativeness of the building materials and building services (1.2)</v>
      </c>
      <c r="B76" s="594"/>
      <c r="C76" s="595"/>
      <c r="D76" s="595"/>
      <c r="E76" s="595"/>
      <c r="F76" s="595"/>
      <c r="G76" s="594"/>
      <c r="H76" s="594"/>
      <c r="I76" s="594"/>
    </row>
    <row r="77" spans="1:9">
      <c r="A77" s="603" t="str">
        <f>HLOOKUP(Start!$B$14,Sprachen_allg!B:Z,ROWS(Sprachen_allg!1:567),FALSE)</f>
        <v>Aspects for the evaluation of the calculation method regarding adjustments to represent the actual building use</v>
      </c>
      <c r="B77" s="594"/>
      <c r="C77" s="595"/>
      <c r="D77" s="595"/>
      <c r="E77" s="595"/>
      <c r="F77" s="595"/>
      <c r="G77" s="594"/>
      <c r="H77" s="594"/>
      <c r="I77" s="594"/>
    </row>
    <row r="78" spans="1:9">
      <c r="A78" s="603"/>
      <c r="B78" s="594"/>
      <c r="C78" s="595"/>
      <c r="D78" s="595"/>
      <c r="E78" s="595"/>
      <c r="F78" s="595"/>
      <c r="G78" s="594"/>
      <c r="H78" s="594"/>
      <c r="I78" s="594"/>
    </row>
    <row r="79" spans="1:9">
      <c r="A79" s="603"/>
      <c r="B79" s="602" t="str">
        <f>HLOOKUP(Start!$B$14,Sprachen_allg!B:Z,ROWS(Sprachen_allg!1:568),FALSE)</f>
        <v>Aspect not fulfilled</v>
      </c>
      <c r="C79" s="614"/>
      <c r="D79" s="602" t="str">
        <f>HLOOKUP(Start!$B$14,Sprachen_allg!B:Z,ROWS(Sprachen_allg!1:569),FALSE)</f>
        <v>Aspect fulfilled</v>
      </c>
      <c r="E79" s="595"/>
      <c r="F79" s="595"/>
      <c r="G79" s="594"/>
      <c r="H79" s="594"/>
      <c r="I79" s="594"/>
    </row>
    <row r="80" spans="1:9">
      <c r="A80" s="603"/>
      <c r="B80" s="594"/>
      <c r="C80" s="595"/>
      <c r="D80" s="595"/>
      <c r="E80" s="595"/>
      <c r="F80" s="595"/>
      <c r="G80" s="594"/>
      <c r="H80" s="594"/>
      <c r="I80" s="594"/>
    </row>
    <row r="81" spans="1:9" ht="30" customHeight="1">
      <c r="A81" s="606" t="str">
        <f>HLOOKUP(Start!$B$14,Sprachen_allg!B:Z,ROWS(Sprachen_allg!1:514),FALSE)</f>
        <v>1. Composition of building components</v>
      </c>
      <c r="B81" s="985" t="str">
        <f>HLOOKUP(Start!$B$14,Sprachen_allg!B:Z,ROWS(Sprachen_allg!1:573),FALSE)</f>
        <v>No adjustment possible or default values</v>
      </c>
      <c r="C81" s="985"/>
      <c r="D81" s="985" t="str">
        <f>HLOOKUP(Start!$B$14,Sprachen_allg!B:Z,ROWS(Sprachen_allg!1:574),FALSE)</f>
        <v>Adjustment to actual construction is possible and has been carried out as good as possible
(e.g. by catalog of components)</v>
      </c>
      <c r="E81" s="985"/>
      <c r="F81" s="985"/>
      <c r="G81" s="985"/>
      <c r="H81" s="985"/>
      <c r="I81" s="985"/>
    </row>
    <row r="82" spans="1:9" ht="30" customHeight="1">
      <c r="A82" s="606" t="str">
        <f>HLOOKUP(Start!$B$14,Sprachen_allg!B:Z,ROWS(Sprachen_allg!1:515),FALSE)</f>
        <v>2. Area of opaque/transparent components and frame fraction</v>
      </c>
      <c r="B82" s="985" t="str">
        <f>HLOOKUP(Start!$B$14,Sprachen_allg!B:Z,ROWS(Sprachen_allg!1:573),FALSE)</f>
        <v>No adjustment possible or default values</v>
      </c>
      <c r="C82" s="985"/>
      <c r="D82" s="985" t="str">
        <f>HLOOKUP(Start!$B$14,Sprachen_allg!B:Z,ROWS(Sprachen_allg!1:575),FALSE)</f>
        <v>Adjustment to actual component areas is possible and has been carried out as good as possible
(e.g. by construction drawings/measurement)</v>
      </c>
      <c r="E82" s="985"/>
      <c r="F82" s="985"/>
      <c r="G82" s="985"/>
      <c r="H82" s="985"/>
      <c r="I82" s="985"/>
    </row>
    <row r="83" spans="1:9" ht="30" customHeight="1">
      <c r="A83" s="606" t="str">
        <f>HLOOKUP(Start!$B$14,Sprachen_allg!B:Z,ROWS(Sprachen_allg!1:516),FALSE)</f>
        <v>3. Thermal mass</v>
      </c>
      <c r="B83" s="985" t="str">
        <f>HLOOKUP(Start!$B$14,Sprachen_allg!B:Z,ROWS(Sprachen_allg!1:573),FALSE)</f>
        <v>No adjustment possible or default values</v>
      </c>
      <c r="C83" s="985"/>
      <c r="D83" s="985" t="str">
        <f>HLOOKUP(Start!$B$14,Sprachen_allg!B:Z,ROWS(Sprachen_allg!1:576),FALSE)</f>
        <v xml:space="preserve">Adaptation to actual component parameters is possible and has been carried out as good as possible
(e.g. by component catalog / dynamic consideration according to the time representativeness selected under 3.1 + 3.2)
</v>
      </c>
      <c r="E83" s="985"/>
      <c r="F83" s="985"/>
      <c r="G83" s="985"/>
      <c r="H83" s="985"/>
      <c r="I83" s="985"/>
    </row>
    <row r="84" spans="1:9" ht="30" customHeight="1">
      <c r="A84" s="606" t="str">
        <f>HLOOKUP(Start!$B$14,Sprachen_allg!B:Z,ROWS(Sprachen_allg!1:517),FALSE)</f>
        <v>4. Shading system</v>
      </c>
      <c r="B84" s="985" t="str">
        <f>HLOOKUP(Start!$B$14,Sprachen_allg!B:Z,ROWS(Sprachen_allg!1:573),FALSE)</f>
        <v>No adjustment possible or default values</v>
      </c>
      <c r="C84" s="985"/>
      <c r="D84" s="985" t="str">
        <f>HLOOKUP(Start!$B$14,Sprachen_allg!B:Z,ROWS(Sprachen_allg!1:577),FALSE)</f>
        <v>Adaptation to actual component parameters is possible and has been carried out as good as possible
(dynamic consideration according to the time representativeness selected under 3.1 + 3.2)</v>
      </c>
      <c r="E84" s="985"/>
      <c r="F84" s="985"/>
      <c r="G84" s="985"/>
      <c r="H84" s="985"/>
      <c r="I84" s="985"/>
    </row>
    <row r="85" spans="1:9" ht="30" customHeight="1">
      <c r="A85" s="606" t="str">
        <f>HLOOKUP(Start!$B$14,Sprachen_allg!B:Z,ROWS(Sprachen_allg!1:518),FALSE)</f>
        <v>5. Part load behavior of the heating and cooling system</v>
      </c>
      <c r="B85" s="985" t="str">
        <f>HLOOKUP(Start!$B$14,Sprachen_allg!B:Z,ROWS(Sprachen_allg!1:573),FALSE)</f>
        <v>No adjustment possible or default values</v>
      </c>
      <c r="C85" s="985"/>
      <c r="D85" s="985" t="str">
        <f>HLOOKUP(Start!$B$14,Sprachen_allg!B:Z,ROWS(Sprachen_allg!1:578),FALSE)</f>
        <v>Adaptation to actual part-load parameters is possible and has been carried out as best as possible
(e.g. by consideration of a characteristic curve for part-load operation)</v>
      </c>
      <c r="E85" s="985"/>
      <c r="F85" s="985"/>
      <c r="G85" s="985"/>
      <c r="H85" s="985"/>
      <c r="I85" s="985"/>
    </row>
    <row r="86" spans="1:9" ht="48" customHeight="1">
      <c r="A86" s="606" t="str">
        <f>HLOOKUP(Start!$B$14,Sprachen_allg!B:Z,ROWS(Sprachen_allg!1:519),FALSE)</f>
        <v>6. Response behaviour of the heating and cooling system / night setback</v>
      </c>
      <c r="B86" s="985" t="str">
        <f>HLOOKUP(Start!$B$14,Sprachen_allg!B:Z,ROWS(Sprachen_allg!1:573),FALSE)</f>
        <v>No adjustment possible or default values</v>
      </c>
      <c r="C86" s="985"/>
      <c r="D86" s="985" t="str">
        <f>HLOOKUP(Start!$B$14,Sprachen_allg!B:Z,ROWS(Sprachen_allg!1:579),FALSE)</f>
        <v>Adaptation to actual behavior of heating/cooling systems is possible and has been carried out as good as possible
(e.g. by suitable modeling / dynamic consideration according to the time representativeness selected under 3.1 + 3.2)</v>
      </c>
      <c r="E86" s="985"/>
      <c r="F86" s="985"/>
      <c r="G86" s="985"/>
      <c r="H86" s="985"/>
      <c r="I86" s="985"/>
    </row>
    <row r="87" spans="1:9">
      <c r="A87" s="603" t="str">
        <f>HLOOKUP(Start!$B$14,Sprachen_allg!B:Z,ROWS(Sprachen_allg!1:520),FALSE)</f>
        <v>Rating scale:  1/3 evaluation points can be entered per aspect (e.g. 2 aspects fulfilled = 0.67 evaluation points).</v>
      </c>
      <c r="B87" s="604"/>
      <c r="C87" s="605"/>
      <c r="D87" s="605"/>
      <c r="E87" s="595"/>
      <c r="F87" s="595"/>
      <c r="G87" s="594"/>
      <c r="H87" s="594"/>
      <c r="I87" s="594"/>
    </row>
    <row r="88" spans="1:9">
      <c r="B88" s="604"/>
      <c r="C88" s="605"/>
      <c r="D88" s="605"/>
      <c r="E88" s="595"/>
      <c r="F88" s="595"/>
      <c r="G88" s="594"/>
      <c r="H88" s="594"/>
      <c r="I88" s="594"/>
    </row>
    <row r="89" spans="1:9">
      <c r="A89" s="604"/>
      <c r="B89" s="604"/>
      <c r="C89" s="605"/>
      <c r="D89" s="605"/>
      <c r="E89" s="595"/>
      <c r="F89" s="595"/>
      <c r="G89" s="594"/>
      <c r="H89" s="594"/>
      <c r="I89" s="594"/>
    </row>
    <row r="90" spans="1:9">
      <c r="A90" s="607" t="str">
        <f>HLOOKUP(Start!$B$14,Sprachen_allg!B:Z,ROWS(Sprachen_allg!1:580),FALSE)</f>
        <v>Assessment of the geographical representativeness of the weather data used (2.1)</v>
      </c>
      <c r="B90" s="604"/>
      <c r="C90" s="605"/>
      <c r="D90" s="605"/>
      <c r="E90" s="595"/>
      <c r="F90" s="595"/>
      <c r="G90" s="594"/>
      <c r="H90" s="594"/>
      <c r="I90" s="594"/>
    </row>
    <row r="91" spans="1:9">
      <c r="A91" s="608"/>
      <c r="B91" s="604"/>
      <c r="C91" s="605"/>
      <c r="D91" s="605"/>
      <c r="E91" s="595"/>
      <c r="F91" s="595"/>
      <c r="G91" s="594"/>
      <c r="H91" s="594"/>
      <c r="I91" s="594"/>
    </row>
    <row r="92" spans="1:9" ht="42.75" customHeight="1">
      <c r="A92" s="606" t="str">
        <f>HLOOKUP(Start!$B$14,Sprachen_allg!B:Z,ROWS(Sprachen_allg!1:543),FALSE)</f>
        <v>National reference weather data (TMY)</v>
      </c>
      <c r="B92" s="985" t="str">
        <f>HLOOKUP(Start!$B$14,Sprachen_allg!B:Z,ROWS(Sprachen_allg!1:581),FALSE)</f>
        <v>Use of test reference year weather data that is representative at the national level.</v>
      </c>
      <c r="C92" s="985"/>
      <c r="D92" s="996" t="str">
        <f>HLOOKUP(Start!$B$14,Sprachen_allg!B:Z,ROWS(Sprachen_allg!1:582),FALSE)</f>
        <v xml:space="preserve">   </v>
      </c>
      <c r="E92" s="996"/>
      <c r="F92" s="996"/>
      <c r="G92" s="996"/>
      <c r="H92" s="996"/>
      <c r="I92" s="996"/>
    </row>
    <row r="93" spans="1:9" ht="36" customHeight="1">
      <c r="A93" s="606" t="str">
        <f>HLOOKUP(Start!$B$14,Sprachen_allg!B:Z,ROWS(Sprachen_allg!1:544),FALSE)</f>
        <v>Regional reference weather data (TMY)</v>
      </c>
      <c r="B93" s="985" t="str">
        <f>HLOOKUP(Start!$B$14,Sprachen_allg!B:Z,ROWS(Sprachen_allg!1:583),FALSE)</f>
        <v>Use of test reference year weather data that are representative at the regional level (characteristic climate zones).</v>
      </c>
      <c r="C93" s="985"/>
      <c r="D93" s="985" t="str">
        <f>HLOOKUP(Start!$B$14,Sprachen_allg!B:Z,ROWS(Sprachen_allg!1:584),FALSE)</f>
        <v xml:space="preserve">   </v>
      </c>
      <c r="E93" s="985"/>
      <c r="F93" s="985"/>
      <c r="G93" s="985"/>
      <c r="H93" s="985"/>
      <c r="I93" s="985"/>
    </row>
    <row r="94" spans="1:9" ht="33.75" customHeight="1">
      <c r="A94" s="606" t="str">
        <f>HLOOKUP(Start!$B$14,Sprachen_allg!B:Z,ROWS(Sprachen_allg!1:549),FALSE)</f>
        <v>Local reference weather data (TMY)</v>
      </c>
      <c r="B94" s="985" t="str">
        <f>HLOOKUP(Start!$B$14,Sprachen_allg!B:Z,ROWS(Sprachen_allg!1:585),FALSE)</f>
        <v>Use of test reference year weather data derived with local accuracy based on station- and satellite-based measurement data as well as model data.</v>
      </c>
      <c r="C94" s="985"/>
      <c r="D94" s="985" t="str">
        <f>HLOOKUP(Start!$B$14,Sprachen_allg!B:Z,ROWS(Sprachen_allg!1:586),FALSE)</f>
        <v xml:space="preserve">   </v>
      </c>
      <c r="E94" s="985"/>
      <c r="F94" s="985"/>
      <c r="G94" s="985"/>
      <c r="H94" s="985"/>
      <c r="I94" s="985"/>
    </row>
    <row r="95" spans="1:9" ht="30.75" customHeight="1">
      <c r="A95" s="606" t="str">
        <f>HLOOKUP(Start!$B$14,Sprachen_allg!B:Z,ROWS(Sprachen_allg!1:552),FALSE)</f>
        <v>Measured data</v>
      </c>
      <c r="B95" s="985" t="str">
        <f>HLOOKUP(Start!$B$14,Sprachen_allg!B:Z,ROWS(Sprachen_allg!1:587),FALSE)</f>
        <v>Use of on site measured weather data of the considered year</v>
      </c>
      <c r="C95" s="985"/>
      <c r="D95" s="985" t="str">
        <f>HLOOKUP(Start!$B$14,Sprachen_allg!B:Z,ROWS(Sprachen_allg!1:588),FALSE)</f>
        <v>Data for at least temperature, humidity and radiation either by own data collection or suitable external data collection like e.g. openweathermap.org</v>
      </c>
      <c r="E95" s="985"/>
      <c r="F95" s="985"/>
      <c r="G95" s="985"/>
      <c r="H95" s="985"/>
      <c r="I95" s="985"/>
    </row>
    <row r="96" spans="1:9">
      <c r="A96" s="604"/>
      <c r="B96" s="604"/>
      <c r="C96" s="605"/>
      <c r="D96" s="605"/>
      <c r="E96" s="595"/>
      <c r="F96" s="595"/>
      <c r="G96" s="594"/>
      <c r="H96" s="594"/>
      <c r="I96" s="594"/>
    </row>
    <row r="97" spans="1:9">
      <c r="A97" s="604"/>
      <c r="B97" s="604"/>
      <c r="C97" s="605"/>
      <c r="D97" s="605"/>
      <c r="E97" s="595"/>
      <c r="F97" s="595"/>
      <c r="G97" s="594"/>
      <c r="H97" s="594"/>
      <c r="I97" s="594"/>
    </row>
    <row r="98" spans="1:9">
      <c r="A98" s="607" t="str">
        <f>HLOOKUP(Start!$B$14,Sprachen_allg!B:Z,ROWS(Sprachen_allg!1:589),FALSE)</f>
        <v>Assessment of the geographical representativeness of the CO2 factors (2.2)</v>
      </c>
      <c r="B98" s="603"/>
      <c r="C98" s="614"/>
      <c r="D98" s="605"/>
      <c r="E98" s="595"/>
      <c r="F98" s="595"/>
      <c r="G98" s="594"/>
      <c r="H98" s="594"/>
      <c r="I98" s="594"/>
    </row>
    <row r="99" spans="1:9">
      <c r="A99" s="603"/>
      <c r="B99" s="603"/>
      <c r="C99" s="614"/>
      <c r="D99" s="605"/>
      <c r="E99" s="595"/>
      <c r="F99" s="595"/>
      <c r="G99" s="594"/>
      <c r="H99" s="594"/>
      <c r="I99" s="594"/>
    </row>
    <row r="100" spans="1:9" ht="30" customHeight="1">
      <c r="A100" s="615" t="str">
        <f>HLOOKUP(Start!$B$14,Sprachen_allg!B:Z,ROWS(Sprachen_allg!1:590),FALSE)</f>
        <v>No national CO2 factors available</v>
      </c>
      <c r="B100" s="985" t="str">
        <f>HLOOKUP(Start!$B$14,Sprachen_allg!B:Z,ROWS(Sprachen_allg!1:591),FALSE)</f>
        <v>No national CO2 factors are available and CO2 factors from databases of other countries are used instead</v>
      </c>
      <c r="C100" s="985"/>
      <c r="D100" s="987"/>
      <c r="E100" s="987"/>
      <c r="F100" s="987"/>
      <c r="G100" s="987"/>
      <c r="H100" s="987"/>
      <c r="I100" s="987"/>
    </row>
    <row r="101" spans="1:9" ht="30" customHeight="1">
      <c r="A101" s="615" t="str">
        <f>HLOOKUP(Start!$B$14,Sprachen_allg!B:Z,ROWS(Sprachen_allg!1:592),FALSE)</f>
        <v>Generic CO2 factor
(not according to DGNB Framework)</v>
      </c>
      <c r="B101" s="985" t="str">
        <f>HLOOKUP(Start!$B$14,Sprachen_allg!B:Z,ROWS(Sprachen_allg!1:593),FALSE)</f>
        <v>Generic CO2 factors representing national material flows. However, these do not correspond to the methodology according to the DGNB Framework.</v>
      </c>
      <c r="C101" s="985"/>
      <c r="D101" s="986"/>
      <c r="E101" s="986"/>
      <c r="F101" s="986"/>
      <c r="G101" s="986"/>
      <c r="H101" s="986"/>
      <c r="I101" s="986"/>
    </row>
    <row r="102" spans="1:9" ht="30" customHeight="1">
      <c r="A102" s="615" t="str">
        <f>HLOOKUP(Start!$B$14,Sprachen_allg!B:Z,ROWS(Sprachen_allg!1:594),FALSE)</f>
        <v>Generic CO2 factor
(according to DGNB Framework)</v>
      </c>
      <c r="B102" s="985" t="str">
        <f>HLOOKUP(Start!$B$14,Sprachen_allg!B:Z,ROWS(Sprachen_allg!1:595),FALSE)</f>
        <v>Generic CO2 factors representing national material flows. These correspond to the methodology according to the DGNB Framework.</v>
      </c>
      <c r="C102" s="985"/>
      <c r="D102" s="986"/>
      <c r="E102" s="986"/>
      <c r="F102" s="986"/>
      <c r="G102" s="986"/>
      <c r="H102" s="986"/>
      <c r="I102" s="986"/>
    </row>
    <row r="103" spans="1:9" ht="40.5" customHeight="1">
      <c r="A103" s="615" t="str">
        <f>HLOOKUP(Start!$B$14,Sprachen_allg!B:Z,ROWS(Sprachen_allg!1:596),FALSE)</f>
        <v>Specific CO2 factor
(according to DGNB Framework)</v>
      </c>
      <c r="B103" s="985" t="str">
        <f>HLOOKUP(Start!$B$14,Sprachen_allg!B:Z,ROWS(Sprachen_allg!1:597),FALSE)</f>
        <v>Specific CO2 factors, for green electricity, district heating and cooling. For all other energy sources, generic factors can be used. These correspond to the methodology according to the DGNB Framework.</v>
      </c>
      <c r="C103" s="985"/>
      <c r="D103" s="987"/>
      <c r="E103" s="987"/>
      <c r="F103" s="987"/>
      <c r="G103" s="987"/>
      <c r="H103" s="987"/>
      <c r="I103" s="987"/>
    </row>
    <row r="104" spans="1:9">
      <c r="A104" s="620"/>
      <c r="B104" s="620"/>
      <c r="C104" s="620"/>
      <c r="D104" s="621"/>
      <c r="E104" s="621"/>
      <c r="F104" s="621"/>
      <c r="G104" s="621"/>
      <c r="H104" s="621"/>
      <c r="I104" s="621"/>
    </row>
    <row r="105" spans="1:9">
      <c r="A105" s="604"/>
      <c r="B105" s="604"/>
      <c r="C105" s="605"/>
      <c r="D105" s="605"/>
      <c r="E105" s="595"/>
      <c r="F105" s="595"/>
      <c r="G105" s="594"/>
      <c r="H105" s="594"/>
      <c r="I105" s="594"/>
    </row>
    <row r="106" spans="1:9">
      <c r="A106" s="607" t="str">
        <f>HLOOKUP(Start!$B$14,Sprachen_allg!B:Z,ROWS(Sprachen_allg!1:598),FALSE)</f>
        <v>Assessment of the time representativeness of the calculation method (3.1)</v>
      </c>
      <c r="B106" s="604"/>
      <c r="C106" s="605"/>
      <c r="D106" s="605"/>
      <c r="E106" s="595"/>
      <c r="F106" s="595"/>
      <c r="G106" s="594"/>
      <c r="H106" s="594"/>
      <c r="I106" s="594"/>
    </row>
    <row r="107" spans="1:9">
      <c r="A107" s="604"/>
      <c r="B107" s="604"/>
      <c r="C107" s="605"/>
      <c r="D107" s="605"/>
      <c r="E107" s="595"/>
      <c r="F107" s="595"/>
      <c r="G107" s="594"/>
      <c r="H107" s="594"/>
      <c r="I107" s="594"/>
    </row>
    <row r="108" spans="1:9" s="296" customFormat="1" ht="30" customHeight="1">
      <c r="A108" s="616" t="str">
        <f>HLOOKUP(Start!$B$14,Sprachen_allg!B:Z,ROWS(Sprachen_allg!1:541),FALSE)</f>
        <v>Calculation procedure based on annual data</v>
      </c>
      <c r="B108" s="985" t="str">
        <f>HLOOKUP(Start!$B$14,Sprachen_allg!B:Z,ROWS(Sprachen_allg!1:599),FALSE)</f>
        <v>The calculation procedure for determining the energy demand is based on an annual balance method</v>
      </c>
      <c r="C108" s="985"/>
      <c r="D108" s="609"/>
      <c r="E108" s="610"/>
      <c r="F108" s="610"/>
      <c r="G108" s="611"/>
      <c r="H108" s="611"/>
      <c r="I108" s="611"/>
    </row>
    <row r="109" spans="1:9" s="296" customFormat="1" ht="30" customHeight="1">
      <c r="A109" s="616" t="str">
        <f>HLOOKUP(Start!$B$14,Sprachen_allg!B:Z,ROWS(Sprachen_allg!1:547),FALSE)</f>
        <v>Calculation procedure based on monthly data</v>
      </c>
      <c r="B109" s="985" t="str">
        <f>HLOOKUP(Start!$B$14,Sprachen_allg!B:Z,ROWS(Sprachen_allg!1:600),FALSE)</f>
        <v>The calculation procedure for determining the energy demand is based on a monthly balance method</v>
      </c>
      <c r="C109" s="985"/>
      <c r="E109" s="610"/>
      <c r="F109" s="610"/>
      <c r="G109" s="611"/>
      <c r="H109" s="611"/>
      <c r="I109" s="611"/>
    </row>
    <row r="110" spans="1:9" s="296" customFormat="1" ht="30" customHeight="1">
      <c r="A110" s="616" t="str">
        <f>HLOOKUP(Start!$B$14,Sprachen_allg!B:Z,ROWS(Sprachen_allg!1:550),FALSE)</f>
        <v>Calculation procedure based on hourly data (or sub-hourly data)</v>
      </c>
      <c r="B110" s="985" t="str">
        <f>HLOOKUP(Start!$B$14,Sprachen_allg!B:Z,ROWS(Sprachen_allg!1:601),FALSE)</f>
        <v>The calculation procedure for determining the energy demand is based on a balance method with (sub)hourly time step</v>
      </c>
      <c r="C110" s="985"/>
      <c r="E110" s="610"/>
      <c r="F110" s="610"/>
      <c r="G110" s="611"/>
      <c r="H110" s="611"/>
      <c r="I110" s="611"/>
    </row>
    <row r="111" spans="1:9" s="296" customFormat="1" ht="27" customHeight="1">
      <c r="A111" s="615" t="str">
        <f>HLOOKUP(Start!$B$14,Sprachen_allg!B:Z,ROWS(Sprachen_allg!1:555),FALSE)</f>
        <v>Measured data</v>
      </c>
      <c r="B111" s="997" t="str">
        <f>HLOOKUP(Start!$B$14,Sprachen_allg!B:Z,ROWS(Sprachen_allg!1:602),FALSE)</f>
        <v>The data were not calculated, but were obtained by measuring the actual energy consumption</v>
      </c>
      <c r="C111" s="997"/>
      <c r="E111" s="610"/>
      <c r="F111" s="610"/>
      <c r="G111" s="611"/>
      <c r="H111" s="611"/>
      <c r="I111" s="611"/>
    </row>
    <row r="112" spans="1:9" s="296" customFormat="1">
      <c r="A112" s="620"/>
      <c r="B112" s="622"/>
      <c r="C112" s="622"/>
      <c r="E112" s="610"/>
      <c r="F112" s="610"/>
      <c r="G112" s="611"/>
      <c r="H112" s="611"/>
      <c r="I112" s="611"/>
    </row>
    <row r="113" spans="1:9">
      <c r="A113" s="604"/>
      <c r="B113" s="604"/>
      <c r="C113" s="605"/>
      <c r="D113" s="605"/>
      <c r="E113" s="595"/>
      <c r="F113" s="595"/>
      <c r="G113" s="594"/>
      <c r="H113" s="594"/>
      <c r="I113" s="594"/>
    </row>
    <row r="114" spans="1:9">
      <c r="A114" s="607" t="str">
        <f>HLOOKUP(Start!$B$14,Sprachen_allg!B:Z,ROWS(Sprachen_allg!1:603),FALSE)</f>
        <v>Evaluation of the time representativeness of the renewable energy supply (3.2)</v>
      </c>
      <c r="B114" s="604"/>
      <c r="C114" s="605"/>
      <c r="D114" s="605"/>
      <c r="E114" s="595"/>
      <c r="F114" s="595"/>
      <c r="G114" s="594"/>
      <c r="H114" s="594"/>
      <c r="I114" s="594"/>
    </row>
    <row r="115" spans="1:9">
      <c r="A115" s="604"/>
      <c r="B115" s="604"/>
      <c r="C115" s="605"/>
      <c r="D115" s="605"/>
      <c r="E115" s="595"/>
      <c r="F115" s="595"/>
      <c r="G115" s="594"/>
      <c r="H115" s="594"/>
      <c r="I115" s="594"/>
    </row>
    <row r="116" spans="1:9" ht="25.5">
      <c r="A116" s="616" t="str">
        <f>HLOOKUP(Start!$B$14,Sprachen_allg!B:Z,ROWS(Sprachen_allg!1:541),FALSE)</f>
        <v>Calculation procedure based on annual data</v>
      </c>
      <c r="B116" s="985" t="str">
        <f>HLOOKUP(Start!$B$14,Sprachen_allg!B:Z,ROWS(Sprachen_allg!1:604),FALSE)</f>
        <v>The calculation procedure of energy supply with renewable energy is based on annual parameters.</v>
      </c>
      <c r="C116" s="985"/>
      <c r="D116" s="605"/>
      <c r="E116" s="595"/>
      <c r="F116" s="595"/>
      <c r="G116" s="594"/>
      <c r="H116" s="594"/>
      <c r="I116" s="594"/>
    </row>
    <row r="117" spans="1:9" ht="25.5" customHeight="1">
      <c r="A117" s="616" t="str">
        <f>HLOOKUP(Start!$B$14,Sprachen_allg!B:Z,ROWS(Sprachen_allg!1:547),FALSE)</f>
        <v>Calculation procedure based on monthly data</v>
      </c>
      <c r="B117" s="985" t="str">
        <f>HLOOKUP(Start!$B$14,Sprachen_allg!B:Z,ROWS(Sprachen_allg!1:605),FALSE)</f>
        <v>The calculation procedure of energy supply with renewable energy is based on monthly parameters</v>
      </c>
      <c r="C117" s="985"/>
      <c r="D117" s="605"/>
      <c r="E117" s="595"/>
      <c r="F117" s="595"/>
      <c r="G117" s="594"/>
      <c r="H117" s="594"/>
      <c r="I117" s="594"/>
    </row>
    <row r="118" spans="1:9" ht="25.5" customHeight="1">
      <c r="A118" s="616" t="str">
        <f>HLOOKUP(Start!$B$14,Sprachen_allg!B:Z,ROWS(Sprachen_allg!1:550),FALSE)</f>
        <v>Calculation procedure based on hourly data (or sub-hourly data)</v>
      </c>
      <c r="B118" s="985" t="str">
        <f>HLOOKUP(Start!$B$14,Sprachen_allg!B:Z,ROWS(Sprachen_allg!1:606),FALSE)</f>
        <v>The calculation procedure of energy supply with renewable energy is based on (sub)hourly parameters</v>
      </c>
      <c r="C118" s="985"/>
      <c r="D118" s="605"/>
      <c r="E118" s="595"/>
      <c r="F118" s="595"/>
      <c r="G118" s="594"/>
      <c r="H118" s="594"/>
      <c r="I118" s="594"/>
    </row>
    <row r="119" spans="1:9" ht="28.5" customHeight="1">
      <c r="A119" s="615" t="str">
        <f>HLOOKUP(Start!$B$14,Sprachen_allg!B:Z,ROWS(Sprachen_allg!1:555),FALSE)</f>
        <v>Measured data</v>
      </c>
      <c r="B119" s="997" t="str">
        <f>HLOOKUP(Start!$B$14,Sprachen_allg!B:Z,ROWS(Sprachen_allg!1:607),FALSE)</f>
        <v>The data is not calculated, but is obtained by measuring the actual supply systems</v>
      </c>
      <c r="C119" s="997"/>
      <c r="D119" s="605"/>
      <c r="E119" s="595"/>
      <c r="F119" s="595"/>
      <c r="G119" s="594"/>
      <c r="H119" s="594"/>
      <c r="I119" s="594"/>
    </row>
    <row r="120" spans="1:9" ht="28.5" customHeight="1">
      <c r="A120" s="634"/>
      <c r="B120" s="633"/>
      <c r="C120" s="633"/>
      <c r="D120" s="605"/>
      <c r="E120" s="595"/>
      <c r="F120" s="595"/>
      <c r="G120" s="594"/>
      <c r="H120" s="594"/>
      <c r="I120" s="594"/>
    </row>
    <row r="121" spans="1:9">
      <c r="A121" s="620"/>
      <c r="B121" s="622"/>
      <c r="C121" s="622"/>
      <c r="D121" s="605"/>
      <c r="E121" s="595"/>
      <c r="F121" s="595"/>
      <c r="G121" s="594"/>
      <c r="H121" s="594"/>
      <c r="I121" s="594"/>
    </row>
    <row r="122" spans="1:9">
      <c r="A122" s="604"/>
      <c r="B122" s="604"/>
      <c r="C122" s="605"/>
      <c r="D122" s="605"/>
      <c r="E122" s="595"/>
      <c r="F122" s="595"/>
      <c r="G122" s="594"/>
      <c r="H122" s="594"/>
      <c r="I122" s="594"/>
    </row>
    <row r="123" spans="1:9">
      <c r="A123" s="607" t="str">
        <f>HLOOKUP(Start!$B$14,Sprachen_allg!B:Z,ROWS(Sprachen_allg!1:630),FALSE)</f>
        <v>Rating 2 - Professional capabilities</v>
      </c>
      <c r="B123" s="604"/>
      <c r="C123" s="605"/>
      <c r="D123" s="605"/>
      <c r="E123" s="595"/>
      <c r="F123" s="595"/>
      <c r="G123" s="594"/>
      <c r="H123" s="594"/>
      <c r="I123" s="594"/>
    </row>
    <row r="124" spans="1:9" ht="12.75" customHeight="1">
      <c r="B124" s="604"/>
      <c r="C124" s="605"/>
      <c r="D124" s="605"/>
      <c r="E124" s="595"/>
      <c r="F124" s="595"/>
      <c r="G124" s="594"/>
      <c r="H124" s="594"/>
      <c r="I124" s="594"/>
    </row>
    <row r="125" spans="1:9">
      <c r="A125" s="603" t="str">
        <f>HLOOKUP(Start!$B$14,Sprachen_allg!B:Z,ROWS(Sprachen_allg!1:631),FALSE)</f>
        <v>Formal training</v>
      </c>
      <c r="B125" s="603" t="str">
        <f>HLOOKUP(Start!$B$14,Sprachen_allg!B:Z,ROWS(Sprachen_allg!1:526),FALSE)</f>
        <v>Requirements on formal education according EDL-G respectively EnEV/GEG</v>
      </c>
      <c r="C125" s="605"/>
      <c r="D125" s="605"/>
      <c r="E125" s="595"/>
      <c r="F125" s="595"/>
      <c r="G125" s="594"/>
      <c r="H125" s="594"/>
      <c r="I125" s="594"/>
    </row>
    <row r="126" spans="1:9">
      <c r="A126" s="603" t="str">
        <f>HLOOKUP(Start!$B$14,Sprachen_allg!B:Z,ROWS(Sprachen_allg!1:632),FALSE)</f>
        <v>Technical experience</v>
      </c>
      <c r="B126" s="617" t="str">
        <f>HLOOKUP(Start!$B$14,Sprachen_allg!B:Z,ROWS(Sprachen_allg!1:527),FALSE)</f>
        <v>"basic" is  &lt; 3 year |  "advanced" is &lt; 5 years  |  "comprehensive" is &gt; 5 years</v>
      </c>
      <c r="C126" s="605"/>
      <c r="D126" s="605"/>
      <c r="E126" s="595"/>
      <c r="F126" s="595"/>
      <c r="G126" s="594"/>
      <c r="H126" s="594"/>
      <c r="I126" s="594"/>
    </row>
    <row r="127" spans="1:9">
      <c r="A127" s="604"/>
      <c r="B127" s="604"/>
      <c r="C127" s="605"/>
      <c r="D127" s="605"/>
      <c r="E127" s="595"/>
      <c r="F127" s="595"/>
      <c r="G127" s="594"/>
      <c r="H127" s="594"/>
      <c r="I127" s="594"/>
    </row>
    <row r="128" spans="1:9">
      <c r="A128" s="604"/>
      <c r="B128" s="604"/>
      <c r="C128" s="605"/>
      <c r="D128" s="605"/>
      <c r="E128" s="595"/>
      <c r="F128" s="595"/>
      <c r="G128" s="594"/>
      <c r="H128" s="594"/>
      <c r="I128" s="594"/>
    </row>
    <row r="129" spans="1:9">
      <c r="A129" s="604"/>
      <c r="B129" s="604"/>
      <c r="C129" s="605"/>
      <c r="D129" s="605"/>
      <c r="E129" s="595"/>
      <c r="F129" s="595"/>
      <c r="G129" s="594"/>
      <c r="H129" s="594"/>
      <c r="I129" s="594"/>
    </row>
    <row r="130" spans="1:9">
      <c r="A130" s="604"/>
      <c r="B130" s="604"/>
      <c r="C130" s="605"/>
      <c r="D130" s="605"/>
      <c r="E130" s="595"/>
      <c r="F130" s="595"/>
      <c r="G130" s="594"/>
      <c r="H130" s="594"/>
      <c r="I130" s="594"/>
    </row>
    <row r="131" spans="1:9">
      <c r="A131" s="607" t="str">
        <f>HLOOKUP(Start!$B$14,Sprachen_allg!B:Z,ROWS(Sprachen_allg!1:633),FALSE)</f>
        <v>Rating 3 - Independent verification</v>
      </c>
      <c r="B131" s="604"/>
      <c r="C131" s="605"/>
      <c r="D131" s="605"/>
      <c r="E131" s="595"/>
      <c r="F131" s="595"/>
      <c r="G131" s="594"/>
      <c r="H131" s="594"/>
      <c r="I131" s="594"/>
    </row>
    <row r="132" spans="1:9">
      <c r="A132" s="604"/>
      <c r="B132" s="604"/>
      <c r="C132" s="605"/>
      <c r="D132" s="605"/>
      <c r="E132" s="595"/>
      <c r="F132" s="595"/>
      <c r="G132" s="594"/>
      <c r="H132" s="594"/>
      <c r="I132" s="594"/>
    </row>
    <row r="133" spans="1:9" ht="45" customHeight="1">
      <c r="A133" s="606" t="str">
        <f>HLOOKUP(Start!$B$14,Sprachen_allg!B:Z,ROWS(Sprachen_allg!1:636),FALSE)</f>
        <v>Self-declaration of the performance assessment results</v>
      </c>
      <c r="B133" s="985" t="str">
        <f>HLOOKUP(Start!$B$14,Sprachen_allg!B:Z,ROWS(Sprachen_allg!1:641),FALSE)</f>
        <v>There is no review by other persons</v>
      </c>
      <c r="C133" s="985"/>
      <c r="D133" s="605"/>
      <c r="E133" s="595"/>
      <c r="F133" s="595"/>
      <c r="G133" s="594"/>
      <c r="H133" s="594"/>
      <c r="I133" s="594"/>
    </row>
    <row r="134" spans="1:9" ht="45" customHeight="1">
      <c r="A134" s="606" t="str">
        <f>HLOOKUP(Start!$B$14,Sprachen_allg!B:Z,ROWS(Sprachen_allg!1:637),FALSE)</f>
        <v>Internal verification of input data and calculation steps</v>
      </c>
      <c r="B134" s="985" t="str">
        <f>HLOOKUP(Start!$B$14,Sprachen_allg!B:Z,ROWS(Sprachen_allg!1:642),FALSE)</f>
        <v>There is a verification by other internal person(s)</v>
      </c>
      <c r="C134" s="985"/>
      <c r="D134" s="605"/>
      <c r="E134" s="595"/>
      <c r="F134" s="595"/>
      <c r="G134" s="594"/>
      <c r="H134" s="594"/>
      <c r="I134" s="594"/>
    </row>
    <row r="135" spans="1:9" ht="45" customHeight="1">
      <c r="A135" s="606" t="str">
        <f>HLOOKUP(Start!$B$14,Sprachen_allg!B:Z,ROWS(Sprachen_allg!1:638),FALSE)</f>
        <v>Check and verification of the calculation steps by third party</v>
      </c>
      <c r="B135" s="985" t="str">
        <f>HLOOKUP(Start!$B$14,Sprachen_allg!B:Z,ROWS(Sprachen_allg!1:643),FALSE)</f>
        <v>The calculation steps are verified by other person(s). These can be internal or external persons, the decisive factor is independence (economically independent and not bound by instructions).</v>
      </c>
      <c r="C135" s="985"/>
      <c r="D135" s="605"/>
      <c r="E135" s="595"/>
      <c r="F135" s="595"/>
      <c r="G135" s="594"/>
      <c r="H135" s="594"/>
      <c r="I135" s="594"/>
    </row>
    <row r="136" spans="1:9" ht="54.95" customHeight="1">
      <c r="A136" s="606" t="str">
        <f>HLOOKUP(Start!$B$14,Sprachen_allg!B:Z,ROWS(Sprachen_allg!1:639),FALSE)</f>
        <v>Check and verification of the input data and calculation steps by third party</v>
      </c>
      <c r="B136" s="985" t="str">
        <f>HLOOKUP(Start!$B$14,Sprachen_allg!B:Z,ROWS(Sprachen_allg!1:644),FALSE)</f>
        <v>The input data and calculation steps are verified by other person(s). These can be internal or external persons, the decisive factor is independence (economically independent and not bound by instructions).</v>
      </c>
      <c r="C136" s="985"/>
      <c r="D136" s="605"/>
      <c r="E136" s="595"/>
      <c r="F136" s="595"/>
      <c r="G136" s="594"/>
      <c r="H136" s="594"/>
      <c r="I136" s="594"/>
    </row>
    <row r="137" spans="1:9">
      <c r="A137" s="604"/>
      <c r="B137" s="604"/>
      <c r="C137" s="605"/>
      <c r="D137" s="605"/>
      <c r="E137" s="595"/>
      <c r="F137" s="595"/>
      <c r="G137" s="594"/>
      <c r="H137" s="594"/>
      <c r="I137" s="594"/>
    </row>
  </sheetData>
  <sheetProtection algorithmName="SHA-512" hashValue="QaPHn6y2nPwXaOJvk90H5VcNf+Fvc6bXcLn1f8Ds9M/k17/LySFWi3WyYOa91xGM3xWIGvZKRLdXpNQpFd5N+A==" saltValue="d4vvmNDcBG+6sb2T9tRqSg==" spinCount="100000" sheet="1" objects="1" scenarios="1" formatColumns="0" formatRows="0" selectLockedCells="1"/>
  <mergeCells count="67">
    <mergeCell ref="B133:C133"/>
    <mergeCell ref="B134:C134"/>
    <mergeCell ref="B135:C135"/>
    <mergeCell ref="B136:C136"/>
    <mergeCell ref="D82:I82"/>
    <mergeCell ref="D83:I83"/>
    <mergeCell ref="B94:C94"/>
    <mergeCell ref="D93:I93"/>
    <mergeCell ref="D92:I92"/>
    <mergeCell ref="D94:I94"/>
    <mergeCell ref="B119:C119"/>
    <mergeCell ref="B109:C109"/>
    <mergeCell ref="B110:C110"/>
    <mergeCell ref="B111:C111"/>
    <mergeCell ref="B102:C102"/>
    <mergeCell ref="B103:C103"/>
    <mergeCell ref="C11:F11"/>
    <mergeCell ref="C12:F12"/>
    <mergeCell ref="C30:F30"/>
    <mergeCell ref="B67:C67"/>
    <mergeCell ref="D67:F67"/>
    <mergeCell ref="C31:F31"/>
    <mergeCell ref="C43:F43"/>
    <mergeCell ref="C44:F44"/>
    <mergeCell ref="A3:C3"/>
    <mergeCell ref="F36:F37"/>
    <mergeCell ref="B81:C81"/>
    <mergeCell ref="B82:C82"/>
    <mergeCell ref="C36:C37"/>
    <mergeCell ref="D36:D37"/>
    <mergeCell ref="E36:E37"/>
    <mergeCell ref="D68:F68"/>
    <mergeCell ref="D69:F69"/>
    <mergeCell ref="D70:F70"/>
    <mergeCell ref="D71:F71"/>
    <mergeCell ref="D72:F72"/>
    <mergeCell ref="B68:C68"/>
    <mergeCell ref="B71:C71"/>
    <mergeCell ref="B72:C72"/>
    <mergeCell ref="D81:I81"/>
    <mergeCell ref="H4:I5"/>
    <mergeCell ref="B5:F5"/>
    <mergeCell ref="B4:F4"/>
    <mergeCell ref="B117:C117"/>
    <mergeCell ref="B92:C92"/>
    <mergeCell ref="B93:C93"/>
    <mergeCell ref="B86:C86"/>
    <mergeCell ref="B83:C83"/>
    <mergeCell ref="B84:C84"/>
    <mergeCell ref="B85:C85"/>
    <mergeCell ref="D84:I84"/>
    <mergeCell ref="D85:I85"/>
    <mergeCell ref="D86:I86"/>
    <mergeCell ref="B69:C69"/>
    <mergeCell ref="B70:C70"/>
    <mergeCell ref="H55:I55"/>
    <mergeCell ref="B118:C118"/>
    <mergeCell ref="B116:C116"/>
    <mergeCell ref="D102:I102"/>
    <mergeCell ref="D103:I103"/>
    <mergeCell ref="B95:C95"/>
    <mergeCell ref="D95:I95"/>
    <mergeCell ref="B100:C100"/>
    <mergeCell ref="D100:I100"/>
    <mergeCell ref="B101:C101"/>
    <mergeCell ref="D101:I101"/>
    <mergeCell ref="B108:C108"/>
  </mergeCells>
  <dataValidations count="2">
    <dataValidation type="whole" allowBlank="1" showInputMessage="1" showErrorMessage="1" sqref="H36:I36 H22:H23 H48:I48 H19:H20 I20" xr:uid="{00000000-0002-0000-0A00-000000000000}">
      <formula1>0</formula1>
      <formula2>3</formula2>
    </dataValidation>
    <dataValidation type="decimal" allowBlank="1" showInputMessage="1" showErrorMessage="1" sqref="H16:H17" xr:uid="{146DB275-7BD6-4642-B6E5-2E04961CCD35}">
      <formula1>0</formula1>
      <formula2>3</formula2>
    </dataValidation>
  </dataValidations>
  <pageMargins left="0.7" right="0.7" top="0.78740157499999996" bottom="0.78740157499999996" header="0.3" footer="0.3"/>
  <pageSetup paperSize="9" scale="38" orientation="portrait" r:id="rId1"/>
  <rowBreaks count="1" manualBreakCount="1">
    <brk id="56" max="8"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2:R31"/>
  <sheetViews>
    <sheetView showGridLines="0" zoomScale="90" zoomScaleNormal="90" zoomScaleSheetLayoutView="90" workbookViewId="0">
      <selection activeCell="Q33" sqref="Q33"/>
    </sheetView>
  </sheetViews>
  <sheetFormatPr baseColWidth="10" defaultColWidth="11.42578125" defaultRowHeight="12.75"/>
  <cols>
    <col min="1" max="16384" width="11.42578125" style="7"/>
  </cols>
  <sheetData>
    <row r="2" spans="1:18" s="8" customFormat="1" ht="20.100000000000001" customHeight="1">
      <c r="A2" s="2" t="str">
        <f>HLOOKUP(Start!$B$14,Sprachen_allg!B:Z,ROWS(Sprachen_allg!1:647),FALSE)</f>
        <v>ANNEX 5: System boundary and definition of terms</v>
      </c>
      <c r="B2" s="1"/>
      <c r="H2" s="3"/>
      <c r="J2" s="3"/>
    </row>
    <row r="3" spans="1:18" s="4" customFormat="1" ht="29.25" customHeight="1">
      <c r="A3" s="998"/>
      <c r="B3" s="998"/>
      <c r="C3" s="998"/>
      <c r="D3" s="5"/>
      <c r="E3" s="5"/>
      <c r="F3" s="5"/>
    </row>
    <row r="4" spans="1:18" s="4" customFormat="1" ht="12.75" customHeight="1">
      <c r="A4" s="11"/>
      <c r="B4" s="10" t="str">
        <f>HLOOKUP(Start!$B$14,Sprachen_allg!B:Z,ROWS(Sprachen_allg!1:648),FALSE)</f>
        <v>Illustration of the system boundary | Definition of terms for renewable energy sources according to EnEV / GEG (German Energy Code)</v>
      </c>
      <c r="C4" s="11"/>
      <c r="D4" s="5"/>
      <c r="E4" s="5"/>
      <c r="F4" s="5"/>
    </row>
    <row r="5" spans="1:18" s="4" customFormat="1" ht="12.75" customHeight="1">
      <c r="A5" s="11"/>
      <c r="B5" s="11"/>
      <c r="C5" s="11"/>
      <c r="D5" s="5"/>
      <c r="E5" s="5"/>
      <c r="F5" s="5"/>
    </row>
    <row r="6" spans="1:18">
      <c r="B6" s="459"/>
      <c r="C6" s="459"/>
      <c r="D6" s="459"/>
      <c r="E6" s="459"/>
      <c r="F6" s="459"/>
      <c r="G6" s="459"/>
      <c r="H6" s="459"/>
      <c r="I6" s="459"/>
      <c r="J6" s="459"/>
      <c r="K6" s="459"/>
      <c r="L6" s="459"/>
      <c r="M6" s="459"/>
      <c r="N6" s="459"/>
      <c r="O6" s="459"/>
      <c r="P6" s="459"/>
      <c r="Q6" s="459"/>
      <c r="R6" s="459"/>
    </row>
    <row r="7" spans="1:18">
      <c r="B7" s="459"/>
      <c r="C7" s="459"/>
      <c r="D7" s="459"/>
      <c r="E7" s="459"/>
      <c r="F7" s="459"/>
      <c r="G7" s="459"/>
      <c r="H7" s="459"/>
      <c r="I7" s="459"/>
      <c r="J7" s="459"/>
      <c r="K7" s="459"/>
      <c r="L7" s="459"/>
      <c r="M7" s="459"/>
      <c r="N7" s="459"/>
      <c r="O7" s="459"/>
      <c r="P7" s="459"/>
      <c r="Q7" s="459"/>
      <c r="R7" s="459"/>
    </row>
    <row r="8" spans="1:18">
      <c r="B8" s="459"/>
      <c r="C8" s="459"/>
      <c r="D8" s="459"/>
      <c r="E8" s="459"/>
      <c r="F8" s="459"/>
      <c r="G8" s="459"/>
      <c r="H8" s="459"/>
      <c r="I8" s="459"/>
      <c r="J8" s="459"/>
      <c r="K8" s="459"/>
      <c r="L8" s="459"/>
      <c r="M8" s="459"/>
      <c r="N8" s="459"/>
      <c r="O8" s="459"/>
      <c r="P8" s="459"/>
      <c r="Q8" s="459"/>
      <c r="R8" s="459"/>
    </row>
    <row r="9" spans="1:18">
      <c r="B9" s="459"/>
      <c r="C9" s="459"/>
      <c r="D9" s="459"/>
      <c r="E9" s="459"/>
      <c r="F9" s="459"/>
      <c r="G9" s="459"/>
      <c r="H9" s="459"/>
      <c r="I9" s="459"/>
      <c r="J9" s="459"/>
      <c r="K9" s="459"/>
      <c r="L9" s="459"/>
      <c r="M9" s="459"/>
      <c r="N9" s="459"/>
      <c r="O9" s="459"/>
      <c r="P9" s="459"/>
      <c r="Q9" s="459"/>
      <c r="R9" s="459"/>
    </row>
    <row r="10" spans="1:18">
      <c r="B10" s="459"/>
      <c r="C10" s="459"/>
      <c r="D10" s="459"/>
      <c r="E10" s="459"/>
      <c r="F10" s="459"/>
      <c r="G10" s="459"/>
      <c r="H10" s="459"/>
      <c r="I10" s="459"/>
      <c r="J10" s="459"/>
      <c r="K10" s="459"/>
      <c r="L10" s="459"/>
      <c r="M10" s="459"/>
      <c r="N10" s="459"/>
      <c r="O10" s="459"/>
      <c r="P10" s="459"/>
      <c r="Q10" s="459"/>
      <c r="R10" s="459"/>
    </row>
    <row r="11" spans="1:18">
      <c r="B11" s="459"/>
      <c r="C11" s="459"/>
      <c r="D11" s="459"/>
      <c r="E11" s="459"/>
      <c r="F11" s="459"/>
      <c r="G11" s="459"/>
      <c r="H11" s="459"/>
      <c r="I11" s="459"/>
      <c r="J11" s="459"/>
      <c r="K11" s="459"/>
      <c r="L11" s="459"/>
      <c r="M11" s="459"/>
      <c r="N11" s="459"/>
      <c r="O11" s="459"/>
      <c r="P11" s="459"/>
      <c r="Q11" s="459"/>
      <c r="R11" s="459"/>
    </row>
    <row r="12" spans="1:18">
      <c r="B12" s="459"/>
      <c r="C12" s="459"/>
      <c r="D12" s="459"/>
      <c r="E12" s="459"/>
      <c r="F12" s="459"/>
      <c r="G12" s="459"/>
      <c r="H12" s="459"/>
      <c r="I12" s="459"/>
      <c r="J12" s="459"/>
      <c r="K12" s="459"/>
      <c r="L12" s="459"/>
      <c r="M12" s="459"/>
      <c r="N12" s="459"/>
      <c r="O12" s="459"/>
      <c r="P12" s="459"/>
      <c r="Q12" s="459"/>
      <c r="R12" s="459"/>
    </row>
    <row r="13" spans="1:18">
      <c r="B13" s="459"/>
      <c r="C13" s="459"/>
      <c r="D13" s="459"/>
      <c r="E13" s="459"/>
      <c r="F13" s="459"/>
      <c r="G13" s="459"/>
      <c r="H13" s="459"/>
      <c r="I13" s="459"/>
      <c r="J13" s="459"/>
      <c r="K13" s="459"/>
      <c r="L13" s="459"/>
      <c r="M13" s="459"/>
      <c r="N13" s="459"/>
      <c r="O13" s="459"/>
      <c r="P13" s="459"/>
      <c r="Q13" s="459"/>
      <c r="R13" s="459"/>
    </row>
    <row r="14" spans="1:18">
      <c r="B14" s="459"/>
      <c r="C14" s="459"/>
      <c r="D14" s="459"/>
      <c r="E14" s="459"/>
      <c r="F14" s="459"/>
      <c r="G14" s="459"/>
      <c r="H14" s="459"/>
      <c r="I14" s="459"/>
      <c r="J14" s="459"/>
      <c r="K14" s="459"/>
      <c r="L14" s="459"/>
      <c r="M14" s="459"/>
      <c r="N14" s="459"/>
      <c r="O14" s="459"/>
      <c r="P14" s="459"/>
      <c r="Q14" s="459"/>
      <c r="R14" s="459"/>
    </row>
    <row r="15" spans="1:18">
      <c r="B15" s="459"/>
      <c r="C15" s="459"/>
      <c r="D15" s="459"/>
      <c r="E15" s="459"/>
      <c r="F15" s="459"/>
      <c r="G15" s="459"/>
      <c r="H15" s="459"/>
      <c r="I15" s="459"/>
      <c r="J15" s="459"/>
      <c r="K15" s="459"/>
      <c r="L15" s="459"/>
      <c r="M15" s="459"/>
      <c r="N15" s="459"/>
      <c r="O15" s="459"/>
      <c r="P15" s="459"/>
      <c r="Q15" s="459"/>
      <c r="R15" s="459"/>
    </row>
    <row r="16" spans="1:18">
      <c r="B16" s="459"/>
      <c r="C16" s="459"/>
      <c r="D16" s="459"/>
      <c r="E16" s="459"/>
      <c r="F16" s="459"/>
      <c r="G16" s="459"/>
      <c r="H16" s="459"/>
      <c r="I16" s="459"/>
      <c r="J16" s="459"/>
      <c r="K16" s="459"/>
      <c r="L16" s="459"/>
      <c r="M16" s="459"/>
      <c r="N16" s="459"/>
      <c r="O16" s="459"/>
      <c r="P16" s="459"/>
      <c r="Q16" s="459"/>
      <c r="R16" s="459"/>
    </row>
    <row r="17" spans="2:18">
      <c r="B17" s="459"/>
      <c r="C17" s="459"/>
      <c r="D17" s="459"/>
      <c r="E17" s="459"/>
      <c r="F17" s="459"/>
      <c r="G17" s="459"/>
      <c r="H17" s="459"/>
      <c r="I17" s="459"/>
      <c r="J17" s="459"/>
      <c r="K17" s="459"/>
      <c r="L17" s="459"/>
      <c r="M17" s="459"/>
      <c r="N17" s="459"/>
      <c r="O17" s="459"/>
      <c r="P17" s="459"/>
      <c r="Q17" s="459"/>
      <c r="R17" s="459"/>
    </row>
    <row r="18" spans="2:18">
      <c r="B18" s="459"/>
      <c r="C18" s="459"/>
      <c r="D18" s="459"/>
      <c r="E18" s="459"/>
      <c r="F18" s="459"/>
      <c r="G18" s="459"/>
      <c r="H18" s="459"/>
      <c r="I18" s="459"/>
      <c r="J18" s="459"/>
      <c r="K18" s="459"/>
      <c r="L18" s="459"/>
      <c r="M18" s="459"/>
      <c r="N18" s="459"/>
      <c r="O18" s="459"/>
      <c r="P18" s="459"/>
      <c r="Q18" s="459"/>
      <c r="R18" s="459"/>
    </row>
    <row r="19" spans="2:18">
      <c r="B19" s="459"/>
      <c r="C19" s="459"/>
      <c r="D19" s="459"/>
      <c r="E19" s="459"/>
      <c r="F19" s="459"/>
      <c r="G19" s="459"/>
      <c r="H19" s="459"/>
      <c r="I19" s="459"/>
      <c r="J19" s="459"/>
      <c r="K19" s="459"/>
      <c r="L19" s="459"/>
      <c r="M19" s="459"/>
      <c r="N19" s="459"/>
      <c r="O19" s="459"/>
      <c r="P19" s="459"/>
      <c r="Q19" s="459"/>
      <c r="R19" s="459"/>
    </row>
    <row r="20" spans="2:18">
      <c r="B20" s="459"/>
      <c r="C20" s="459"/>
      <c r="D20" s="459"/>
      <c r="E20" s="459"/>
      <c r="F20" s="459"/>
      <c r="G20" s="459"/>
      <c r="H20" s="459"/>
      <c r="I20" s="459"/>
      <c r="J20" s="459"/>
      <c r="K20" s="459"/>
      <c r="L20" s="459"/>
      <c r="M20" s="459"/>
      <c r="N20" s="459"/>
      <c r="O20" s="459"/>
      <c r="P20" s="459"/>
      <c r="Q20" s="459"/>
      <c r="R20" s="459"/>
    </row>
    <row r="21" spans="2:18">
      <c r="B21" s="459"/>
      <c r="C21" s="459"/>
      <c r="D21" s="459"/>
      <c r="E21" s="459"/>
      <c r="F21" s="459"/>
      <c r="G21" s="459"/>
      <c r="H21" s="459"/>
      <c r="I21" s="459"/>
      <c r="J21" s="459"/>
      <c r="K21" s="459"/>
      <c r="L21" s="459"/>
      <c r="M21" s="459"/>
      <c r="N21" s="459"/>
      <c r="O21" s="459"/>
      <c r="P21" s="459"/>
      <c r="Q21" s="459"/>
      <c r="R21" s="459"/>
    </row>
    <row r="22" spans="2:18">
      <c r="B22" s="459"/>
      <c r="C22" s="459"/>
      <c r="D22" s="459"/>
      <c r="E22" s="459"/>
      <c r="F22" s="459"/>
      <c r="G22" s="459"/>
      <c r="H22" s="459"/>
      <c r="I22" s="459"/>
      <c r="J22" s="459"/>
      <c r="K22" s="459"/>
      <c r="L22" s="459"/>
      <c r="M22" s="459"/>
      <c r="N22" s="459"/>
      <c r="O22" s="459"/>
      <c r="P22" s="459"/>
      <c r="Q22" s="459"/>
      <c r="R22" s="459"/>
    </row>
    <row r="23" spans="2:18">
      <c r="B23" s="459"/>
      <c r="C23" s="459"/>
      <c r="D23" s="459"/>
      <c r="E23" s="459"/>
      <c r="F23" s="459"/>
      <c r="G23" s="459"/>
      <c r="H23" s="459"/>
      <c r="I23" s="459"/>
      <c r="J23" s="459"/>
      <c r="K23" s="459"/>
      <c r="L23" s="459"/>
      <c r="M23" s="459"/>
      <c r="N23" s="459"/>
      <c r="O23" s="459"/>
      <c r="P23" s="459"/>
      <c r="Q23" s="459"/>
      <c r="R23" s="459"/>
    </row>
    <row r="24" spans="2:18">
      <c r="B24" s="459"/>
      <c r="C24" s="459"/>
      <c r="D24" s="459"/>
      <c r="E24" s="459"/>
      <c r="F24" s="459"/>
      <c r="G24" s="459"/>
      <c r="H24" s="459"/>
      <c r="I24" s="459"/>
      <c r="J24" s="459"/>
      <c r="K24" s="459"/>
      <c r="L24" s="459"/>
      <c r="M24" s="459"/>
      <c r="N24" s="459"/>
      <c r="O24" s="459"/>
      <c r="P24" s="459"/>
      <c r="Q24" s="459"/>
      <c r="R24" s="459"/>
    </row>
    <row r="25" spans="2:18">
      <c r="B25" s="459"/>
      <c r="C25" s="459"/>
      <c r="D25" s="459"/>
      <c r="E25" s="459"/>
      <c r="F25" s="459"/>
      <c r="G25" s="459"/>
      <c r="H25" s="459"/>
      <c r="I25" s="459"/>
      <c r="J25" s="459"/>
      <c r="K25" s="459"/>
      <c r="L25" s="459"/>
      <c r="M25" s="459"/>
      <c r="N25" s="459"/>
      <c r="O25" s="459"/>
      <c r="P25" s="459"/>
      <c r="Q25" s="459"/>
      <c r="R25" s="459"/>
    </row>
    <row r="26" spans="2:18">
      <c r="B26" s="459"/>
      <c r="C26" s="459"/>
      <c r="D26" s="459"/>
      <c r="E26" s="459"/>
      <c r="F26" s="459"/>
      <c r="G26" s="459"/>
      <c r="H26" s="459"/>
      <c r="I26" s="459"/>
      <c r="J26" s="459"/>
      <c r="K26" s="459"/>
      <c r="L26" s="459"/>
      <c r="M26" s="459"/>
      <c r="N26" s="459"/>
      <c r="O26" s="459"/>
      <c r="P26" s="459"/>
      <c r="Q26" s="459"/>
      <c r="R26" s="459"/>
    </row>
    <row r="27" spans="2:18">
      <c r="B27" s="459"/>
      <c r="C27" s="459"/>
      <c r="D27" s="459"/>
      <c r="E27" s="459"/>
      <c r="F27" s="459"/>
      <c r="G27" s="459"/>
      <c r="H27" s="459"/>
      <c r="I27" s="459"/>
      <c r="J27" s="459"/>
      <c r="K27" s="459"/>
      <c r="L27" s="459"/>
      <c r="M27" s="459"/>
      <c r="N27" s="459"/>
      <c r="O27" s="459"/>
      <c r="P27" s="459"/>
      <c r="Q27" s="459"/>
      <c r="R27" s="459"/>
    </row>
    <row r="28" spans="2:18">
      <c r="B28" s="459"/>
      <c r="C28" s="459"/>
      <c r="D28" s="459"/>
      <c r="E28" s="459"/>
      <c r="F28" s="459"/>
      <c r="G28" s="459"/>
      <c r="H28" s="459"/>
      <c r="I28" s="459"/>
      <c r="J28" s="459"/>
      <c r="K28" s="459"/>
      <c r="L28" s="459"/>
      <c r="M28" s="459"/>
      <c r="N28" s="459"/>
      <c r="O28" s="459"/>
      <c r="P28" s="459"/>
      <c r="Q28" s="459"/>
      <c r="R28" s="459"/>
    </row>
    <row r="29" spans="2:18">
      <c r="B29" s="459"/>
      <c r="C29" s="459"/>
      <c r="D29" s="459"/>
      <c r="E29" s="459"/>
      <c r="F29" s="459"/>
      <c r="G29" s="459"/>
      <c r="H29" s="459"/>
      <c r="I29" s="459"/>
      <c r="J29" s="459"/>
      <c r="K29" s="459"/>
      <c r="L29" s="459"/>
      <c r="M29" s="459"/>
      <c r="N29" s="459"/>
      <c r="O29" s="459"/>
      <c r="P29" s="459"/>
      <c r="Q29" s="459"/>
      <c r="R29" s="459"/>
    </row>
    <row r="31" spans="2:18">
      <c r="B31" s="10" t="str">
        <f>HLOOKUP(Start!$B$14,Sprachen_allg!B:Z,ROWS(Sprachen_allg!1:649),FALSE)</f>
        <v>Definition of terms for final energy according to DIN V 18599-1: 2018-09</v>
      </c>
    </row>
  </sheetData>
  <sheetProtection algorithmName="SHA-512" hashValue="jRg8XtXoEEF0c1hc3G0iRYC/Wb5uZ4G0fskp4PpI2hbETyHQaRBP8BpKQ7Ke0rPDXs8JK5M8dLBqyA29cHBazg==" saltValue="sPDXAXJybLI/lFj0Mwp4DA==" spinCount="100000" sheet="1" objects="1" scenarios="1" formatColumns="0" formatRows="0" selectLockedCells="1"/>
  <mergeCells count="1">
    <mergeCell ref="A3:C3"/>
  </mergeCells>
  <pageMargins left="0.7" right="0.7" top="0.78740157499999996" bottom="0.78740157499999996" header="0.3" footer="0.3"/>
  <pageSetup paperSize="9" scale="42" orientation="portrait" verticalDpi="300"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D47600"/>
  </sheetPr>
  <dimension ref="B1:C39"/>
  <sheetViews>
    <sheetView workbookViewId="0">
      <selection activeCell="C39" sqref="C39"/>
    </sheetView>
  </sheetViews>
  <sheetFormatPr baseColWidth="10" defaultRowHeight="12.75"/>
  <cols>
    <col min="2" max="2" width="22.5703125" customWidth="1"/>
  </cols>
  <sheetData>
    <row r="1" spans="2:3">
      <c r="B1" s="485" t="s">
        <v>560</v>
      </c>
      <c r="C1" s="485" t="s">
        <v>563</v>
      </c>
    </row>
    <row r="2" spans="2:3">
      <c r="B2" s="475" t="s">
        <v>555</v>
      </c>
      <c r="C2" t="s">
        <v>660</v>
      </c>
    </row>
    <row r="3" spans="2:3">
      <c r="B3" s="475" t="s">
        <v>529</v>
      </c>
      <c r="C3" t="s">
        <v>661</v>
      </c>
    </row>
    <row r="4" spans="2:3">
      <c r="B4" s="475" t="s">
        <v>532</v>
      </c>
      <c r="C4" t="s">
        <v>662</v>
      </c>
    </row>
    <row r="5" spans="2:3">
      <c r="B5" s="475" t="s">
        <v>525</v>
      </c>
      <c r="C5" t="s">
        <v>663</v>
      </c>
    </row>
    <row r="6" spans="2:3">
      <c r="B6" s="475" t="s">
        <v>526</v>
      </c>
      <c r="C6" t="s">
        <v>665</v>
      </c>
    </row>
    <row r="7" spans="2:3">
      <c r="B7" s="475" t="s">
        <v>301</v>
      </c>
      <c r="C7" t="s">
        <v>664</v>
      </c>
    </row>
    <row r="8" spans="2:3">
      <c r="B8" s="475" t="s">
        <v>534</v>
      </c>
      <c r="C8" t="s">
        <v>666</v>
      </c>
    </row>
    <row r="9" spans="2:3">
      <c r="B9" s="475" t="s">
        <v>535</v>
      </c>
      <c r="C9" t="s">
        <v>667</v>
      </c>
    </row>
    <row r="10" spans="2:3">
      <c r="B10" s="475" t="s">
        <v>545</v>
      </c>
      <c r="C10" t="s">
        <v>668</v>
      </c>
    </row>
    <row r="11" spans="2:3">
      <c r="B11" s="475" t="s">
        <v>542</v>
      </c>
      <c r="C11" t="s">
        <v>669</v>
      </c>
    </row>
    <row r="12" spans="2:3">
      <c r="B12" s="475" t="s">
        <v>543</v>
      </c>
      <c r="C12" t="s">
        <v>670</v>
      </c>
    </row>
    <row r="13" spans="2:3">
      <c r="B13" s="475" t="s">
        <v>546</v>
      </c>
      <c r="C13" t="s">
        <v>671</v>
      </c>
    </row>
    <row r="14" spans="2:3">
      <c r="B14" s="475" t="s">
        <v>548</v>
      </c>
      <c r="C14" t="s">
        <v>672</v>
      </c>
    </row>
    <row r="15" spans="2:3">
      <c r="B15" s="475" t="s">
        <v>551</v>
      </c>
      <c r="C15" t="s">
        <v>673</v>
      </c>
    </row>
    <row r="16" spans="2:3">
      <c r="B16" s="475" t="s">
        <v>553</v>
      </c>
      <c r="C16" t="s">
        <v>659</v>
      </c>
    </row>
    <row r="17" spans="2:3">
      <c r="B17" s="475" t="s">
        <v>489</v>
      </c>
      <c r="C17" t="s">
        <v>674</v>
      </c>
    </row>
    <row r="18" spans="2:3">
      <c r="B18" s="475" t="s">
        <v>409</v>
      </c>
      <c r="C18" t="s">
        <v>644</v>
      </c>
    </row>
    <row r="19" spans="2:3">
      <c r="B19" s="475" t="s">
        <v>410</v>
      </c>
      <c r="C19" t="s">
        <v>645</v>
      </c>
    </row>
    <row r="20" spans="2:3">
      <c r="B20" s="475" t="s">
        <v>328</v>
      </c>
      <c r="C20" t="s">
        <v>646</v>
      </c>
    </row>
    <row r="21" spans="2:3">
      <c r="B21" s="475" t="s">
        <v>329</v>
      </c>
      <c r="C21" t="s">
        <v>647</v>
      </c>
    </row>
    <row r="22" spans="2:3">
      <c r="B22" s="475" t="s">
        <v>240</v>
      </c>
      <c r="C22" t="s">
        <v>648</v>
      </c>
    </row>
    <row r="23" spans="2:3">
      <c r="B23" s="475" t="s">
        <v>241</v>
      </c>
      <c r="C23" t="s">
        <v>649</v>
      </c>
    </row>
    <row r="24" spans="2:3">
      <c r="B24" s="475" t="s">
        <v>244</v>
      </c>
      <c r="C24" t="s">
        <v>650</v>
      </c>
    </row>
    <row r="25" spans="2:3">
      <c r="B25" s="475" t="s">
        <v>243</v>
      </c>
      <c r="C25" t="s">
        <v>651</v>
      </c>
    </row>
    <row r="26" spans="2:3">
      <c r="B26" s="475" t="s">
        <v>245</v>
      </c>
      <c r="C26" t="s">
        <v>652</v>
      </c>
    </row>
    <row r="27" spans="2:3">
      <c r="B27" s="475" t="s">
        <v>246</v>
      </c>
      <c r="C27" t="s">
        <v>653</v>
      </c>
    </row>
    <row r="28" spans="2:3">
      <c r="B28" s="475" t="s">
        <v>3</v>
      </c>
      <c r="C28" t="s">
        <v>654</v>
      </c>
    </row>
    <row r="29" spans="2:3">
      <c r="B29" s="474" t="s">
        <v>502</v>
      </c>
      <c r="C29" t="s">
        <v>655</v>
      </c>
    </row>
    <row r="30" spans="2:3">
      <c r="B30" s="474" t="s">
        <v>503</v>
      </c>
      <c r="C30" t="s">
        <v>656</v>
      </c>
    </row>
    <row r="31" spans="2:3">
      <c r="B31" s="474" t="s">
        <v>191</v>
      </c>
      <c r="C31" t="s">
        <v>657</v>
      </c>
    </row>
    <row r="32" spans="2:3">
      <c r="B32" s="474" t="s">
        <v>189</v>
      </c>
      <c r="C32" t="s">
        <v>658</v>
      </c>
    </row>
    <row r="33" spans="2:3">
      <c r="B33" s="473" t="s">
        <v>27</v>
      </c>
      <c r="C33" t="s">
        <v>677</v>
      </c>
    </row>
    <row r="34" spans="2:3">
      <c r="B34" s="473" t="s">
        <v>118</v>
      </c>
      <c r="C34" t="s">
        <v>675</v>
      </c>
    </row>
    <row r="35" spans="2:3">
      <c r="B35" s="473" t="s">
        <v>119</v>
      </c>
      <c r="C35" t="s">
        <v>676</v>
      </c>
    </row>
    <row r="36" spans="2:3">
      <c r="B36" s="512" t="s">
        <v>778</v>
      </c>
      <c r="C36" s="512" t="s">
        <v>779</v>
      </c>
    </row>
    <row r="37" spans="2:3">
      <c r="B37" s="512" t="s">
        <v>780</v>
      </c>
      <c r="C37" s="512" t="s">
        <v>781</v>
      </c>
    </row>
    <row r="38" spans="2:3">
      <c r="B38" s="512" t="s">
        <v>782</v>
      </c>
      <c r="C38" s="512" t="s">
        <v>783</v>
      </c>
    </row>
    <row r="39" spans="2:3">
      <c r="B39" t="s">
        <v>1063</v>
      </c>
      <c r="C39" t="s">
        <v>1064</v>
      </c>
    </row>
  </sheetData>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D47600"/>
  </sheetPr>
  <dimension ref="A1:C32"/>
  <sheetViews>
    <sheetView workbookViewId="0">
      <selection activeCell="C39" sqref="C39"/>
    </sheetView>
  </sheetViews>
  <sheetFormatPr baseColWidth="10" defaultRowHeight="12.75" outlineLevelRow="1"/>
  <cols>
    <col min="2" max="2" width="31.5703125" customWidth="1"/>
    <col min="3" max="3" width="39" customWidth="1"/>
  </cols>
  <sheetData>
    <row r="1" spans="2:3">
      <c r="B1" s="485" t="s">
        <v>560</v>
      </c>
      <c r="C1" s="485" t="s">
        <v>563</v>
      </c>
    </row>
    <row r="2" spans="2:3" outlineLevel="1">
      <c r="B2" s="479" t="s">
        <v>414</v>
      </c>
      <c r="C2" s="487" t="s">
        <v>634</v>
      </c>
    </row>
    <row r="3" spans="2:3" outlineLevel="1">
      <c r="B3" t="s">
        <v>479</v>
      </c>
      <c r="C3" s="487" t="s">
        <v>635</v>
      </c>
    </row>
    <row r="4" spans="2:3" ht="15.75" outlineLevel="1">
      <c r="B4" t="s">
        <v>1061</v>
      </c>
      <c r="C4" s="487" t="s">
        <v>185</v>
      </c>
    </row>
    <row r="5" spans="2:3" outlineLevel="1">
      <c r="B5" t="s">
        <v>167</v>
      </c>
      <c r="C5" s="487" t="s">
        <v>167</v>
      </c>
    </row>
    <row r="6" spans="2:3" outlineLevel="1">
      <c r="B6" t="s">
        <v>412</v>
      </c>
      <c r="C6" s="487" t="s">
        <v>636</v>
      </c>
    </row>
    <row r="7" spans="2:3" outlineLevel="1">
      <c r="B7" s="479" t="s">
        <v>196</v>
      </c>
      <c r="C7" s="487" t="s">
        <v>196</v>
      </c>
    </row>
    <row r="8" spans="2:3" outlineLevel="1">
      <c r="B8" s="479" t="s">
        <v>187</v>
      </c>
      <c r="C8" s="487" t="s">
        <v>637</v>
      </c>
    </row>
    <row r="9" spans="2:3" outlineLevel="1">
      <c r="B9" s="479" t="s">
        <v>429</v>
      </c>
      <c r="C9" s="487" t="s">
        <v>638</v>
      </c>
    </row>
    <row r="10" spans="2:3" ht="13.5" outlineLevel="1">
      <c r="B10" s="479" t="s">
        <v>584</v>
      </c>
      <c r="C10" s="487" t="s">
        <v>639</v>
      </c>
    </row>
    <row r="11" spans="2:3" s="479" customFormat="1" outlineLevel="1">
      <c r="B11" s="479" t="s">
        <v>478</v>
      </c>
      <c r="C11" s="487" t="s">
        <v>640</v>
      </c>
    </row>
    <row r="12" spans="2:3" outlineLevel="1">
      <c r="B12" s="479" t="s">
        <v>45</v>
      </c>
      <c r="C12" s="487" t="s">
        <v>45</v>
      </c>
    </row>
    <row r="13" spans="2:3" outlineLevel="1">
      <c r="B13" s="479" t="s">
        <v>431</v>
      </c>
      <c r="C13" s="487" t="s">
        <v>641</v>
      </c>
    </row>
    <row r="14" spans="2:3" outlineLevel="1">
      <c r="B14" s="479" t="s">
        <v>186</v>
      </c>
      <c r="C14" s="487" t="s">
        <v>642</v>
      </c>
    </row>
    <row r="15" spans="2:3" outlineLevel="1">
      <c r="B15" s="479" t="s">
        <v>29</v>
      </c>
      <c r="C15" s="487" t="s">
        <v>29</v>
      </c>
    </row>
    <row r="16" spans="2:3" ht="14.25" outlineLevel="1">
      <c r="B16" s="479" t="s">
        <v>1058</v>
      </c>
      <c r="C16" s="487" t="s">
        <v>181</v>
      </c>
    </row>
    <row r="17" spans="1:3" outlineLevel="1">
      <c r="B17" s="479" t="s">
        <v>182</v>
      </c>
      <c r="C17" s="487" t="s">
        <v>643</v>
      </c>
    </row>
    <row r="18" spans="1:3" ht="15.75" outlineLevel="1">
      <c r="B18" s="479" t="s">
        <v>1059</v>
      </c>
      <c r="C18" s="487" t="s">
        <v>183</v>
      </c>
    </row>
    <row r="19" spans="1:3" ht="15.75" outlineLevel="1">
      <c r="B19" s="479" t="s">
        <v>1060</v>
      </c>
      <c r="C19" s="487" t="s">
        <v>218</v>
      </c>
    </row>
    <row r="20" spans="1:3" ht="13.5" outlineLevel="1">
      <c r="B20" s="479" t="s">
        <v>217</v>
      </c>
      <c r="C20" s="487" t="s">
        <v>217</v>
      </c>
    </row>
    <row r="21" spans="1:3">
      <c r="A21" s="472" t="s">
        <v>679</v>
      </c>
    </row>
    <row r="22" spans="1:3" ht="15.75" outlineLevel="1">
      <c r="B22" s="496" t="s">
        <v>520</v>
      </c>
      <c r="C22" s="496" t="s">
        <v>520</v>
      </c>
    </row>
    <row r="23" spans="1:3" outlineLevel="1">
      <c r="B23" s="496" t="s">
        <v>26</v>
      </c>
      <c r="C23" s="496" t="s">
        <v>26</v>
      </c>
    </row>
    <row r="24" spans="1:3" ht="13.5" outlineLevel="1">
      <c r="B24" s="496" t="s">
        <v>105</v>
      </c>
      <c r="C24" s="496" t="s">
        <v>105</v>
      </c>
    </row>
    <row r="25" spans="1:3" ht="13.5" outlineLevel="1">
      <c r="B25" s="496" t="s">
        <v>131</v>
      </c>
      <c r="C25" s="496" t="s">
        <v>131</v>
      </c>
    </row>
    <row r="26" spans="1:3">
      <c r="A26" s="472" t="s">
        <v>734</v>
      </c>
    </row>
    <row r="27" spans="1:3" outlineLevel="1">
      <c r="B27" t="s">
        <v>733</v>
      </c>
      <c r="C27" t="s">
        <v>735</v>
      </c>
    </row>
    <row r="28" spans="1:3">
      <c r="A28" s="472" t="s">
        <v>736</v>
      </c>
    </row>
    <row r="29" spans="1:3">
      <c r="B29" t="s">
        <v>184</v>
      </c>
      <c r="C29" t="s">
        <v>872</v>
      </c>
    </row>
    <row r="30" spans="1:3">
      <c r="B30" t="s">
        <v>1109</v>
      </c>
      <c r="C30" t="s">
        <v>1110</v>
      </c>
    </row>
    <row r="31" spans="1:3">
      <c r="B31" t="s">
        <v>180</v>
      </c>
      <c r="C31" s="518" t="s">
        <v>180</v>
      </c>
    </row>
    <row r="32" spans="1:3">
      <c r="A32" s="472" t="s">
        <v>873</v>
      </c>
    </row>
  </sheetData>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D47600"/>
  </sheetPr>
  <dimension ref="A1:N7"/>
  <sheetViews>
    <sheetView zoomScale="55" zoomScaleNormal="55" workbookViewId="0">
      <selection activeCell="C13" sqref="C13"/>
    </sheetView>
  </sheetViews>
  <sheetFormatPr baseColWidth="10" defaultRowHeight="25.5"/>
  <cols>
    <col min="1" max="1" width="13.7109375" style="539" customWidth="1"/>
    <col min="2" max="2" width="162.5703125" customWidth="1"/>
    <col min="3" max="3" width="175.7109375" customWidth="1"/>
    <col min="8" max="8" width="27.140625" customWidth="1"/>
  </cols>
  <sheetData>
    <row r="1" spans="1:14" s="542" customFormat="1" ht="37.5">
      <c r="A1" s="539"/>
      <c r="B1" s="540" t="s">
        <v>560</v>
      </c>
      <c r="C1" s="540" t="s">
        <v>563</v>
      </c>
    </row>
    <row r="2" spans="1:14" ht="282.75" customHeight="1">
      <c r="A2" s="538" t="s">
        <v>1036</v>
      </c>
    </row>
    <row r="3" spans="1:14" ht="371.25" customHeight="1">
      <c r="A3" s="538" t="s">
        <v>1035</v>
      </c>
      <c r="B3" s="549"/>
    </row>
    <row r="4" spans="1:14" ht="346.5" customHeight="1">
      <c r="A4" s="538" t="s">
        <v>1062</v>
      </c>
      <c r="B4" s="549"/>
      <c r="N4" s="542"/>
    </row>
    <row r="7" spans="1:14">
      <c r="B7" s="541"/>
    </row>
  </sheetData>
  <pageMargins left="0.7" right="0.7" top="0.78740157499999996" bottom="0.78740157499999996"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D47600"/>
  </sheetPr>
  <dimension ref="A1:M650"/>
  <sheetViews>
    <sheetView zoomScale="115" zoomScaleNormal="115" workbookViewId="0">
      <pane ySplit="1" topLeftCell="A2" activePane="bottomLeft" state="frozen"/>
      <selection pane="bottomLeft" activeCell="C587" sqref="C587"/>
    </sheetView>
  </sheetViews>
  <sheetFormatPr baseColWidth="10" defaultRowHeight="12.75" outlineLevelRow="1"/>
  <cols>
    <col min="1" max="1" width="22.28515625" customWidth="1"/>
    <col min="2" max="2" width="50.7109375" customWidth="1"/>
    <col min="3" max="3" width="50.7109375" style="471" customWidth="1"/>
  </cols>
  <sheetData>
    <row r="1" spans="1:13">
      <c r="A1" s="577" t="s">
        <v>514</v>
      </c>
      <c r="B1" s="578" t="s">
        <v>560</v>
      </c>
      <c r="C1" s="579" t="s">
        <v>563</v>
      </c>
    </row>
    <row r="2" spans="1:13" ht="15.75" outlineLevel="1">
      <c r="A2" s="580"/>
      <c r="B2" s="581" t="s">
        <v>561</v>
      </c>
      <c r="C2" s="582" t="s">
        <v>1082</v>
      </c>
      <c r="D2" s="458"/>
      <c r="E2" s="458"/>
      <c r="F2" s="458"/>
      <c r="G2" s="458"/>
      <c r="H2" s="458"/>
      <c r="I2" s="458"/>
      <c r="J2" s="458"/>
      <c r="K2" s="458"/>
      <c r="L2" s="458"/>
      <c r="M2" s="458"/>
    </row>
    <row r="3" spans="1:13" outlineLevel="1">
      <c r="A3" s="580"/>
      <c r="B3" s="531" t="s">
        <v>408</v>
      </c>
      <c r="C3" s="552" t="s">
        <v>1083</v>
      </c>
    </row>
    <row r="4" spans="1:13" outlineLevel="1">
      <c r="A4" s="580"/>
      <c r="B4" s="531" t="s">
        <v>1054</v>
      </c>
      <c r="C4" s="583" t="s">
        <v>1055</v>
      </c>
    </row>
    <row r="5" spans="1:13" ht="12.75" customHeight="1" outlineLevel="1">
      <c r="A5" s="580"/>
      <c r="B5" s="531" t="s">
        <v>497</v>
      </c>
      <c r="C5" s="552" t="s">
        <v>1084</v>
      </c>
      <c r="D5" s="470"/>
      <c r="E5" s="470"/>
      <c r="F5" s="470"/>
      <c r="G5" s="470"/>
      <c r="H5" s="470"/>
      <c r="I5" s="470"/>
    </row>
    <row r="6" spans="1:13" outlineLevel="1">
      <c r="A6" s="580"/>
      <c r="B6" s="531" t="s">
        <v>12</v>
      </c>
      <c r="C6" s="476" t="s">
        <v>564</v>
      </c>
      <c r="D6" s="470"/>
      <c r="E6" s="470"/>
      <c r="F6" s="470"/>
      <c r="G6" s="470"/>
      <c r="H6" s="470"/>
      <c r="I6" s="470"/>
    </row>
    <row r="7" spans="1:13" outlineLevel="1">
      <c r="A7" s="580"/>
      <c r="B7" s="580" t="s">
        <v>13</v>
      </c>
      <c r="C7" s="476" t="s">
        <v>565</v>
      </c>
      <c r="D7" s="470"/>
      <c r="E7" s="470"/>
      <c r="F7" s="470"/>
      <c r="G7" s="470"/>
      <c r="H7" s="470"/>
      <c r="I7" s="470"/>
    </row>
    <row r="8" spans="1:13" outlineLevel="1">
      <c r="A8" s="580"/>
      <c r="B8" s="580" t="s">
        <v>14</v>
      </c>
      <c r="C8" s="476" t="s">
        <v>566</v>
      </c>
      <c r="D8" s="478"/>
      <c r="E8" s="478"/>
    </row>
    <row r="9" spans="1:13" outlineLevel="1">
      <c r="A9" s="580"/>
      <c r="B9" s="580" t="s">
        <v>15</v>
      </c>
      <c r="C9" s="476" t="s">
        <v>567</v>
      </c>
      <c r="D9" s="478"/>
      <c r="E9" s="478"/>
    </row>
    <row r="10" spans="1:13" outlineLevel="1">
      <c r="A10" s="580"/>
      <c r="B10" s="580" t="s">
        <v>165</v>
      </c>
      <c r="C10" s="476" t="s">
        <v>568</v>
      </c>
      <c r="D10" s="478"/>
      <c r="E10" s="478"/>
    </row>
    <row r="11" spans="1:13" s="7" customFormat="1" outlineLevel="1">
      <c r="A11" s="580"/>
      <c r="B11" s="531" t="s">
        <v>562</v>
      </c>
      <c r="C11" s="476" t="s">
        <v>569</v>
      </c>
    </row>
    <row r="12" spans="1:13" outlineLevel="1">
      <c r="A12" s="580"/>
      <c r="B12" s="580" t="s">
        <v>1086</v>
      </c>
      <c r="C12" s="584" t="s">
        <v>1085</v>
      </c>
    </row>
    <row r="13" spans="1:13" outlineLevel="1">
      <c r="A13" s="580"/>
      <c r="B13" s="580" t="s">
        <v>1048</v>
      </c>
      <c r="C13" s="476" t="s">
        <v>1049</v>
      </c>
    </row>
    <row r="14" spans="1:13" ht="12.75" customHeight="1" outlineLevel="1">
      <c r="A14" s="580"/>
      <c r="B14" s="580" t="s">
        <v>496</v>
      </c>
      <c r="C14" s="585" t="s">
        <v>582</v>
      </c>
    </row>
    <row r="15" spans="1:13" ht="12.75" customHeight="1" outlineLevel="1">
      <c r="A15" s="580"/>
      <c r="B15" s="580" t="s">
        <v>494</v>
      </c>
      <c r="C15" s="585" t="s">
        <v>1087</v>
      </c>
    </row>
    <row r="16" spans="1:13">
      <c r="A16" s="586" t="s">
        <v>678</v>
      </c>
      <c r="B16" s="580"/>
      <c r="C16" s="476"/>
    </row>
    <row r="17" spans="1:5" outlineLevel="1">
      <c r="A17" s="580"/>
      <c r="B17" s="476" t="s">
        <v>25</v>
      </c>
      <c r="C17" s="476" t="s">
        <v>585</v>
      </c>
    </row>
    <row r="18" spans="1:5" outlineLevel="1">
      <c r="A18" s="580"/>
      <c r="B18" s="476" t="s">
        <v>426</v>
      </c>
      <c r="C18" s="476" t="s">
        <v>586</v>
      </c>
    </row>
    <row r="19" spans="1:5" outlineLevel="1">
      <c r="A19" s="580"/>
      <c r="B19" s="476" t="s">
        <v>430</v>
      </c>
      <c r="C19" s="476" t="s">
        <v>587</v>
      </c>
    </row>
    <row r="20" spans="1:5" outlineLevel="1">
      <c r="A20" s="580"/>
      <c r="B20" s="476" t="s">
        <v>99</v>
      </c>
      <c r="C20" s="476" t="s">
        <v>588</v>
      </c>
      <c r="D20" s="479"/>
      <c r="E20" s="479"/>
    </row>
    <row r="21" spans="1:5" outlineLevel="1">
      <c r="A21" s="580"/>
      <c r="B21" s="476" t="s">
        <v>24</v>
      </c>
      <c r="C21" s="476" t="s">
        <v>589</v>
      </c>
      <c r="D21" s="479"/>
      <c r="E21" s="479"/>
    </row>
    <row r="22" spans="1:5" outlineLevel="1">
      <c r="A22" s="580"/>
      <c r="B22" s="476" t="s">
        <v>23</v>
      </c>
      <c r="C22" s="476" t="s">
        <v>590</v>
      </c>
      <c r="D22" s="479"/>
      <c r="E22" s="479"/>
    </row>
    <row r="23" spans="1:5" outlineLevel="1">
      <c r="A23" s="580"/>
      <c r="B23" s="476" t="s">
        <v>432</v>
      </c>
      <c r="C23" s="476" t="s">
        <v>591</v>
      </c>
    </row>
    <row r="24" spans="1:5" outlineLevel="1">
      <c r="A24" s="580"/>
      <c r="B24" s="476" t="s">
        <v>219</v>
      </c>
      <c r="C24" s="476" t="s">
        <v>592</v>
      </c>
      <c r="D24" s="486"/>
      <c r="E24" s="486"/>
    </row>
    <row r="25" spans="1:5" outlineLevel="1">
      <c r="A25" s="580"/>
      <c r="B25" s="476" t="s">
        <v>310</v>
      </c>
      <c r="C25" s="476" t="s">
        <v>593</v>
      </c>
      <c r="D25" s="486"/>
      <c r="E25" s="486"/>
    </row>
    <row r="26" spans="1:5" outlineLevel="1">
      <c r="A26" s="580"/>
      <c r="B26" s="476" t="s">
        <v>220</v>
      </c>
      <c r="C26" s="476" t="s">
        <v>594</v>
      </c>
      <c r="D26" s="486"/>
      <c r="E26" s="486"/>
    </row>
    <row r="27" spans="1:5" outlineLevel="1">
      <c r="A27" s="580"/>
      <c r="B27" s="476" t="s">
        <v>362</v>
      </c>
      <c r="C27" s="476" t="s">
        <v>595</v>
      </c>
    </row>
    <row r="28" spans="1:5" outlineLevel="1">
      <c r="A28" s="580"/>
      <c r="B28" s="476" t="s">
        <v>440</v>
      </c>
      <c r="C28" s="476" t="s">
        <v>596</v>
      </c>
    </row>
    <row r="29" spans="1:5" outlineLevel="1">
      <c r="A29" s="580"/>
      <c r="B29" s="476" t="s">
        <v>433</v>
      </c>
      <c r="C29" s="476" t="s">
        <v>597</v>
      </c>
    </row>
    <row r="30" spans="1:5" outlineLevel="1">
      <c r="A30" s="580"/>
      <c r="B30" s="476" t="s">
        <v>495</v>
      </c>
      <c r="C30" s="476" t="s">
        <v>598</v>
      </c>
    </row>
    <row r="31" spans="1:5" outlineLevel="1">
      <c r="A31" s="580"/>
      <c r="B31" s="476" t="s">
        <v>16</v>
      </c>
      <c r="C31" s="476" t="s">
        <v>599</v>
      </c>
      <c r="D31" s="486"/>
      <c r="E31" s="486"/>
    </row>
    <row r="32" spans="1:5" outlineLevel="1">
      <c r="A32" s="580"/>
      <c r="B32" s="476" t="s">
        <v>413</v>
      </c>
      <c r="C32" s="476" t="s">
        <v>600</v>
      </c>
      <c r="D32" s="486"/>
      <c r="E32" s="486"/>
    </row>
    <row r="33" spans="1:5" outlineLevel="1">
      <c r="A33" s="580"/>
      <c r="B33" s="476" t="s">
        <v>411</v>
      </c>
      <c r="C33" s="476" t="s">
        <v>411</v>
      </c>
      <c r="D33" s="486"/>
      <c r="E33" s="486"/>
    </row>
    <row r="34" spans="1:5" outlineLevel="1">
      <c r="A34" s="580"/>
      <c r="B34" s="476" t="s">
        <v>427</v>
      </c>
      <c r="C34" s="476" t="s">
        <v>601</v>
      </c>
    </row>
    <row r="35" spans="1:5" outlineLevel="1">
      <c r="A35" s="580"/>
      <c r="B35" s="476" t="s">
        <v>195</v>
      </c>
      <c r="C35" s="476" t="s">
        <v>602</v>
      </c>
    </row>
    <row r="36" spans="1:5" outlineLevel="1">
      <c r="A36" s="580"/>
      <c r="B36" s="476" t="s">
        <v>428</v>
      </c>
      <c r="C36" s="476" t="s">
        <v>603</v>
      </c>
      <c r="D36" s="486"/>
      <c r="E36" s="486"/>
    </row>
    <row r="37" spans="1:5" outlineLevel="1">
      <c r="A37" s="580"/>
      <c r="B37" s="476" t="s">
        <v>413</v>
      </c>
      <c r="C37" s="476" t="s">
        <v>604</v>
      </c>
      <c r="D37" s="486"/>
      <c r="E37" s="486"/>
    </row>
    <row r="38" spans="1:5" outlineLevel="1">
      <c r="A38" s="580"/>
      <c r="B38" s="476" t="s">
        <v>17</v>
      </c>
      <c r="C38" s="476" t="s">
        <v>605</v>
      </c>
      <c r="D38" s="486"/>
      <c r="E38" s="486"/>
    </row>
    <row r="39" spans="1:5" outlineLevel="1">
      <c r="A39" s="580"/>
      <c r="B39" s="476" t="s">
        <v>18</v>
      </c>
      <c r="C39" s="476" t="s">
        <v>606</v>
      </c>
      <c r="D39" s="486"/>
      <c r="E39" s="486"/>
    </row>
    <row r="40" spans="1:5" outlineLevel="1">
      <c r="A40" s="580"/>
      <c r="B40" s="476" t="s">
        <v>19</v>
      </c>
      <c r="C40" s="476" t="s">
        <v>607</v>
      </c>
      <c r="D40" s="486"/>
      <c r="E40" s="486"/>
    </row>
    <row r="41" spans="1:5" outlineLevel="1">
      <c r="A41" s="580"/>
      <c r="B41" s="476" t="s">
        <v>21</v>
      </c>
      <c r="C41" s="476" t="s">
        <v>608</v>
      </c>
      <c r="D41" s="486"/>
      <c r="E41" s="486"/>
    </row>
    <row r="42" spans="1:5" outlineLevel="1">
      <c r="A42" s="580"/>
      <c r="B42" s="476" t="s">
        <v>194</v>
      </c>
      <c r="C42" s="584" t="s">
        <v>1111</v>
      </c>
      <c r="D42" s="486"/>
      <c r="E42" s="486"/>
    </row>
    <row r="43" spans="1:5" outlineLevel="1">
      <c r="A43" s="580"/>
      <c r="B43" s="476" t="s">
        <v>20</v>
      </c>
      <c r="C43" s="476" t="s">
        <v>609</v>
      </c>
      <c r="D43" s="486"/>
      <c r="E43" s="486"/>
    </row>
    <row r="44" spans="1:5" outlineLevel="1">
      <c r="A44" s="580"/>
      <c r="B44" s="476" t="s">
        <v>470</v>
      </c>
      <c r="C44" s="584" t="s">
        <v>1112</v>
      </c>
      <c r="D44" s="486"/>
      <c r="E44" s="486"/>
    </row>
    <row r="45" spans="1:5" outlineLevel="1">
      <c r="A45" s="580"/>
      <c r="B45" s="476" t="s">
        <v>201</v>
      </c>
      <c r="C45" s="584" t="s">
        <v>1113</v>
      </c>
      <c r="D45" s="486"/>
      <c r="E45" s="486"/>
    </row>
    <row r="46" spans="1:5" outlineLevel="1">
      <c r="A46" s="580"/>
      <c r="B46" s="476" t="s">
        <v>207</v>
      </c>
      <c r="C46" s="476" t="s">
        <v>610</v>
      </c>
    </row>
    <row r="47" spans="1:5" outlineLevel="1">
      <c r="A47" s="580"/>
      <c r="B47" s="476" t="s">
        <v>22</v>
      </c>
      <c r="C47" s="584" t="s">
        <v>1114</v>
      </c>
      <c r="D47" s="486"/>
      <c r="E47" s="486"/>
    </row>
    <row r="48" spans="1:5" outlineLevel="1">
      <c r="A48" s="580"/>
      <c r="B48" s="476" t="s">
        <v>205</v>
      </c>
      <c r="C48" s="476" t="s">
        <v>611</v>
      </c>
      <c r="D48" s="486"/>
      <c r="E48" s="486"/>
    </row>
    <row r="49" spans="1:5" outlineLevel="1">
      <c r="A49" s="580"/>
      <c r="B49" s="476" t="s">
        <v>206</v>
      </c>
      <c r="C49" s="476" t="s">
        <v>612</v>
      </c>
      <c r="D49" s="486"/>
      <c r="E49" s="486"/>
    </row>
    <row r="50" spans="1:5" outlineLevel="1">
      <c r="A50" s="580"/>
      <c r="B50" s="476" t="s">
        <v>208</v>
      </c>
      <c r="C50" s="476" t="s">
        <v>613</v>
      </c>
    </row>
    <row r="51" spans="1:5" outlineLevel="1">
      <c r="A51" s="580"/>
      <c r="B51" s="476" t="s">
        <v>200</v>
      </c>
      <c r="C51" s="476" t="s">
        <v>614</v>
      </c>
      <c r="D51" s="486"/>
      <c r="E51" s="486"/>
    </row>
    <row r="52" spans="1:5" outlineLevel="1">
      <c r="A52" s="580"/>
      <c r="B52" s="476" t="s">
        <v>166</v>
      </c>
      <c r="C52" s="476" t="s">
        <v>615</v>
      </c>
      <c r="D52" s="486"/>
      <c r="E52" s="486"/>
    </row>
    <row r="53" spans="1:5" outlineLevel="1">
      <c r="A53" s="580"/>
      <c r="B53" s="476" t="s">
        <v>437</v>
      </c>
      <c r="C53" s="476" t="s">
        <v>616</v>
      </c>
    </row>
    <row r="54" spans="1:5" outlineLevel="1">
      <c r="A54" s="580"/>
      <c r="B54" s="476" t="s">
        <v>210</v>
      </c>
      <c r="C54" s="476" t="s">
        <v>617</v>
      </c>
    </row>
    <row r="55" spans="1:5" outlineLevel="1">
      <c r="A55" s="580"/>
      <c r="B55" s="476" t="s">
        <v>203</v>
      </c>
      <c r="C55" s="476" t="s">
        <v>618</v>
      </c>
      <c r="D55" s="486"/>
      <c r="E55" s="486"/>
    </row>
    <row r="56" spans="1:5" outlineLevel="1">
      <c r="A56" s="580"/>
      <c r="B56" s="476" t="s">
        <v>204</v>
      </c>
      <c r="C56" s="476" t="s">
        <v>619</v>
      </c>
      <c r="D56" s="486"/>
      <c r="E56" s="486"/>
    </row>
    <row r="57" spans="1:5" outlineLevel="1">
      <c r="A57" s="580"/>
      <c r="B57" s="476" t="s">
        <v>173</v>
      </c>
      <c r="C57" s="476" t="s">
        <v>1050</v>
      </c>
      <c r="D57" s="486"/>
      <c r="E57" s="486"/>
    </row>
    <row r="58" spans="1:5" outlineLevel="1">
      <c r="A58" s="580"/>
      <c r="B58" s="476" t="s">
        <v>174</v>
      </c>
      <c r="C58" s="476" t="s">
        <v>1051</v>
      </c>
      <c r="D58" s="486"/>
      <c r="E58" s="486"/>
    </row>
    <row r="59" spans="1:5" outlineLevel="1">
      <c r="A59" s="580"/>
      <c r="B59" s="476" t="s">
        <v>469</v>
      </c>
      <c r="C59" s="584" t="s">
        <v>1112</v>
      </c>
      <c r="D59" s="486"/>
      <c r="E59" s="486"/>
    </row>
    <row r="60" spans="1:5" outlineLevel="1">
      <c r="A60" s="580"/>
      <c r="B60" s="476" t="s">
        <v>202</v>
      </c>
      <c r="C60" s="584" t="s">
        <v>1115</v>
      </c>
      <c r="D60" s="486"/>
      <c r="E60" s="486"/>
    </row>
    <row r="61" spans="1:5" outlineLevel="1">
      <c r="A61" s="580"/>
      <c r="B61" s="476" t="s">
        <v>209</v>
      </c>
      <c r="C61" s="476" t="s">
        <v>620</v>
      </c>
    </row>
    <row r="62" spans="1:5" outlineLevel="1">
      <c r="A62" s="580"/>
      <c r="B62" s="476" t="s">
        <v>193</v>
      </c>
      <c r="C62" s="476" t="s">
        <v>621</v>
      </c>
      <c r="D62" s="486"/>
      <c r="E62" s="486"/>
    </row>
    <row r="63" spans="1:5" outlineLevel="1">
      <c r="A63" s="580"/>
      <c r="B63" s="476" t="s">
        <v>197</v>
      </c>
      <c r="C63" s="476" t="s">
        <v>625</v>
      </c>
      <c r="D63" s="486"/>
      <c r="E63" s="486"/>
    </row>
    <row r="64" spans="1:5" outlineLevel="1">
      <c r="A64" s="580"/>
      <c r="B64" s="476" t="s">
        <v>172</v>
      </c>
      <c r="C64" s="476" t="s">
        <v>622</v>
      </c>
      <c r="D64" s="486"/>
      <c r="E64" s="486"/>
    </row>
    <row r="65" spans="1:5" outlineLevel="1">
      <c r="A65" s="580"/>
      <c r="B65" s="584" t="s">
        <v>1117</v>
      </c>
      <c r="C65" s="584" t="s">
        <v>1116</v>
      </c>
      <c r="D65" s="486"/>
      <c r="E65" s="486"/>
    </row>
    <row r="66" spans="1:5" outlineLevel="1">
      <c r="A66" s="580"/>
      <c r="B66" s="476" t="s">
        <v>199</v>
      </c>
      <c r="C66" s="584" t="s">
        <v>623</v>
      </c>
      <c r="D66" s="486"/>
      <c r="E66" s="486"/>
    </row>
    <row r="67" spans="1:5" outlineLevel="1">
      <c r="A67" s="580"/>
      <c r="B67" s="476" t="s">
        <v>407</v>
      </c>
      <c r="C67" s="476" t="s">
        <v>624</v>
      </c>
    </row>
    <row r="68" spans="1:5" outlineLevel="1">
      <c r="A68" s="580"/>
      <c r="B68" s="476" t="s">
        <v>434</v>
      </c>
      <c r="C68" s="584" t="s">
        <v>1118</v>
      </c>
    </row>
    <row r="69" spans="1:5" outlineLevel="1">
      <c r="A69" s="580"/>
      <c r="B69" s="476" t="s">
        <v>211</v>
      </c>
      <c r="C69" s="584" t="s">
        <v>1119</v>
      </c>
      <c r="D69" s="486"/>
      <c r="E69" s="486"/>
    </row>
    <row r="70" spans="1:5" outlineLevel="1">
      <c r="A70" s="580"/>
      <c r="B70" s="476" t="s">
        <v>212</v>
      </c>
      <c r="C70" s="584" t="s">
        <v>1120</v>
      </c>
      <c r="D70" s="486"/>
      <c r="E70" s="486"/>
    </row>
    <row r="71" spans="1:5" outlineLevel="1">
      <c r="A71" s="580"/>
      <c r="B71" s="476" t="s">
        <v>436</v>
      </c>
      <c r="C71" s="476" t="s">
        <v>626</v>
      </c>
      <c r="D71" s="486"/>
      <c r="E71" s="486"/>
    </row>
    <row r="72" spans="1:5" outlineLevel="1">
      <c r="A72" s="580"/>
      <c r="B72" s="476" t="s">
        <v>215</v>
      </c>
      <c r="C72" s="476" t="s">
        <v>627</v>
      </c>
      <c r="D72" s="486"/>
      <c r="E72" s="486"/>
    </row>
    <row r="73" spans="1:5" outlineLevel="1">
      <c r="A73" s="580"/>
      <c r="B73" s="476" t="s">
        <v>216</v>
      </c>
      <c r="C73" s="476" t="s">
        <v>628</v>
      </c>
      <c r="D73" s="486"/>
      <c r="E73" s="486"/>
    </row>
    <row r="74" spans="1:5" outlineLevel="1">
      <c r="A74" s="580"/>
      <c r="B74" s="476" t="s">
        <v>583</v>
      </c>
      <c r="C74" s="476" t="s">
        <v>629</v>
      </c>
      <c r="D74" s="486"/>
      <c r="E74" s="486"/>
    </row>
    <row r="75" spans="1:5" outlineLevel="1">
      <c r="A75" s="580"/>
      <c r="B75" s="476" t="s">
        <v>435</v>
      </c>
      <c r="C75" s="476" t="s">
        <v>630</v>
      </c>
    </row>
    <row r="76" spans="1:5" outlineLevel="1">
      <c r="A76" s="580"/>
      <c r="B76" s="476" t="s">
        <v>213</v>
      </c>
      <c r="C76" s="476" t="s">
        <v>631</v>
      </c>
      <c r="D76" s="486"/>
      <c r="E76" s="486"/>
    </row>
    <row r="77" spans="1:5" outlineLevel="1">
      <c r="A77" s="580"/>
      <c r="B77" s="476" t="s">
        <v>214</v>
      </c>
      <c r="C77" s="476" t="s">
        <v>632</v>
      </c>
    </row>
    <row r="78" spans="1:5" outlineLevel="1">
      <c r="A78" s="580"/>
      <c r="B78" s="476" t="s">
        <v>31</v>
      </c>
      <c r="C78" s="476" t="s">
        <v>633</v>
      </c>
    </row>
    <row r="79" spans="1:5">
      <c r="A79" s="586" t="s">
        <v>679</v>
      </c>
      <c r="B79" s="580"/>
      <c r="C79" s="476"/>
    </row>
    <row r="80" spans="1:5" outlineLevel="1">
      <c r="A80" s="580"/>
      <c r="B80" s="477" t="s">
        <v>272</v>
      </c>
      <c r="C80" s="476" t="s">
        <v>682</v>
      </c>
    </row>
    <row r="81" spans="1:6" outlineLevel="1">
      <c r="A81" s="580"/>
      <c r="B81" s="580" t="s">
        <v>471</v>
      </c>
      <c r="C81" s="584" t="s">
        <v>1133</v>
      </c>
    </row>
    <row r="82" spans="1:6" outlineLevel="1">
      <c r="A82" s="580"/>
      <c r="B82" s="580" t="s">
        <v>473</v>
      </c>
      <c r="C82" s="476" t="s">
        <v>683</v>
      </c>
    </row>
    <row r="83" spans="1:6" outlineLevel="1">
      <c r="A83" s="580"/>
      <c r="B83" s="580" t="s">
        <v>472</v>
      </c>
      <c r="C83" s="476" t="s">
        <v>684</v>
      </c>
    </row>
    <row r="84" spans="1:6" outlineLevel="1">
      <c r="A84" s="580"/>
      <c r="B84" s="580" t="s">
        <v>361</v>
      </c>
      <c r="C84" s="476" t="s">
        <v>685</v>
      </c>
      <c r="D84" s="489"/>
      <c r="E84" s="489"/>
      <c r="F84" s="489"/>
    </row>
    <row r="85" spans="1:6" ht="38.25" outlineLevel="1">
      <c r="A85" s="580"/>
      <c r="B85" s="580" t="s">
        <v>501</v>
      </c>
      <c r="C85" s="585" t="s">
        <v>1088</v>
      </c>
      <c r="D85" s="489"/>
      <c r="E85" s="489"/>
      <c r="F85" s="489"/>
    </row>
    <row r="86" spans="1:6" outlineLevel="1">
      <c r="A86" s="580"/>
      <c r="B86" s="580" t="s">
        <v>132</v>
      </c>
      <c r="C86" s="476" t="s">
        <v>686</v>
      </c>
      <c r="D86" s="490"/>
    </row>
    <row r="87" spans="1:6" outlineLevel="1">
      <c r="A87" s="580"/>
      <c r="B87" s="580" t="s">
        <v>680</v>
      </c>
      <c r="C87" s="476" t="s">
        <v>687</v>
      </c>
    </row>
    <row r="88" spans="1:6" outlineLevel="1">
      <c r="A88" s="580"/>
      <c r="B88" s="580" t="s">
        <v>249</v>
      </c>
      <c r="C88" s="476" t="s">
        <v>688</v>
      </c>
    </row>
    <row r="89" spans="1:6" outlineLevel="1">
      <c r="A89" s="580"/>
      <c r="B89" s="580" t="s">
        <v>28</v>
      </c>
      <c r="C89" s="476" t="s">
        <v>689</v>
      </c>
    </row>
    <row r="90" spans="1:6" outlineLevel="1">
      <c r="A90" s="580"/>
      <c r="B90" s="580" t="s">
        <v>681</v>
      </c>
      <c r="C90" s="584" t="s">
        <v>1089</v>
      </c>
    </row>
    <row r="91" spans="1:6" outlineLevel="1">
      <c r="A91" s="580"/>
      <c r="B91" s="580" t="s">
        <v>122</v>
      </c>
      <c r="C91" s="584" t="s">
        <v>1090</v>
      </c>
    </row>
    <row r="92" spans="1:6" outlineLevel="1">
      <c r="A92" s="580"/>
      <c r="B92" s="580" t="s">
        <v>250</v>
      </c>
      <c r="C92" s="476" t="s">
        <v>691</v>
      </c>
    </row>
    <row r="93" spans="1:6" outlineLevel="1">
      <c r="A93" s="580"/>
      <c r="B93" s="580" t="s">
        <v>251</v>
      </c>
      <c r="C93" s="580" t="s">
        <v>692</v>
      </c>
      <c r="D93" s="490"/>
    </row>
    <row r="94" spans="1:6" outlineLevel="1">
      <c r="A94" s="580"/>
      <c r="B94" s="580" t="s">
        <v>693</v>
      </c>
      <c r="C94" s="580" t="s">
        <v>745</v>
      </c>
      <c r="D94" s="494"/>
      <c r="E94" s="494"/>
    </row>
    <row r="95" spans="1:6" outlineLevel="1">
      <c r="A95" s="580"/>
      <c r="B95" s="580" t="s">
        <v>31</v>
      </c>
      <c r="C95" s="580" t="s">
        <v>633</v>
      </c>
      <c r="D95" s="494"/>
      <c r="E95" s="494"/>
    </row>
    <row r="96" spans="1:6" ht="12.75" customHeight="1" outlineLevel="1">
      <c r="A96" s="580"/>
      <c r="B96" s="580" t="s">
        <v>500</v>
      </c>
      <c r="C96" s="580" t="s">
        <v>1091</v>
      </c>
      <c r="D96" s="494"/>
      <c r="E96" s="494"/>
    </row>
    <row r="97" spans="1:6" outlineLevel="1">
      <c r="A97" s="580"/>
      <c r="B97" s="580" t="s">
        <v>252</v>
      </c>
      <c r="C97" s="580" t="s">
        <v>694</v>
      </c>
      <c r="D97" s="494"/>
      <c r="E97" s="494"/>
    </row>
    <row r="98" spans="1:6" outlineLevel="1">
      <c r="A98" s="580"/>
      <c r="B98" s="580" t="s">
        <v>253</v>
      </c>
      <c r="C98" s="580" t="s">
        <v>695</v>
      </c>
      <c r="D98" s="490"/>
    </row>
    <row r="99" spans="1:6" outlineLevel="1">
      <c r="A99" s="580"/>
      <c r="B99" s="580" t="s">
        <v>254</v>
      </c>
      <c r="C99" s="580" t="s">
        <v>696</v>
      </c>
      <c r="D99" s="490"/>
    </row>
    <row r="100" spans="1:6" outlineLevel="1">
      <c r="A100" s="580"/>
      <c r="B100" s="580" t="s">
        <v>123</v>
      </c>
      <c r="C100" s="580" t="s">
        <v>697</v>
      </c>
      <c r="D100" s="495"/>
    </row>
    <row r="101" spans="1:6" ht="12.75" customHeight="1" outlineLevel="1">
      <c r="A101" s="580"/>
      <c r="B101" s="580" t="s">
        <v>304</v>
      </c>
      <c r="C101" s="580" t="s">
        <v>698</v>
      </c>
      <c r="D101" s="488"/>
      <c r="E101" s="495"/>
    </row>
    <row r="102" spans="1:6" outlineLevel="1">
      <c r="A102" s="580"/>
      <c r="B102" s="580" t="s">
        <v>680</v>
      </c>
      <c r="C102" s="580" t="s">
        <v>687</v>
      </c>
    </row>
    <row r="103" spans="1:6" outlineLevel="1">
      <c r="A103" s="580"/>
      <c r="B103" s="580" t="s">
        <v>124</v>
      </c>
      <c r="C103" s="580" t="s">
        <v>699</v>
      </c>
    </row>
    <row r="104" spans="1:6" outlineLevel="1">
      <c r="A104" s="580"/>
      <c r="B104" s="580" t="s">
        <v>125</v>
      </c>
      <c r="C104" s="476" t="s">
        <v>700</v>
      </c>
    </row>
    <row r="105" spans="1:6" outlineLevel="1">
      <c r="A105" s="580"/>
      <c r="B105" s="580" t="s">
        <v>126</v>
      </c>
      <c r="C105" s="476" t="s">
        <v>701</v>
      </c>
    </row>
    <row r="106" spans="1:6" outlineLevel="1">
      <c r="A106" s="580"/>
      <c r="B106" s="580" t="s">
        <v>693</v>
      </c>
      <c r="C106" s="584" t="s">
        <v>745</v>
      </c>
    </row>
    <row r="107" spans="1:6" outlineLevel="1">
      <c r="A107" s="580"/>
      <c r="B107" s="580" t="s">
        <v>500</v>
      </c>
      <c r="C107" s="580" t="s">
        <v>1091</v>
      </c>
      <c r="D107" s="496"/>
      <c r="E107" s="496"/>
    </row>
    <row r="108" spans="1:6" outlineLevel="1">
      <c r="A108" s="580"/>
      <c r="B108" s="580" t="s">
        <v>227</v>
      </c>
      <c r="C108" s="476" t="s">
        <v>702</v>
      </c>
    </row>
    <row r="109" spans="1:6" outlineLevel="1">
      <c r="A109" s="580"/>
      <c r="B109" s="580" t="s">
        <v>228</v>
      </c>
      <c r="C109" s="476" t="s">
        <v>703</v>
      </c>
    </row>
    <row r="110" spans="1:6" outlineLevel="1">
      <c r="A110" s="580"/>
      <c r="B110" s="580" t="s">
        <v>229</v>
      </c>
      <c r="C110" s="476" t="s">
        <v>704</v>
      </c>
    </row>
    <row r="111" spans="1:6" outlineLevel="1">
      <c r="A111" s="580"/>
      <c r="B111" s="580" t="s">
        <v>418</v>
      </c>
      <c r="C111" s="476" t="s">
        <v>705</v>
      </c>
      <c r="D111" s="496"/>
    </row>
    <row r="112" spans="1:6" outlineLevel="1">
      <c r="A112" s="580"/>
      <c r="B112" s="580" t="s">
        <v>499</v>
      </c>
      <c r="C112" s="476" t="s">
        <v>706</v>
      </c>
      <c r="D112" s="496"/>
      <c r="E112" s="496"/>
      <c r="F112" s="496"/>
    </row>
    <row r="113" spans="1:6" outlineLevel="1">
      <c r="A113" s="580"/>
      <c r="B113" s="580" t="s">
        <v>132</v>
      </c>
      <c r="C113" s="476" t="s">
        <v>686</v>
      </c>
      <c r="D113" s="496"/>
    </row>
    <row r="114" spans="1:6" outlineLevel="1">
      <c r="A114" s="580"/>
      <c r="B114" s="580" t="s">
        <v>455</v>
      </c>
      <c r="C114" s="476" t="s">
        <v>707</v>
      </c>
    </row>
    <row r="115" spans="1:6" outlineLevel="1">
      <c r="A115" s="580"/>
      <c r="B115" s="580" t="s">
        <v>123</v>
      </c>
      <c r="C115" s="476" t="s">
        <v>697</v>
      </c>
      <c r="D115" s="496"/>
    </row>
    <row r="116" spans="1:6" outlineLevel="1">
      <c r="A116" s="580"/>
      <c r="B116" s="580" t="s">
        <v>456</v>
      </c>
      <c r="C116" s="476" t="s">
        <v>708</v>
      </c>
    </row>
    <row r="117" spans="1:6" outlineLevel="1">
      <c r="A117" s="580"/>
      <c r="B117" s="580" t="s">
        <v>457</v>
      </c>
      <c r="C117" s="476" t="s">
        <v>709</v>
      </c>
    </row>
    <row r="118" spans="1:6" outlineLevel="1">
      <c r="A118" s="580"/>
      <c r="B118" s="580" t="s">
        <v>498</v>
      </c>
      <c r="C118" s="476" t="s">
        <v>710</v>
      </c>
    </row>
    <row r="119" spans="1:6" ht="38.25" outlineLevel="1">
      <c r="A119" s="580"/>
      <c r="B119" s="580" t="s">
        <v>387</v>
      </c>
      <c r="C119" s="585" t="s">
        <v>1121</v>
      </c>
      <c r="D119" s="459"/>
      <c r="E119" s="459"/>
      <c r="F119" s="459"/>
    </row>
    <row r="120" spans="1:6" outlineLevel="1">
      <c r="A120" s="580"/>
      <c r="B120" s="580" t="s">
        <v>132</v>
      </c>
      <c r="C120" s="476" t="s">
        <v>686</v>
      </c>
      <c r="D120" s="496"/>
    </row>
    <row r="121" spans="1:6" outlineLevel="1">
      <c r="A121" s="580"/>
      <c r="B121" s="580" t="s">
        <v>419</v>
      </c>
      <c r="C121" s="476" t="s">
        <v>711</v>
      </c>
    </row>
    <row r="122" spans="1:6" outlineLevel="1">
      <c r="A122" s="580"/>
      <c r="B122" s="580" t="s">
        <v>123</v>
      </c>
      <c r="C122" s="476" t="s">
        <v>697</v>
      </c>
      <c r="D122" s="496"/>
    </row>
    <row r="123" spans="1:6" outlineLevel="1">
      <c r="A123" s="580"/>
      <c r="B123" s="580" t="s">
        <v>420</v>
      </c>
      <c r="C123" s="476" t="s">
        <v>712</v>
      </c>
    </row>
    <row r="124" spans="1:6" outlineLevel="1">
      <c r="A124" s="580"/>
      <c r="B124" s="580" t="s">
        <v>421</v>
      </c>
      <c r="C124" s="476" t="s">
        <v>713</v>
      </c>
    </row>
    <row r="125" spans="1:6" outlineLevel="1">
      <c r="A125" s="580"/>
      <c r="B125" s="580" t="s">
        <v>266</v>
      </c>
      <c r="C125" s="476" t="s">
        <v>714</v>
      </c>
    </row>
    <row r="126" spans="1:6" outlineLevel="1">
      <c r="A126" s="580"/>
      <c r="B126" s="580" t="s">
        <v>222</v>
      </c>
      <c r="C126" s="388" t="s">
        <v>1122</v>
      </c>
    </row>
    <row r="127" spans="1:6" outlineLevel="1">
      <c r="A127" s="580"/>
      <c r="B127" s="580" t="s">
        <v>223</v>
      </c>
      <c r="C127" s="584" t="s">
        <v>1123</v>
      </c>
    </row>
    <row r="128" spans="1:6" outlineLevel="1">
      <c r="A128" s="580"/>
      <c r="B128" s="580" t="s">
        <v>422</v>
      </c>
      <c r="C128" s="584" t="s">
        <v>1124</v>
      </c>
    </row>
    <row r="129" spans="1:5" outlineLevel="1">
      <c r="A129" s="580"/>
      <c r="B129" s="580" t="s">
        <v>303</v>
      </c>
      <c r="C129" s="476" t="s">
        <v>715</v>
      </c>
    </row>
    <row r="130" spans="1:5" outlineLevel="1">
      <c r="A130" s="580"/>
      <c r="B130" s="580" t="s">
        <v>224</v>
      </c>
      <c r="C130" s="476" t="s">
        <v>716</v>
      </c>
    </row>
    <row r="131" spans="1:5" outlineLevel="1">
      <c r="A131" s="580"/>
      <c r="B131" s="580" t="s">
        <v>504</v>
      </c>
      <c r="C131" s="584" t="s">
        <v>1092</v>
      </c>
    </row>
    <row r="132" spans="1:5" outlineLevel="1">
      <c r="A132" s="580"/>
      <c r="B132" s="580" t="s">
        <v>505</v>
      </c>
      <c r="C132" s="476" t="s">
        <v>717</v>
      </c>
    </row>
    <row r="133" spans="1:5" outlineLevel="1">
      <c r="A133" s="580"/>
      <c r="B133" s="580" t="s">
        <v>439</v>
      </c>
      <c r="C133" s="584" t="s">
        <v>768</v>
      </c>
    </row>
    <row r="134" spans="1:5" ht="51" outlineLevel="1">
      <c r="A134" s="580"/>
      <c r="B134" s="580" t="s">
        <v>718</v>
      </c>
      <c r="C134" s="585" t="s">
        <v>1125</v>
      </c>
    </row>
    <row r="135" spans="1:5" outlineLevel="1">
      <c r="A135" s="580"/>
      <c r="B135" s="580" t="s">
        <v>302</v>
      </c>
      <c r="C135" s="476" t="s">
        <v>1045</v>
      </c>
    </row>
    <row r="136" spans="1:5" outlineLevel="1">
      <c r="A136" s="580"/>
      <c r="B136" s="542" t="s">
        <v>1303</v>
      </c>
      <c r="C136" s="618" t="s">
        <v>1304</v>
      </c>
    </row>
    <row r="137" spans="1:5" outlineLevel="1">
      <c r="A137" s="580"/>
      <c r="B137" s="580" t="s">
        <v>438</v>
      </c>
      <c r="C137" s="476" t="s">
        <v>1046</v>
      </c>
    </row>
    <row r="138" spans="1:5" outlineLevel="1">
      <c r="A138" s="580"/>
      <c r="B138" s="580" t="s">
        <v>231</v>
      </c>
      <c r="C138" s="584" t="s">
        <v>1093</v>
      </c>
    </row>
    <row r="139" spans="1:5" outlineLevel="1">
      <c r="A139" s="580"/>
      <c r="B139" s="580" t="s">
        <v>1327</v>
      </c>
      <c r="C139" s="584" t="s">
        <v>1328</v>
      </c>
    </row>
    <row r="140" spans="1:5" outlineLevel="1">
      <c r="A140" s="580"/>
      <c r="B140" s="580" t="s">
        <v>234</v>
      </c>
      <c r="C140" s="476" t="s">
        <v>720</v>
      </c>
    </row>
    <row r="141" spans="1:5" outlineLevel="1">
      <c r="A141" s="580"/>
      <c r="B141" s="580" t="s">
        <v>441</v>
      </c>
      <c r="C141" s="584" t="s">
        <v>1094</v>
      </c>
      <c r="D141" s="497"/>
      <c r="E141" s="497"/>
    </row>
    <row r="142" spans="1:5" outlineLevel="1">
      <c r="A142" s="580"/>
      <c r="B142" s="580" t="s">
        <v>443</v>
      </c>
      <c r="C142" s="476" t="s">
        <v>721</v>
      </c>
      <c r="D142" s="497"/>
      <c r="E142" s="497"/>
    </row>
    <row r="143" spans="1:5" outlineLevel="1">
      <c r="A143" s="580"/>
      <c r="B143" s="580" t="s">
        <v>235</v>
      </c>
      <c r="C143" s="476" t="s">
        <v>722</v>
      </c>
      <c r="D143" s="497"/>
    </row>
    <row r="144" spans="1:5" outlineLevel="1">
      <c r="A144" s="580"/>
      <c r="B144" s="580" t="s">
        <v>236</v>
      </c>
      <c r="C144" s="476" t="s">
        <v>723</v>
      </c>
      <c r="D144" s="497"/>
    </row>
    <row r="145" spans="1:7" outlineLevel="1">
      <c r="A145" s="580"/>
      <c r="B145" s="580" t="s">
        <v>237</v>
      </c>
      <c r="C145" s="476" t="s">
        <v>724</v>
      </c>
      <c r="D145" s="497"/>
    </row>
    <row r="146" spans="1:7" outlineLevel="1">
      <c r="A146" s="580"/>
      <c r="B146" s="580" t="s">
        <v>238</v>
      </c>
      <c r="C146" s="476" t="s">
        <v>725</v>
      </c>
      <c r="D146" s="497"/>
    </row>
    <row r="147" spans="1:7" outlineLevel="1">
      <c r="A147" s="580"/>
      <c r="B147" s="580" t="s">
        <v>467</v>
      </c>
      <c r="C147" s="476" t="s">
        <v>726</v>
      </c>
      <c r="D147" s="497"/>
      <c r="E147" s="497"/>
    </row>
    <row r="148" spans="1:7" outlineLevel="1">
      <c r="A148" s="580"/>
      <c r="B148" s="587" t="s">
        <v>727</v>
      </c>
      <c r="C148" s="476" t="s">
        <v>728</v>
      </c>
    </row>
    <row r="149" spans="1:7">
      <c r="A149" s="586" t="s">
        <v>577</v>
      </c>
      <c r="B149" s="580"/>
      <c r="C149" s="476"/>
    </row>
    <row r="150" spans="1:7" outlineLevel="1">
      <c r="A150" s="580"/>
      <c r="B150" s="580" t="s">
        <v>104</v>
      </c>
      <c r="C150" s="584" t="s">
        <v>1126</v>
      </c>
    </row>
    <row r="151" spans="1:7" s="542" customFormat="1" outlineLevel="1">
      <c r="A151" s="580"/>
      <c r="B151" s="580" t="str">
        <f>CONCATENATE("Prüfergebnis DGNB Klimapositiv Auszeichnung ",'PART 1 Status assessment'!H18+1,"  |  DGNB CO2-Bilanzierungstool")</f>
        <v>Prüfergebnis DGNB Klimapositiv Auszeichnung 2020  |  DGNB CO2-Bilanzierungstool</v>
      </c>
      <c r="C151" s="584" t="str">
        <f>CONCATENATE("Check result DGNB climate positive award ",'PART 1 Status assessment'!H18+1,"  |   DGNB CO2 accounting tool")</f>
        <v>Check result DGNB climate positive award 2020  |   DGNB CO2 accounting tool</v>
      </c>
    </row>
    <row r="152" spans="1:7" s="542" customFormat="1" outlineLevel="1">
      <c r="A152" s="580"/>
      <c r="B152" s="388" t="s">
        <v>30</v>
      </c>
      <c r="C152" s="476" t="s">
        <v>1066</v>
      </c>
    </row>
    <row r="153" spans="1:7" outlineLevel="1">
      <c r="A153" s="580"/>
      <c r="B153" s="580" t="s">
        <v>271</v>
      </c>
      <c r="C153" s="476" t="s">
        <v>737</v>
      </c>
    </row>
    <row r="154" spans="1:7" outlineLevel="1">
      <c r="A154" s="580"/>
      <c r="B154" s="580" t="s">
        <v>454</v>
      </c>
      <c r="C154" s="580" t="s">
        <v>1127</v>
      </c>
      <c r="D154" s="497"/>
    </row>
    <row r="155" spans="1:7" outlineLevel="1">
      <c r="A155" s="580"/>
      <c r="B155" s="580" t="s">
        <v>101</v>
      </c>
      <c r="C155" s="476" t="s">
        <v>738</v>
      </c>
      <c r="D155" s="497"/>
    </row>
    <row r="156" spans="1:7" outlineLevel="1">
      <c r="A156" s="580"/>
      <c r="B156" s="580" t="s">
        <v>268</v>
      </c>
      <c r="C156" s="580" t="s">
        <v>1128</v>
      </c>
      <c r="D156" s="497"/>
    </row>
    <row r="157" spans="1:7" outlineLevel="1">
      <c r="A157" s="580"/>
      <c r="B157" s="580" t="s">
        <v>267</v>
      </c>
      <c r="C157" s="580" t="s">
        <v>1129</v>
      </c>
      <c r="D157" s="497"/>
    </row>
    <row r="158" spans="1:7" outlineLevel="1">
      <c r="A158" s="580"/>
      <c r="B158" s="580" t="s">
        <v>247</v>
      </c>
      <c r="C158" s="580" t="s">
        <v>739</v>
      </c>
      <c r="D158" s="497"/>
    </row>
    <row r="159" spans="1:7" ht="102" outlineLevel="1">
      <c r="A159" s="580"/>
      <c r="B159" s="5" t="s">
        <v>729</v>
      </c>
      <c r="C159" s="585" t="s">
        <v>1130</v>
      </c>
      <c r="D159" s="459"/>
      <c r="E159" s="459"/>
      <c r="F159" s="459"/>
      <c r="G159" s="459"/>
    </row>
    <row r="160" spans="1:7" outlineLevel="1">
      <c r="A160" s="580"/>
      <c r="B160" s="580" t="s">
        <v>730</v>
      </c>
      <c r="C160" s="584" t="s">
        <v>1131</v>
      </c>
      <c r="D160" s="497"/>
    </row>
    <row r="161" spans="1:5" outlineLevel="1">
      <c r="A161" s="580"/>
      <c r="B161" s="580" t="s">
        <v>305</v>
      </c>
      <c r="C161" s="476" t="s">
        <v>740</v>
      </c>
      <c r="D161" s="497"/>
      <c r="E161" s="497"/>
    </row>
    <row r="162" spans="1:5" outlineLevel="1">
      <c r="A162" s="580"/>
      <c r="B162" s="580" t="s">
        <v>248</v>
      </c>
      <c r="C162" s="476" t="s">
        <v>741</v>
      </c>
      <c r="D162" s="497"/>
    </row>
    <row r="163" spans="1:5" outlineLevel="1">
      <c r="A163" s="580"/>
      <c r="B163" s="580" t="s">
        <v>132</v>
      </c>
      <c r="C163" s="476" t="s">
        <v>686</v>
      </c>
      <c r="D163" s="497"/>
    </row>
    <row r="164" spans="1:5" outlineLevel="1">
      <c r="A164" s="580"/>
      <c r="B164" s="580" t="s">
        <v>680</v>
      </c>
      <c r="C164" s="476" t="s">
        <v>687</v>
      </c>
    </row>
    <row r="165" spans="1:5" outlineLevel="1">
      <c r="A165" s="580"/>
      <c r="B165" s="580" t="s">
        <v>249</v>
      </c>
      <c r="C165" s="476" t="s">
        <v>688</v>
      </c>
    </row>
    <row r="166" spans="1:5" outlineLevel="1">
      <c r="A166" s="580"/>
      <c r="B166" s="580" t="s">
        <v>28</v>
      </c>
      <c r="C166" s="476" t="s">
        <v>689</v>
      </c>
    </row>
    <row r="167" spans="1:5" outlineLevel="1">
      <c r="A167" s="580"/>
      <c r="B167" s="580" t="s">
        <v>681</v>
      </c>
      <c r="C167" s="476" t="s">
        <v>690</v>
      </c>
    </row>
    <row r="168" spans="1:5" outlineLevel="1">
      <c r="A168" s="580"/>
      <c r="B168" s="580" t="s">
        <v>122</v>
      </c>
      <c r="C168" s="584" t="s">
        <v>1090</v>
      </c>
    </row>
    <row r="169" spans="1:5" outlineLevel="1">
      <c r="A169" s="580"/>
      <c r="B169" s="580" t="s">
        <v>250</v>
      </c>
      <c r="C169" s="388" t="s">
        <v>691</v>
      </c>
    </row>
    <row r="170" spans="1:5" outlineLevel="1">
      <c r="A170" s="580"/>
      <c r="B170" s="580" t="s">
        <v>251</v>
      </c>
      <c r="C170" s="388" t="s">
        <v>691</v>
      </c>
    </row>
    <row r="171" spans="1:5" outlineLevel="1">
      <c r="A171" s="580"/>
      <c r="B171" s="580" t="s">
        <v>255</v>
      </c>
      <c r="C171" s="388" t="s">
        <v>742</v>
      </c>
    </row>
    <row r="172" spans="1:5" outlineLevel="1">
      <c r="A172" s="580"/>
      <c r="B172" s="580" t="s">
        <v>256</v>
      </c>
      <c r="C172" s="388" t="s">
        <v>743</v>
      </c>
    </row>
    <row r="173" spans="1:5" outlineLevel="1">
      <c r="A173" s="580"/>
      <c r="B173" s="580" t="s">
        <v>257</v>
      </c>
      <c r="C173" s="388" t="s">
        <v>744</v>
      </c>
    </row>
    <row r="174" spans="1:5" outlineLevel="1">
      <c r="A174" s="580"/>
      <c r="B174" s="580" t="s">
        <v>693</v>
      </c>
      <c r="C174" s="476" t="s">
        <v>745</v>
      </c>
    </row>
    <row r="175" spans="1:5" outlineLevel="1">
      <c r="A175" s="580"/>
      <c r="B175" s="580" t="s">
        <v>252</v>
      </c>
      <c r="C175" s="476" t="s">
        <v>694</v>
      </c>
    </row>
    <row r="176" spans="1:5" outlineLevel="1">
      <c r="A176" s="580"/>
      <c r="B176" s="580" t="s">
        <v>253</v>
      </c>
      <c r="C176" s="476" t="s">
        <v>695</v>
      </c>
    </row>
    <row r="177" spans="1:5" outlineLevel="1">
      <c r="A177" s="580"/>
      <c r="B177" s="580" t="s">
        <v>254</v>
      </c>
      <c r="C177" s="476" t="s">
        <v>696</v>
      </c>
    </row>
    <row r="178" spans="1:5" outlineLevel="1">
      <c r="A178" s="580"/>
      <c r="B178" s="580" t="s">
        <v>258</v>
      </c>
      <c r="C178" s="476" t="s">
        <v>746</v>
      </c>
    </row>
    <row r="179" spans="1:5" outlineLevel="1">
      <c r="A179" s="580"/>
      <c r="B179" s="580" t="s">
        <v>259</v>
      </c>
      <c r="C179" s="476" t="s">
        <v>747</v>
      </c>
    </row>
    <row r="180" spans="1:5" outlineLevel="1">
      <c r="A180" s="580"/>
      <c r="B180" s="580" t="s">
        <v>260</v>
      </c>
      <c r="C180" s="476" t="s">
        <v>748</v>
      </c>
    </row>
    <row r="181" spans="1:5" outlineLevel="1">
      <c r="A181" s="580"/>
      <c r="B181" s="580" t="s">
        <v>123</v>
      </c>
      <c r="C181" s="476" t="s">
        <v>697</v>
      </c>
      <c r="D181" s="513"/>
    </row>
    <row r="182" spans="1:5" outlineLevel="1">
      <c r="A182" s="580"/>
      <c r="B182" s="580" t="s">
        <v>31</v>
      </c>
      <c r="C182" s="476" t="s">
        <v>633</v>
      </c>
    </row>
    <row r="183" spans="1:5" outlineLevel="1">
      <c r="A183" s="580"/>
      <c r="B183" s="580" t="s">
        <v>304</v>
      </c>
      <c r="C183" s="476" t="s">
        <v>698</v>
      </c>
      <c r="D183" s="513"/>
      <c r="E183" s="513"/>
    </row>
    <row r="184" spans="1:5" outlineLevel="1">
      <c r="A184" s="580"/>
      <c r="B184" s="580" t="s">
        <v>680</v>
      </c>
      <c r="C184" s="476" t="s">
        <v>687</v>
      </c>
    </row>
    <row r="185" spans="1:5" outlineLevel="1">
      <c r="A185" s="580"/>
      <c r="B185" s="580" t="s">
        <v>124</v>
      </c>
      <c r="C185" s="476" t="s">
        <v>699</v>
      </c>
    </row>
    <row r="186" spans="1:5" outlineLevel="1">
      <c r="A186" s="580"/>
      <c r="B186" s="580" t="s">
        <v>125</v>
      </c>
      <c r="C186" s="476" t="s">
        <v>700</v>
      </c>
    </row>
    <row r="187" spans="1:5" outlineLevel="1">
      <c r="A187" s="580"/>
      <c r="B187" s="580" t="s">
        <v>126</v>
      </c>
      <c r="C187" s="476" t="s">
        <v>701</v>
      </c>
    </row>
    <row r="188" spans="1:5" outlineLevel="1">
      <c r="A188" s="580"/>
      <c r="B188" s="580" t="s">
        <v>127</v>
      </c>
      <c r="C188" s="476" t="s">
        <v>749</v>
      </c>
    </row>
    <row r="189" spans="1:5" outlineLevel="1">
      <c r="A189" s="580"/>
      <c r="B189" s="580" t="s">
        <v>128</v>
      </c>
      <c r="C189" s="476" t="s">
        <v>750</v>
      </c>
    </row>
    <row r="190" spans="1:5" outlineLevel="1">
      <c r="A190" s="580"/>
      <c r="B190" s="580" t="s">
        <v>129</v>
      </c>
      <c r="C190" s="476" t="s">
        <v>751</v>
      </c>
    </row>
    <row r="191" spans="1:5" outlineLevel="1">
      <c r="A191" s="580"/>
      <c r="B191" s="580" t="s">
        <v>693</v>
      </c>
      <c r="C191" s="476" t="s">
        <v>745</v>
      </c>
    </row>
    <row r="192" spans="1:5" outlineLevel="1">
      <c r="A192" s="580"/>
      <c r="B192" s="580" t="s">
        <v>227</v>
      </c>
      <c r="C192" s="476" t="s">
        <v>752</v>
      </c>
    </row>
    <row r="193" spans="1:4" outlineLevel="1">
      <c r="A193" s="580"/>
      <c r="B193" s="580" t="s">
        <v>228</v>
      </c>
      <c r="C193" s="476" t="s">
        <v>753</v>
      </c>
    </row>
    <row r="194" spans="1:4" outlineLevel="1">
      <c r="A194" s="580"/>
      <c r="B194" s="580" t="s">
        <v>229</v>
      </c>
      <c r="C194" s="476" t="s">
        <v>754</v>
      </c>
    </row>
    <row r="195" spans="1:4" outlineLevel="1">
      <c r="A195" s="580"/>
      <c r="B195" s="580" t="s">
        <v>261</v>
      </c>
      <c r="C195" s="476" t="s">
        <v>755</v>
      </c>
    </row>
    <row r="196" spans="1:4" outlineLevel="1">
      <c r="A196" s="580"/>
      <c r="B196" s="580" t="s">
        <v>262</v>
      </c>
      <c r="C196" s="476" t="s">
        <v>756</v>
      </c>
    </row>
    <row r="197" spans="1:4" outlineLevel="1">
      <c r="A197" s="580"/>
      <c r="B197" s="580" t="s">
        <v>263</v>
      </c>
      <c r="C197" s="476" t="s">
        <v>757</v>
      </c>
    </row>
    <row r="198" spans="1:4" outlineLevel="1">
      <c r="A198" s="580"/>
      <c r="B198" s="580" t="s">
        <v>132</v>
      </c>
      <c r="C198" s="476" t="s">
        <v>686</v>
      </c>
      <c r="D198" s="513"/>
    </row>
    <row r="199" spans="1:4" outlineLevel="1">
      <c r="A199" s="580"/>
      <c r="B199" s="580" t="s">
        <v>123</v>
      </c>
      <c r="C199" s="476" t="s">
        <v>697</v>
      </c>
      <c r="D199" s="513"/>
    </row>
    <row r="200" spans="1:4" outlineLevel="1">
      <c r="A200" s="580"/>
      <c r="B200" s="580" t="s">
        <v>458</v>
      </c>
      <c r="C200" s="476" t="s">
        <v>758</v>
      </c>
      <c r="D200" s="513"/>
    </row>
    <row r="201" spans="1:4" outlineLevel="1">
      <c r="A201" s="580"/>
      <c r="B201" s="580" t="s">
        <v>221</v>
      </c>
      <c r="C201" s="476" t="s">
        <v>759</v>
      </c>
    </row>
    <row r="202" spans="1:4" outlineLevel="1">
      <c r="A202" s="580"/>
      <c r="B202" s="580" t="s">
        <v>311</v>
      </c>
      <c r="C202" s="476" t="s">
        <v>760</v>
      </c>
    </row>
    <row r="203" spans="1:4" outlineLevel="1">
      <c r="A203" s="580"/>
      <c r="B203" s="580" t="s">
        <v>312</v>
      </c>
      <c r="C203" s="476" t="s">
        <v>1052</v>
      </c>
    </row>
    <row r="204" spans="1:4" outlineLevel="1">
      <c r="A204" s="580"/>
      <c r="B204" s="580" t="s">
        <v>314</v>
      </c>
      <c r="C204" s="476" t="s">
        <v>761</v>
      </c>
    </row>
    <row r="205" spans="1:4" outlineLevel="1">
      <c r="A205" s="580"/>
      <c r="B205" s="580" t="s">
        <v>313</v>
      </c>
      <c r="C205" s="476" t="s">
        <v>1053</v>
      </c>
    </row>
    <row r="206" spans="1:4" outlineLevel="1">
      <c r="A206" s="580"/>
      <c r="B206" s="580" t="s">
        <v>460</v>
      </c>
      <c r="C206" s="584" t="s">
        <v>1132</v>
      </c>
      <c r="D206" s="513"/>
    </row>
    <row r="207" spans="1:4" outlineLevel="1">
      <c r="A207" s="580"/>
      <c r="B207" s="580" t="s">
        <v>402</v>
      </c>
      <c r="C207" s="476" t="s">
        <v>762</v>
      </c>
    </row>
    <row r="208" spans="1:4" outlineLevel="1">
      <c r="A208" s="580"/>
      <c r="B208" s="580" t="s">
        <v>315</v>
      </c>
      <c r="C208" s="584" t="s">
        <v>1134</v>
      </c>
    </row>
    <row r="209" spans="1:6" outlineLevel="1">
      <c r="A209" s="580"/>
      <c r="B209" s="580" t="s">
        <v>459</v>
      </c>
      <c r="C209" s="584" t="s">
        <v>1135</v>
      </c>
    </row>
    <row r="210" spans="1:6" outlineLevel="1">
      <c r="A210" s="580"/>
      <c r="B210" s="580" t="s">
        <v>403</v>
      </c>
      <c r="C210" s="476" t="s">
        <v>763</v>
      </c>
    </row>
    <row r="211" spans="1:6" outlineLevel="1">
      <c r="A211" s="580"/>
      <c r="B211" s="580" t="s">
        <v>316</v>
      </c>
      <c r="C211" s="584" t="s">
        <v>1136</v>
      </c>
    </row>
    <row r="212" spans="1:6" outlineLevel="1">
      <c r="A212" s="580"/>
      <c r="B212" s="580" t="s">
        <v>731</v>
      </c>
      <c r="C212" s="476" t="s">
        <v>764</v>
      </c>
    </row>
    <row r="213" spans="1:6" outlineLevel="1">
      <c r="A213" s="580"/>
      <c r="B213" s="580" t="s">
        <v>1318</v>
      </c>
      <c r="C213" s="584" t="s">
        <v>1319</v>
      </c>
    </row>
    <row r="214" spans="1:6" outlineLevel="1">
      <c r="A214" s="580"/>
      <c r="B214" s="580" t="s">
        <v>303</v>
      </c>
      <c r="C214" s="476" t="s">
        <v>766</v>
      </c>
    </row>
    <row r="215" spans="1:6" outlineLevel="1">
      <c r="A215" s="580"/>
      <c r="B215" s="580" t="s">
        <v>223</v>
      </c>
      <c r="C215" s="584" t="s">
        <v>1123</v>
      </c>
    </row>
    <row r="216" spans="1:6" outlineLevel="1">
      <c r="A216" s="580"/>
      <c r="B216" s="580" t="s">
        <v>422</v>
      </c>
      <c r="C216" s="584" t="s">
        <v>1124</v>
      </c>
    </row>
    <row r="217" spans="1:6" outlineLevel="1">
      <c r="A217" s="580"/>
      <c r="B217" s="580" t="s">
        <v>461</v>
      </c>
      <c r="C217" s="584" t="s">
        <v>767</v>
      </c>
    </row>
    <row r="218" spans="1:6" outlineLevel="1">
      <c r="A218" s="580"/>
      <c r="B218" s="580" t="s">
        <v>1320</v>
      </c>
      <c r="C218" s="584" t="s">
        <v>1321</v>
      </c>
    </row>
    <row r="219" spans="1:6" outlineLevel="1">
      <c r="A219" s="580"/>
      <c r="B219" s="580" t="s">
        <v>439</v>
      </c>
      <c r="C219" s="476" t="s">
        <v>768</v>
      </c>
      <c r="D219" s="513"/>
      <c r="E219" s="513"/>
      <c r="F219" s="513"/>
    </row>
    <row r="220" spans="1:6" outlineLevel="1">
      <c r="A220" s="580"/>
      <c r="B220" s="580" t="s">
        <v>732</v>
      </c>
      <c r="C220" s="476" t="s">
        <v>765</v>
      </c>
    </row>
    <row r="221" spans="1:6" outlineLevel="1">
      <c r="A221" s="580"/>
      <c r="B221" s="580" t="s">
        <v>303</v>
      </c>
      <c r="C221" s="476" t="s">
        <v>766</v>
      </c>
    </row>
    <row r="222" spans="1:6" outlineLevel="1">
      <c r="A222" s="580"/>
      <c r="B222" s="542" t="s">
        <v>1293</v>
      </c>
      <c r="C222" s="618" t="s">
        <v>1294</v>
      </c>
    </row>
    <row r="223" spans="1:6" outlineLevel="1">
      <c r="A223" s="580"/>
      <c r="B223" s="542" t="s">
        <v>1295</v>
      </c>
      <c r="C223" s="618" t="s">
        <v>1296</v>
      </c>
    </row>
    <row r="224" spans="1:6" outlineLevel="1">
      <c r="A224" s="580"/>
      <c r="B224" s="542" t="s">
        <v>1297</v>
      </c>
      <c r="C224" s="618" t="s">
        <v>1298</v>
      </c>
    </row>
    <row r="225" spans="1:5" outlineLevel="1">
      <c r="A225" s="580"/>
      <c r="B225" s="542" t="s">
        <v>1299</v>
      </c>
      <c r="C225" s="618" t="s">
        <v>1300</v>
      </c>
    </row>
    <row r="226" spans="1:5" outlineLevel="1">
      <c r="A226" s="580"/>
      <c r="B226" s="542" t="s">
        <v>1301</v>
      </c>
      <c r="C226" s="618" t="s">
        <v>1302</v>
      </c>
    </row>
    <row r="227" spans="1:5" outlineLevel="1">
      <c r="A227" s="580"/>
      <c r="B227" s="588" t="s">
        <v>490</v>
      </c>
      <c r="C227" s="588" t="s">
        <v>769</v>
      </c>
    </row>
    <row r="228" spans="1:5" outlineLevel="1">
      <c r="A228" s="580"/>
      <c r="B228" s="588" t="s">
        <v>773</v>
      </c>
      <c r="C228" s="588" t="s">
        <v>770</v>
      </c>
    </row>
    <row r="229" spans="1:5" outlineLevel="1">
      <c r="A229" s="580"/>
      <c r="B229" s="588" t="s">
        <v>492</v>
      </c>
      <c r="C229" s="588" t="s">
        <v>1137</v>
      </c>
      <c r="D229" s="513"/>
    </row>
    <row r="230" spans="1:5" outlineLevel="1">
      <c r="A230" s="580"/>
      <c r="B230" s="588" t="s">
        <v>493</v>
      </c>
      <c r="C230" s="588" t="s">
        <v>771</v>
      </c>
      <c r="D230" s="459"/>
      <c r="E230" s="459"/>
    </row>
    <row r="231" spans="1:5" outlineLevel="1">
      <c r="A231" s="580"/>
      <c r="B231" s="588" t="s">
        <v>491</v>
      </c>
      <c r="C231" s="588" t="s">
        <v>772</v>
      </c>
      <c r="D231" s="459"/>
      <c r="E231" s="459"/>
    </row>
    <row r="232" spans="1:5" outlineLevel="1">
      <c r="A232" s="580"/>
      <c r="B232" s="588" t="s">
        <v>231</v>
      </c>
      <c r="C232" s="588" t="s">
        <v>719</v>
      </c>
    </row>
    <row r="233" spans="1:5" outlineLevel="1">
      <c r="A233" s="580"/>
      <c r="B233" s="588" t="s">
        <v>775</v>
      </c>
      <c r="C233" s="588" t="s">
        <v>774</v>
      </c>
    </row>
    <row r="234" spans="1:5" outlineLevel="1">
      <c r="A234" s="580"/>
      <c r="B234" s="588" t="s">
        <v>234</v>
      </c>
      <c r="C234" s="588" t="s">
        <v>776</v>
      </c>
    </row>
    <row r="235" spans="1:5" outlineLevel="1">
      <c r="A235" s="580"/>
      <c r="B235" s="588" t="s">
        <v>441</v>
      </c>
      <c r="C235" s="584" t="s">
        <v>1094</v>
      </c>
      <c r="D235" s="513"/>
      <c r="E235" s="513"/>
    </row>
    <row r="236" spans="1:5" outlineLevel="1">
      <c r="A236" s="580"/>
      <c r="B236" s="588" t="s">
        <v>443</v>
      </c>
      <c r="C236" s="476" t="s">
        <v>721</v>
      </c>
      <c r="D236" s="513"/>
      <c r="E236" s="513"/>
    </row>
    <row r="237" spans="1:5" outlineLevel="1">
      <c r="A237" s="580"/>
      <c r="B237" s="588" t="s">
        <v>235</v>
      </c>
      <c r="C237" s="476" t="s">
        <v>722</v>
      </c>
    </row>
    <row r="238" spans="1:5" outlineLevel="1">
      <c r="A238" s="580"/>
      <c r="B238" s="588" t="s">
        <v>236</v>
      </c>
      <c r="C238" s="476" t="s">
        <v>723</v>
      </c>
    </row>
    <row r="239" spans="1:5" outlineLevel="1">
      <c r="A239" s="580"/>
      <c r="B239" s="588" t="s">
        <v>237</v>
      </c>
      <c r="C239" s="476" t="s">
        <v>724</v>
      </c>
    </row>
    <row r="240" spans="1:5" outlineLevel="1">
      <c r="A240" s="580"/>
      <c r="B240" s="588" t="s">
        <v>238</v>
      </c>
      <c r="C240" s="476" t="s">
        <v>725</v>
      </c>
    </row>
    <row r="241" spans="1:3" outlineLevel="1">
      <c r="A241" s="580"/>
      <c r="B241" s="588" t="s">
        <v>467</v>
      </c>
      <c r="C241" s="476" t="s">
        <v>726</v>
      </c>
    </row>
    <row r="242" spans="1:3" outlineLevel="1">
      <c r="A242" s="580"/>
      <c r="B242" s="588" t="s">
        <v>102</v>
      </c>
      <c r="C242" s="588" t="s">
        <v>1138</v>
      </c>
    </row>
    <row r="243" spans="1:3" outlineLevel="1">
      <c r="A243" s="580"/>
      <c r="B243" s="588" t="s">
        <v>30</v>
      </c>
      <c r="C243" s="588" t="s">
        <v>777</v>
      </c>
    </row>
    <row r="244" spans="1:3" outlineLevel="1">
      <c r="A244" s="580"/>
      <c r="B244" s="588" t="s">
        <v>787</v>
      </c>
      <c r="C244" s="476" t="s">
        <v>788</v>
      </c>
    </row>
    <row r="245" spans="1:3">
      <c r="A245" s="586" t="s">
        <v>789</v>
      </c>
      <c r="B245" s="580"/>
      <c r="C245" s="476"/>
    </row>
    <row r="246" spans="1:3" outlineLevel="1">
      <c r="A246" s="580" t="str">
        <f>HLOOKUP(Start!$B$14,Sprachen_allg!B:Z,244,FALSE)</f>
        <v>Year</v>
      </c>
      <c r="B246" s="580" t="s">
        <v>790</v>
      </c>
      <c r="C246" s="476" t="s">
        <v>791</v>
      </c>
    </row>
    <row r="247" spans="1:3" s="542" customFormat="1" outlineLevel="1">
      <c r="A247" s="580"/>
      <c r="B247" s="589" t="s">
        <v>466</v>
      </c>
      <c r="C247" s="476" t="s">
        <v>1067</v>
      </c>
    </row>
    <row r="248" spans="1:3">
      <c r="A248" s="586" t="s">
        <v>792</v>
      </c>
      <c r="B248" s="580"/>
      <c r="C248" s="476"/>
    </row>
    <row r="249" spans="1:3" s="512" customFormat="1" outlineLevel="1">
      <c r="A249" s="588"/>
      <c r="B249" s="588" t="s">
        <v>264</v>
      </c>
      <c r="C249" s="588" t="s">
        <v>806</v>
      </c>
    </row>
    <row r="250" spans="1:3" s="512" customFormat="1" outlineLevel="1">
      <c r="A250" s="588"/>
      <c r="B250" s="588" t="s">
        <v>265</v>
      </c>
      <c r="C250" s="588" t="s">
        <v>807</v>
      </c>
    </row>
    <row r="251" spans="1:3" s="512" customFormat="1" outlineLevel="1">
      <c r="A251" s="588"/>
      <c r="B251" s="588" t="s">
        <v>169</v>
      </c>
      <c r="C251" s="588" t="s">
        <v>808</v>
      </c>
    </row>
    <row r="252" spans="1:3" s="512" customFormat="1" outlineLevel="1">
      <c r="A252" s="588"/>
      <c r="B252" s="588" t="s">
        <v>170</v>
      </c>
      <c r="C252" s="588" t="s">
        <v>809</v>
      </c>
    </row>
    <row r="253" spans="1:3" s="512" customFormat="1" outlineLevel="1">
      <c r="A253" s="588"/>
      <c r="B253" s="588" t="s">
        <v>171</v>
      </c>
      <c r="C253" s="588" t="s">
        <v>810</v>
      </c>
    </row>
    <row r="254" spans="1:3" s="512" customFormat="1" outlineLevel="1">
      <c r="A254" s="588"/>
      <c r="B254" s="588" t="s">
        <v>175</v>
      </c>
      <c r="C254" s="588" t="s">
        <v>811</v>
      </c>
    </row>
    <row r="255" spans="1:3" s="512" customFormat="1" outlineLevel="1">
      <c r="A255" s="588"/>
      <c r="B255" s="588" t="s">
        <v>273</v>
      </c>
      <c r="C255" s="588" t="s">
        <v>793</v>
      </c>
    </row>
    <row r="256" spans="1:3" s="512" customFormat="1" outlineLevel="1">
      <c r="A256" s="588"/>
      <c r="B256" s="588" t="s">
        <v>274</v>
      </c>
      <c r="C256" s="588" t="s">
        <v>274</v>
      </c>
    </row>
    <row r="257" spans="1:3" s="512" customFormat="1" outlineLevel="1">
      <c r="A257" s="588"/>
      <c r="B257" s="588" t="s">
        <v>275</v>
      </c>
      <c r="C257" s="588" t="s">
        <v>812</v>
      </c>
    </row>
    <row r="258" spans="1:3" s="512" customFormat="1" outlineLevel="1">
      <c r="A258" s="588"/>
      <c r="B258" s="588" t="s">
        <v>794</v>
      </c>
      <c r="C258" s="588" t="s">
        <v>813</v>
      </c>
    </row>
    <row r="259" spans="1:3" s="512" customFormat="1" outlineLevel="1">
      <c r="A259" s="588"/>
      <c r="B259" s="588" t="s">
        <v>281</v>
      </c>
      <c r="C259" s="588" t="s">
        <v>814</v>
      </c>
    </row>
    <row r="260" spans="1:3" s="512" customFormat="1" outlineLevel="1">
      <c r="A260" s="588"/>
      <c r="B260" s="588" t="s">
        <v>279</v>
      </c>
      <c r="C260" s="588" t="s">
        <v>815</v>
      </c>
    </row>
    <row r="261" spans="1:3" s="512" customFormat="1" outlineLevel="1">
      <c r="A261" s="588"/>
      <c r="B261" s="588" t="s">
        <v>278</v>
      </c>
      <c r="C261" s="588" t="s">
        <v>816</v>
      </c>
    </row>
    <row r="262" spans="1:3" s="512" customFormat="1" outlineLevel="1">
      <c r="A262" s="588"/>
      <c r="B262" s="588" t="s">
        <v>300</v>
      </c>
      <c r="C262" s="588" t="s">
        <v>817</v>
      </c>
    </row>
    <row r="263" spans="1:3" s="512" customFormat="1" outlineLevel="1">
      <c r="A263" s="588"/>
      <c r="B263" s="588" t="s">
        <v>388</v>
      </c>
      <c r="C263" s="588" t="s">
        <v>818</v>
      </c>
    </row>
    <row r="264" spans="1:3" s="512" customFormat="1" outlineLevel="1">
      <c r="A264" s="588"/>
      <c r="B264" s="588" t="s">
        <v>796</v>
      </c>
      <c r="C264" s="588" t="s">
        <v>797</v>
      </c>
    </row>
    <row r="265" spans="1:3" s="512" customFormat="1" outlineLevel="1">
      <c r="A265" s="588"/>
      <c r="B265" s="588" t="s">
        <v>795</v>
      </c>
      <c r="C265" s="588" t="s">
        <v>1139</v>
      </c>
    </row>
    <row r="266" spans="1:3" s="512" customFormat="1" outlineLevel="1">
      <c r="A266" s="588"/>
      <c r="B266" s="588" t="s">
        <v>798</v>
      </c>
      <c r="C266" s="588" t="s">
        <v>819</v>
      </c>
    </row>
    <row r="267" spans="1:3" s="512" customFormat="1" outlineLevel="1">
      <c r="A267" s="588"/>
      <c r="B267" s="588" t="s">
        <v>282</v>
      </c>
      <c r="C267" s="588" t="s">
        <v>820</v>
      </c>
    </row>
    <row r="268" spans="1:3" s="512" customFormat="1" outlineLevel="1">
      <c r="A268" s="588"/>
      <c r="B268" s="588" t="s">
        <v>799</v>
      </c>
      <c r="C268" s="588" t="s">
        <v>1095</v>
      </c>
    </row>
    <row r="269" spans="1:3" s="512" customFormat="1" outlineLevel="1">
      <c r="A269" s="588"/>
      <c r="B269" s="588" t="s">
        <v>389</v>
      </c>
      <c r="C269" s="588" t="s">
        <v>821</v>
      </c>
    </row>
    <row r="270" spans="1:3" s="512" customFormat="1" outlineLevel="1">
      <c r="A270" s="588"/>
      <c r="B270" s="588" t="s">
        <v>380</v>
      </c>
      <c r="C270" s="588" t="s">
        <v>822</v>
      </c>
    </row>
    <row r="271" spans="1:3" s="512" customFormat="1" outlineLevel="1">
      <c r="A271" s="588"/>
      <c r="B271" s="588" t="s">
        <v>390</v>
      </c>
      <c r="C271" s="588" t="s">
        <v>823</v>
      </c>
    </row>
    <row r="272" spans="1:3" s="512" customFormat="1" outlineLevel="1">
      <c r="A272" s="588"/>
      <c r="B272" s="588" t="s">
        <v>391</v>
      </c>
      <c r="C272" s="588" t="s">
        <v>824</v>
      </c>
    </row>
    <row r="273" spans="1:3" s="512" customFormat="1" outlineLevel="1">
      <c r="A273" s="588"/>
      <c r="B273" s="588" t="s">
        <v>392</v>
      </c>
      <c r="C273" s="588" t="s">
        <v>825</v>
      </c>
    </row>
    <row r="274" spans="1:3" s="512" customFormat="1" outlineLevel="1">
      <c r="A274" s="588"/>
      <c r="B274" s="588" t="s">
        <v>393</v>
      </c>
      <c r="C274" s="588" t="s">
        <v>826</v>
      </c>
    </row>
    <row r="275" spans="1:3" s="512" customFormat="1" outlineLevel="1">
      <c r="A275" s="588"/>
      <c r="B275" s="588" t="s">
        <v>424</v>
      </c>
      <c r="C275" s="588" t="s">
        <v>827</v>
      </c>
    </row>
    <row r="276" spans="1:3" s="512" customFormat="1" outlineLevel="1">
      <c r="A276" s="588"/>
      <c r="B276" s="588" t="s">
        <v>425</v>
      </c>
      <c r="C276" s="588" t="s">
        <v>828</v>
      </c>
    </row>
    <row r="277" spans="1:3" s="512" customFormat="1" outlineLevel="1">
      <c r="A277" s="588"/>
      <c r="B277" s="588" t="s">
        <v>423</v>
      </c>
      <c r="C277" s="588" t="s">
        <v>829</v>
      </c>
    </row>
    <row r="278" spans="1:3" s="512" customFormat="1" outlineLevel="1">
      <c r="A278" s="588"/>
      <c r="B278" s="588" t="s">
        <v>800</v>
      </c>
      <c r="C278" s="588" t="s">
        <v>830</v>
      </c>
    </row>
    <row r="279" spans="1:3" s="512" customFormat="1" outlineLevel="1">
      <c r="A279" s="588"/>
      <c r="B279" s="588" t="s">
        <v>801</v>
      </c>
      <c r="C279" s="588" t="s">
        <v>831</v>
      </c>
    </row>
    <row r="280" spans="1:3" s="512" customFormat="1" outlineLevel="1">
      <c r="A280" s="588"/>
      <c r="B280" s="588" t="s">
        <v>802</v>
      </c>
      <c r="C280" s="588" t="s">
        <v>832</v>
      </c>
    </row>
    <row r="281" spans="1:3" s="512" customFormat="1" ht="12.75" customHeight="1" outlineLevel="1">
      <c r="A281" s="588"/>
      <c r="B281" s="542" t="s">
        <v>462</v>
      </c>
      <c r="C281" s="542" t="s">
        <v>1305</v>
      </c>
    </row>
    <row r="282" spans="1:3" s="512" customFormat="1" ht="27" customHeight="1" outlineLevel="1">
      <c r="A282" s="588"/>
      <c r="B282" s="542" t="s">
        <v>463</v>
      </c>
      <c r="C282" s="542" t="s">
        <v>1306</v>
      </c>
    </row>
    <row r="283" spans="1:3" s="512" customFormat="1" outlineLevel="1">
      <c r="A283" s="588"/>
      <c r="B283" s="542" t="s">
        <v>464</v>
      </c>
      <c r="C283" s="542" t="s">
        <v>833</v>
      </c>
    </row>
    <row r="284" spans="1:3" s="512" customFormat="1" outlineLevel="1">
      <c r="A284" s="588"/>
      <c r="B284" s="542" t="s">
        <v>465</v>
      </c>
      <c r="C284" s="542" t="s">
        <v>834</v>
      </c>
    </row>
    <row r="285" spans="1:3" s="512" customFormat="1" outlineLevel="1">
      <c r="A285" s="588"/>
      <c r="B285" s="588" t="s">
        <v>176</v>
      </c>
      <c r="C285" s="588" t="s">
        <v>835</v>
      </c>
    </row>
    <row r="286" spans="1:3" s="512" customFormat="1" outlineLevel="1">
      <c r="A286" s="588"/>
      <c r="B286" s="588" t="s">
        <v>404</v>
      </c>
      <c r="C286" s="588" t="s">
        <v>836</v>
      </c>
    </row>
    <row r="287" spans="1:3" s="512" customFormat="1" outlineLevel="1">
      <c r="A287" s="588"/>
      <c r="B287" s="588" t="s">
        <v>291</v>
      </c>
      <c r="C287" s="588" t="s">
        <v>837</v>
      </c>
    </row>
    <row r="288" spans="1:3" s="512" customFormat="1" outlineLevel="1">
      <c r="A288" s="588"/>
      <c r="B288" s="588" t="s">
        <v>292</v>
      </c>
      <c r="C288" s="588" t="s">
        <v>838</v>
      </c>
    </row>
    <row r="289" spans="1:3" s="512" customFormat="1" outlineLevel="1">
      <c r="A289" s="588"/>
      <c r="B289" s="588" t="s">
        <v>293</v>
      </c>
      <c r="C289" s="588" t="s">
        <v>839</v>
      </c>
    </row>
    <row r="290" spans="1:3" s="512" customFormat="1" outlineLevel="1">
      <c r="A290" s="588"/>
      <c r="B290" s="588" t="s">
        <v>290</v>
      </c>
      <c r="C290" s="588" t="s">
        <v>840</v>
      </c>
    </row>
    <row r="291" spans="1:3" s="512" customFormat="1" outlineLevel="1">
      <c r="A291" s="588"/>
      <c r="B291" s="588" t="s">
        <v>289</v>
      </c>
      <c r="C291" s="588" t="s">
        <v>841</v>
      </c>
    </row>
    <row r="292" spans="1:3" s="512" customFormat="1" outlineLevel="1">
      <c r="A292" s="588"/>
      <c r="B292" s="588" t="s">
        <v>288</v>
      </c>
      <c r="C292" s="588" t="s">
        <v>842</v>
      </c>
    </row>
    <row r="293" spans="1:3" s="512" customFormat="1" outlineLevel="1">
      <c r="A293" s="588"/>
      <c r="B293" s="588" t="s">
        <v>405</v>
      </c>
      <c r="C293" s="588" t="s">
        <v>843</v>
      </c>
    </row>
    <row r="294" spans="1:3" s="512" customFormat="1" outlineLevel="1">
      <c r="A294" s="588"/>
      <c r="B294" s="588" t="s">
        <v>1140</v>
      </c>
      <c r="C294" s="588" t="s">
        <v>1141</v>
      </c>
    </row>
    <row r="295" spans="1:3" s="512" customFormat="1" outlineLevel="1">
      <c r="A295" s="588"/>
      <c r="B295" s="588" t="s">
        <v>377</v>
      </c>
      <c r="C295" s="588" t="s">
        <v>844</v>
      </c>
    </row>
    <row r="296" spans="1:3" s="512" customFormat="1" outlineLevel="1">
      <c r="A296" s="588"/>
      <c r="B296" s="588" t="s">
        <v>406</v>
      </c>
      <c r="C296" s="588" t="s">
        <v>845</v>
      </c>
    </row>
    <row r="297" spans="1:3" s="512" customFormat="1" outlineLevel="1">
      <c r="A297" s="588"/>
      <c r="B297" s="588" t="s">
        <v>378</v>
      </c>
      <c r="C297" s="588" t="s">
        <v>846</v>
      </c>
    </row>
    <row r="298" spans="1:3" s="512" customFormat="1" outlineLevel="1">
      <c r="A298" s="588"/>
      <c r="B298" s="588" t="s">
        <v>294</v>
      </c>
      <c r="C298" s="588" t="s">
        <v>847</v>
      </c>
    </row>
    <row r="299" spans="1:3" s="512" customFormat="1" outlineLevel="1">
      <c r="A299" s="588"/>
      <c r="B299" s="588" t="s">
        <v>295</v>
      </c>
      <c r="C299" s="588" t="s">
        <v>848</v>
      </c>
    </row>
    <row r="300" spans="1:3" s="512" customFormat="1" outlineLevel="1">
      <c r="A300" s="588"/>
      <c r="B300" s="588" t="s">
        <v>296</v>
      </c>
      <c r="C300" s="588" t="s">
        <v>849</v>
      </c>
    </row>
    <row r="301" spans="1:3" s="512" customFormat="1" outlineLevel="1">
      <c r="A301" s="588"/>
      <c r="B301" s="588" t="s">
        <v>297</v>
      </c>
      <c r="C301" s="588" t="s">
        <v>850</v>
      </c>
    </row>
    <row r="302" spans="1:3" s="512" customFormat="1" outlineLevel="1">
      <c r="A302" s="588"/>
      <c r="B302" s="588" t="s">
        <v>379</v>
      </c>
      <c r="C302" s="588" t="s">
        <v>851</v>
      </c>
    </row>
    <row r="303" spans="1:3" s="512" customFormat="1" outlineLevel="1">
      <c r="A303" s="588"/>
      <c r="B303" s="588" t="s">
        <v>283</v>
      </c>
      <c r="C303" s="588" t="s">
        <v>852</v>
      </c>
    </row>
    <row r="304" spans="1:3" s="512" customFormat="1" outlineLevel="1">
      <c r="A304" s="588"/>
      <c r="B304" s="588" t="s">
        <v>286</v>
      </c>
      <c r="C304" s="588" t="s">
        <v>853</v>
      </c>
    </row>
    <row r="305" spans="1:3" s="512" customFormat="1" outlineLevel="1">
      <c r="A305" s="588"/>
      <c r="B305" s="588" t="s">
        <v>284</v>
      </c>
      <c r="C305" s="588" t="s">
        <v>854</v>
      </c>
    </row>
    <row r="306" spans="1:3" s="512" customFormat="1" outlineLevel="1">
      <c r="A306" s="588"/>
      <c r="B306" s="588" t="s">
        <v>285</v>
      </c>
      <c r="C306" s="588" t="s">
        <v>855</v>
      </c>
    </row>
    <row r="307" spans="1:3" s="512" customFormat="1" outlineLevel="1">
      <c r="A307" s="588"/>
      <c r="B307" s="588" t="s">
        <v>394</v>
      </c>
      <c r="C307" s="588" t="s">
        <v>1142</v>
      </c>
    </row>
    <row r="308" spans="1:3" s="512" customFormat="1" outlineLevel="1">
      <c r="A308" s="588"/>
      <c r="B308" s="588" t="s">
        <v>298</v>
      </c>
      <c r="C308" s="588" t="s">
        <v>856</v>
      </c>
    </row>
    <row r="309" spans="1:3" s="512" customFormat="1" outlineLevel="1">
      <c r="A309" s="588"/>
      <c r="B309" s="588" t="s">
        <v>299</v>
      </c>
      <c r="C309" s="588" t="s">
        <v>857</v>
      </c>
    </row>
    <row r="310" spans="1:3" s="512" customFormat="1" outlineLevel="1">
      <c r="A310" s="588"/>
      <c r="B310" s="588" t="s">
        <v>442</v>
      </c>
      <c r="C310" s="588" t="s">
        <v>858</v>
      </c>
    </row>
    <row r="311" spans="1:3" s="512" customFormat="1" outlineLevel="1">
      <c r="A311" s="588"/>
      <c r="B311" s="588" t="s">
        <v>395</v>
      </c>
      <c r="C311" s="588" t="s">
        <v>859</v>
      </c>
    </row>
    <row r="312" spans="1:3" s="512" customFormat="1" outlineLevel="1">
      <c r="A312" s="588"/>
      <c r="B312" s="588" t="s">
        <v>396</v>
      </c>
      <c r="C312" s="588" t="s">
        <v>860</v>
      </c>
    </row>
    <row r="313" spans="1:3" s="512" customFormat="1" outlineLevel="1">
      <c r="A313" s="588"/>
      <c r="B313" s="588" t="s">
        <v>177</v>
      </c>
      <c r="C313" s="588" t="s">
        <v>1143</v>
      </c>
    </row>
    <row r="314" spans="1:3" s="512" customFormat="1" outlineLevel="1">
      <c r="A314" s="588"/>
      <c r="B314" s="588" t="s">
        <v>178</v>
      </c>
      <c r="C314" s="588" t="s">
        <v>861</v>
      </c>
    </row>
    <row r="315" spans="1:3" s="512" customFormat="1" outlineLevel="1">
      <c r="A315" s="588"/>
      <c r="B315" s="588" t="s">
        <v>269</v>
      </c>
      <c r="C315" s="588" t="s">
        <v>862</v>
      </c>
    </row>
    <row r="316" spans="1:3" s="512" customFormat="1" ht="38.25" outlineLevel="1">
      <c r="A316" s="588"/>
      <c r="B316" s="588" t="s">
        <v>397</v>
      </c>
      <c r="C316" s="593" t="s">
        <v>863</v>
      </c>
    </row>
    <row r="317" spans="1:3" s="512" customFormat="1" outlineLevel="1">
      <c r="A317" s="588"/>
      <c r="B317" s="588" t="s">
        <v>398</v>
      </c>
      <c r="C317" s="588" t="s">
        <v>864</v>
      </c>
    </row>
    <row r="318" spans="1:3" s="512" customFormat="1" outlineLevel="1">
      <c r="A318" s="588"/>
      <c r="B318" s="588" t="s">
        <v>399</v>
      </c>
      <c r="C318" s="588" t="s">
        <v>1144</v>
      </c>
    </row>
    <row r="319" spans="1:3" s="512" customFormat="1" outlineLevel="1">
      <c r="A319" s="588"/>
      <c r="B319" s="588" t="s">
        <v>400</v>
      </c>
      <c r="C319" s="588" t="s">
        <v>865</v>
      </c>
    </row>
    <row r="320" spans="1:3" s="512" customFormat="1" outlineLevel="1">
      <c r="A320" s="588"/>
      <c r="B320" s="588" t="s">
        <v>401</v>
      </c>
      <c r="C320" s="588" t="s">
        <v>866</v>
      </c>
    </row>
    <row r="321" spans="1:4" s="512" customFormat="1" outlineLevel="1">
      <c r="A321" s="588"/>
      <c r="B321" s="588" t="s">
        <v>803</v>
      </c>
      <c r="C321" s="588" t="s">
        <v>867</v>
      </c>
    </row>
    <row r="322" spans="1:4" s="512" customFormat="1" outlineLevel="1">
      <c r="A322" s="588"/>
      <c r="B322" s="588" t="s">
        <v>179</v>
      </c>
      <c r="C322" s="588" t="s">
        <v>868</v>
      </c>
    </row>
    <row r="323" spans="1:4" s="512" customFormat="1" outlineLevel="1">
      <c r="A323" s="588"/>
      <c r="B323" s="588" t="s">
        <v>277</v>
      </c>
      <c r="C323" s="588" t="s">
        <v>870</v>
      </c>
    </row>
    <row r="324" spans="1:4" s="512" customFormat="1" outlineLevel="1">
      <c r="A324" s="588"/>
      <c r="B324" s="588" t="s">
        <v>805</v>
      </c>
      <c r="C324" s="588" t="s">
        <v>869</v>
      </c>
    </row>
    <row r="325" spans="1:4" s="512" customFormat="1" outlineLevel="1">
      <c r="A325" s="588"/>
      <c r="B325" s="588" t="s">
        <v>804</v>
      </c>
      <c r="C325" s="588" t="s">
        <v>871</v>
      </c>
    </row>
    <row r="326" spans="1:4">
      <c r="A326" s="586" t="s">
        <v>874</v>
      </c>
      <c r="B326" s="580"/>
      <c r="C326" s="476"/>
    </row>
    <row r="327" spans="1:4" outlineLevel="1">
      <c r="A327" s="580"/>
      <c r="B327" s="580" t="s">
        <v>98</v>
      </c>
      <c r="C327" s="476" t="s">
        <v>878</v>
      </c>
    </row>
    <row r="328" spans="1:4" outlineLevel="1">
      <c r="A328" s="580"/>
      <c r="B328" s="580" t="s">
        <v>162</v>
      </c>
      <c r="C328" s="476" t="s">
        <v>879</v>
      </c>
      <c r="D328" s="518"/>
    </row>
    <row r="329" spans="1:4" outlineLevel="1">
      <c r="A329" s="580"/>
      <c r="B329" s="580" t="s">
        <v>163</v>
      </c>
      <c r="C329" s="476" t="s">
        <v>880</v>
      </c>
    </row>
    <row r="330" spans="1:4" outlineLevel="1">
      <c r="A330" s="580"/>
      <c r="B330" s="580" t="s">
        <v>345</v>
      </c>
      <c r="C330" s="584" t="s">
        <v>1145</v>
      </c>
    </row>
    <row r="331" spans="1:4" outlineLevel="1">
      <c r="A331" s="580"/>
      <c r="B331" s="580" t="s">
        <v>364</v>
      </c>
      <c r="C331" s="584" t="s">
        <v>1096</v>
      </c>
    </row>
    <row r="332" spans="1:4" outlineLevel="1">
      <c r="A332" s="580"/>
      <c r="B332" s="580" t="s">
        <v>339</v>
      </c>
      <c r="C332" s="476" t="s">
        <v>881</v>
      </c>
    </row>
    <row r="333" spans="1:4" outlineLevel="1">
      <c r="A333" s="580"/>
      <c r="B333" s="580" t="s">
        <v>363</v>
      </c>
      <c r="C333" s="476" t="s">
        <v>884</v>
      </c>
    </row>
    <row r="334" spans="1:4" outlineLevel="1">
      <c r="A334" s="580"/>
      <c r="B334" s="580" t="s">
        <v>280</v>
      </c>
      <c r="C334" s="476" t="s">
        <v>882</v>
      </c>
    </row>
    <row r="335" spans="1:4" outlineLevel="1">
      <c r="A335" s="580"/>
      <c r="B335" s="580" t="s">
        <v>521</v>
      </c>
      <c r="C335" s="476" t="s">
        <v>883</v>
      </c>
    </row>
    <row r="336" spans="1:4" outlineLevel="1">
      <c r="A336" s="580"/>
      <c r="B336" s="580" t="s">
        <v>875</v>
      </c>
      <c r="C336" s="584" t="s">
        <v>1146</v>
      </c>
    </row>
    <row r="337" spans="1:3" outlineLevel="1">
      <c r="A337" s="580"/>
      <c r="B337" s="580" t="s">
        <v>876</v>
      </c>
      <c r="C337" s="476" t="s">
        <v>885</v>
      </c>
    </row>
    <row r="338" spans="1:3" s="518" customFormat="1" outlineLevel="1">
      <c r="A338" s="580"/>
      <c r="B338" s="580" t="s">
        <v>317</v>
      </c>
      <c r="C338" s="476" t="s">
        <v>912</v>
      </c>
    </row>
    <row r="339" spans="1:3" s="518" customFormat="1" outlineLevel="1">
      <c r="A339" s="580"/>
      <c r="B339" s="580" t="s">
        <v>8</v>
      </c>
      <c r="C339" s="476" t="s">
        <v>886</v>
      </c>
    </row>
    <row r="340" spans="1:3" outlineLevel="1">
      <c r="A340" s="580"/>
      <c r="B340" s="580" t="s">
        <v>359</v>
      </c>
      <c r="C340" s="584" t="s">
        <v>1147</v>
      </c>
    </row>
    <row r="341" spans="1:3" s="518" customFormat="1" outlineLevel="1">
      <c r="A341" s="580"/>
      <c r="B341" s="580" t="s">
        <v>232</v>
      </c>
      <c r="C341" s="476" t="s">
        <v>913</v>
      </c>
    </row>
    <row r="342" spans="1:3" s="518" customFormat="1" outlineLevel="1">
      <c r="A342" s="580"/>
      <c r="B342" s="580" t="s">
        <v>318</v>
      </c>
      <c r="C342" s="476" t="s">
        <v>914</v>
      </c>
    </row>
    <row r="343" spans="1:3" s="518" customFormat="1" outlineLevel="1">
      <c r="A343" s="580"/>
      <c r="B343" s="580" t="s">
        <v>233</v>
      </c>
      <c r="C343" s="476" t="s">
        <v>915</v>
      </c>
    </row>
    <row r="344" spans="1:3" s="518" customFormat="1" outlineLevel="1">
      <c r="A344" s="580"/>
      <c r="B344" s="580" t="s">
        <v>474</v>
      </c>
      <c r="C344" s="584" t="s">
        <v>1148</v>
      </c>
    </row>
    <row r="345" spans="1:3" outlineLevel="1">
      <c r="A345" s="580"/>
      <c r="B345" s="580" t="s">
        <v>8</v>
      </c>
      <c r="C345" s="476" t="s">
        <v>886</v>
      </c>
    </row>
    <row r="346" spans="1:3" outlineLevel="1">
      <c r="A346" s="580"/>
      <c r="B346" s="580" t="s">
        <v>9</v>
      </c>
      <c r="C346" s="476" t="s">
        <v>887</v>
      </c>
    </row>
    <row r="347" spans="1:3" outlineLevel="1">
      <c r="A347" s="580"/>
      <c r="B347" s="580" t="s">
        <v>5</v>
      </c>
      <c r="C347" s="476" t="s">
        <v>888</v>
      </c>
    </row>
    <row r="348" spans="1:3" outlineLevel="1">
      <c r="A348" s="580"/>
      <c r="B348" s="580" t="s">
        <v>6</v>
      </c>
      <c r="C348" s="476" t="s">
        <v>889</v>
      </c>
    </row>
    <row r="349" spans="1:3" outlineLevel="1">
      <c r="A349" s="580"/>
      <c r="B349" s="580" t="s">
        <v>7</v>
      </c>
      <c r="C349" s="476" t="s">
        <v>890</v>
      </c>
    </row>
    <row r="350" spans="1:3" outlineLevel="1">
      <c r="A350" s="580"/>
      <c r="B350" s="580" t="s">
        <v>877</v>
      </c>
      <c r="C350" s="476" t="s">
        <v>891</v>
      </c>
    </row>
    <row r="351" spans="1:3" outlineLevel="1">
      <c r="A351" s="580"/>
      <c r="B351" s="580" t="s">
        <v>0</v>
      </c>
      <c r="C351" s="476" t="s">
        <v>892</v>
      </c>
    </row>
    <row r="352" spans="1:3" outlineLevel="1">
      <c r="A352" s="580"/>
      <c r="B352" s="580" t="s">
        <v>480</v>
      </c>
      <c r="C352" s="476" t="s">
        <v>893</v>
      </c>
    </row>
    <row r="353" spans="1:7" outlineLevel="1">
      <c r="A353" s="580"/>
      <c r="B353" s="580" t="s">
        <v>481</v>
      </c>
      <c r="C353" s="476" t="s">
        <v>894</v>
      </c>
    </row>
    <row r="354" spans="1:7" outlineLevel="1">
      <c r="A354" s="580"/>
      <c r="B354" s="580" t="s">
        <v>486</v>
      </c>
      <c r="C354" s="476" t="s">
        <v>895</v>
      </c>
    </row>
    <row r="355" spans="1:7" outlineLevel="1">
      <c r="A355" s="580"/>
      <c r="B355" s="580" t="s">
        <v>487</v>
      </c>
      <c r="C355" s="476" t="s">
        <v>896</v>
      </c>
    </row>
    <row r="356" spans="1:7" outlineLevel="1">
      <c r="A356" s="580"/>
      <c r="B356" s="580" t="s">
        <v>482</v>
      </c>
      <c r="C356" s="476" t="s">
        <v>897</v>
      </c>
    </row>
    <row r="357" spans="1:7" outlineLevel="1">
      <c r="A357" s="580"/>
      <c r="B357" s="580" t="s">
        <v>483</v>
      </c>
      <c r="C357" s="476" t="s">
        <v>898</v>
      </c>
    </row>
    <row r="358" spans="1:7" outlineLevel="1">
      <c r="A358" s="580"/>
      <c r="B358" s="580" t="s">
        <v>488</v>
      </c>
      <c r="C358" s="476" t="s">
        <v>899</v>
      </c>
    </row>
    <row r="359" spans="1:7" outlineLevel="1">
      <c r="A359" s="580"/>
      <c r="B359" s="580" t="s">
        <v>10</v>
      </c>
      <c r="C359" s="476" t="s">
        <v>900</v>
      </c>
    </row>
    <row r="360" spans="1:7" outlineLevel="1">
      <c r="A360" s="580"/>
      <c r="B360" s="580" t="s">
        <v>11</v>
      </c>
      <c r="C360" s="476" t="s">
        <v>901</v>
      </c>
    </row>
    <row r="361" spans="1:7" outlineLevel="1">
      <c r="A361" s="580"/>
      <c r="B361" s="580" t="s">
        <v>484</v>
      </c>
      <c r="C361" s="476" t="s">
        <v>902</v>
      </c>
    </row>
    <row r="362" spans="1:7" outlineLevel="1">
      <c r="A362" s="580"/>
      <c r="B362" s="580" t="s">
        <v>485</v>
      </c>
      <c r="C362" s="476" t="s">
        <v>903</v>
      </c>
    </row>
    <row r="363" spans="1:7" outlineLevel="1">
      <c r="A363" s="580"/>
      <c r="B363" s="580" t="s">
        <v>132</v>
      </c>
      <c r="C363" s="476" t="s">
        <v>910</v>
      </c>
    </row>
    <row r="364" spans="1:7" outlineLevel="1">
      <c r="A364" s="580"/>
      <c r="B364" s="580" t="s">
        <v>877</v>
      </c>
      <c r="C364" s="476" t="s">
        <v>891</v>
      </c>
    </row>
    <row r="365" spans="1:7" outlineLevel="1">
      <c r="A365" s="580"/>
      <c r="B365" s="580" t="s">
        <v>1</v>
      </c>
      <c r="C365" s="476" t="s">
        <v>911</v>
      </c>
    </row>
    <row r="366" spans="1:7">
      <c r="A366" s="586" t="s">
        <v>916</v>
      </c>
      <c r="B366" s="580"/>
      <c r="C366" s="476"/>
    </row>
    <row r="367" spans="1:7" outlineLevel="1">
      <c r="A367" s="580"/>
      <c r="B367" s="580" t="s">
        <v>190</v>
      </c>
      <c r="C367" s="476" t="s">
        <v>920</v>
      </c>
    </row>
    <row r="368" spans="1:7" outlineLevel="1">
      <c r="A368" s="580"/>
      <c r="B368" s="580" t="s">
        <v>386</v>
      </c>
      <c r="C368" s="476" t="s">
        <v>921</v>
      </c>
      <c r="D368" s="518"/>
      <c r="E368" s="518"/>
      <c r="F368" s="518"/>
      <c r="G368" s="518"/>
    </row>
    <row r="369" spans="1:7" outlineLevel="1">
      <c r="A369" s="580"/>
      <c r="B369" s="580" t="s">
        <v>110</v>
      </c>
      <c r="C369" s="476" t="s">
        <v>922</v>
      </c>
      <c r="D369" s="518"/>
      <c r="E369" s="518"/>
      <c r="F369" s="518"/>
      <c r="G369" s="518"/>
    </row>
    <row r="370" spans="1:7" outlineLevel="1">
      <c r="A370" s="580"/>
      <c r="B370" s="580" t="s">
        <v>1071</v>
      </c>
      <c r="C370" s="476" t="s">
        <v>1073</v>
      </c>
    </row>
    <row r="371" spans="1:7" outlineLevel="1">
      <c r="A371" s="580"/>
      <c r="B371" s="580" t="s">
        <v>1072</v>
      </c>
      <c r="C371" s="476" t="s">
        <v>1074</v>
      </c>
    </row>
    <row r="372" spans="1:7" outlineLevel="1">
      <c r="A372" s="580"/>
      <c r="B372" s="580" t="s">
        <v>1076</v>
      </c>
      <c r="C372" s="476" t="s">
        <v>1075</v>
      </c>
    </row>
    <row r="373" spans="1:7" outlineLevel="1">
      <c r="A373" s="580"/>
      <c r="B373" s="580" t="s">
        <v>110</v>
      </c>
      <c r="C373" s="476" t="s">
        <v>922</v>
      </c>
    </row>
    <row r="374" spans="1:7" s="542" customFormat="1" outlineLevel="1">
      <c r="A374" s="580"/>
      <c r="B374" s="580" t="s">
        <v>876</v>
      </c>
      <c r="C374" s="476" t="s">
        <v>1068</v>
      </c>
    </row>
    <row r="375" spans="1:7" s="542" customFormat="1" outlineLevel="1">
      <c r="A375" s="580"/>
      <c r="B375" s="580" t="s">
        <v>93</v>
      </c>
      <c r="C375" s="476" t="s">
        <v>1069</v>
      </c>
    </row>
    <row r="376" spans="1:7" s="542" customFormat="1" outlineLevel="1">
      <c r="A376" s="580"/>
      <c r="B376" s="580" t="s">
        <v>360</v>
      </c>
      <c r="C376" s="476" t="s">
        <v>1070</v>
      </c>
    </row>
    <row r="377" spans="1:7" outlineLevel="1">
      <c r="A377" s="580"/>
      <c r="B377" s="542" t="s">
        <v>917</v>
      </c>
      <c r="C377" s="618" t="s">
        <v>1307</v>
      </c>
      <c r="D377" s="518"/>
      <c r="E377" s="518"/>
      <c r="F377" s="518"/>
      <c r="G377" s="518"/>
    </row>
    <row r="378" spans="1:7" outlineLevel="1">
      <c r="A378" s="580"/>
      <c r="B378" s="580" t="s">
        <v>106</v>
      </c>
      <c r="C378" s="476" t="s">
        <v>923</v>
      </c>
    </row>
    <row r="379" spans="1:7" outlineLevel="1">
      <c r="A379" s="580"/>
      <c r="B379" s="580" t="s">
        <v>306</v>
      </c>
      <c r="C379" s="476" t="s">
        <v>924</v>
      </c>
    </row>
    <row r="380" spans="1:7" outlineLevel="1">
      <c r="A380" s="580"/>
      <c r="B380" s="580" t="s">
        <v>103</v>
      </c>
      <c r="C380" s="476" t="s">
        <v>925</v>
      </c>
    </row>
    <row r="381" spans="1:7" outlineLevel="1">
      <c r="A381" s="580"/>
      <c r="B381" s="580" t="s">
        <v>308</v>
      </c>
      <c r="C381" s="476" t="s">
        <v>926</v>
      </c>
    </row>
    <row r="382" spans="1:7" outlineLevel="1">
      <c r="A382" s="580"/>
      <c r="B382" s="580" t="s">
        <v>109</v>
      </c>
      <c r="C382" s="476" t="s">
        <v>927</v>
      </c>
    </row>
    <row r="383" spans="1:7" outlineLevel="1">
      <c r="A383" s="580"/>
      <c r="B383" s="580" t="s">
        <v>192</v>
      </c>
      <c r="C383" s="476" t="s">
        <v>928</v>
      </c>
    </row>
    <row r="384" spans="1:7" outlineLevel="1">
      <c r="A384" s="580"/>
      <c r="B384" s="580" t="s">
        <v>918</v>
      </c>
      <c r="C384" s="476" t="s">
        <v>929</v>
      </c>
    </row>
    <row r="385" spans="1:4" outlineLevel="1">
      <c r="A385" s="580"/>
      <c r="B385" s="580" t="s">
        <v>270</v>
      </c>
      <c r="C385" s="476" t="s">
        <v>930</v>
      </c>
    </row>
    <row r="386" spans="1:4" outlineLevel="1">
      <c r="A386" s="580"/>
      <c r="B386" s="580" t="s">
        <v>97</v>
      </c>
      <c r="C386" s="476" t="s">
        <v>931</v>
      </c>
      <c r="D386" s="518"/>
    </row>
    <row r="387" spans="1:4" outlineLevel="1">
      <c r="A387" s="580"/>
      <c r="B387" s="580" t="s">
        <v>5</v>
      </c>
      <c r="C387" s="476" t="s">
        <v>888</v>
      </c>
      <c r="D387" s="518"/>
    </row>
    <row r="388" spans="1:4" outlineLevel="1">
      <c r="A388" s="580"/>
      <c r="B388" s="580" t="s">
        <v>6</v>
      </c>
      <c r="C388" s="476" t="s">
        <v>889</v>
      </c>
      <c r="D388" s="518"/>
    </row>
    <row r="389" spans="1:4" outlineLevel="1">
      <c r="A389" s="580"/>
      <c r="B389" s="580" t="s">
        <v>7</v>
      </c>
      <c r="C389" s="476" t="s">
        <v>890</v>
      </c>
      <c r="D389" s="518"/>
    </row>
    <row r="390" spans="1:4" outlineLevel="1">
      <c r="A390" s="580"/>
      <c r="B390" s="580" t="s">
        <v>8</v>
      </c>
      <c r="C390" s="476" t="s">
        <v>886</v>
      </c>
      <c r="D390" s="518"/>
    </row>
    <row r="391" spans="1:4" outlineLevel="1">
      <c r="A391" s="580"/>
      <c r="B391" s="580" t="s">
        <v>9</v>
      </c>
      <c r="C391" s="476" t="s">
        <v>887</v>
      </c>
      <c r="D391" s="518"/>
    </row>
    <row r="392" spans="1:4" outlineLevel="1">
      <c r="A392" s="580"/>
      <c r="B392" s="580" t="s">
        <v>681</v>
      </c>
      <c r="C392" s="476" t="s">
        <v>932</v>
      </c>
      <c r="D392" s="518"/>
    </row>
    <row r="393" spans="1:4" outlineLevel="1">
      <c r="A393" s="580"/>
      <c r="B393" s="580" t="s">
        <v>307</v>
      </c>
      <c r="C393" s="584" t="s">
        <v>1149</v>
      </c>
    </row>
    <row r="394" spans="1:4" outlineLevel="1">
      <c r="A394" s="580"/>
      <c r="B394" s="580" t="s">
        <v>107</v>
      </c>
      <c r="C394" s="590" t="s">
        <v>1056</v>
      </c>
    </row>
    <row r="395" spans="1:4" outlineLevel="1">
      <c r="A395" s="580"/>
      <c r="B395" s="580" t="s">
        <v>108</v>
      </c>
      <c r="C395" s="590" t="s">
        <v>1057</v>
      </c>
    </row>
    <row r="396" spans="1:4" outlineLevel="1">
      <c r="A396" s="580"/>
      <c r="B396" s="580" t="s">
        <v>346</v>
      </c>
      <c r="C396" s="476" t="s">
        <v>938</v>
      </c>
      <c r="D396" s="471"/>
    </row>
    <row r="397" spans="1:4" outlineLevel="1">
      <c r="A397" s="580"/>
      <c r="B397" s="580" t="s">
        <v>919</v>
      </c>
      <c r="C397" s="476" t="s">
        <v>933</v>
      </c>
    </row>
    <row r="398" spans="1:4" outlineLevel="1">
      <c r="A398" s="580"/>
      <c r="B398" s="580" t="s">
        <v>1071</v>
      </c>
      <c r="C398" s="584" t="s">
        <v>1152</v>
      </c>
    </row>
    <row r="399" spans="1:4" outlineLevel="1">
      <c r="A399" s="580"/>
      <c r="B399" s="580" t="s">
        <v>114</v>
      </c>
      <c r="C399" s="476" t="s">
        <v>934</v>
      </c>
    </row>
    <row r="400" spans="1:4" outlineLevel="1">
      <c r="A400" s="580"/>
      <c r="B400" s="580" t="s">
        <v>115</v>
      </c>
      <c r="C400" s="476" t="s">
        <v>935</v>
      </c>
    </row>
    <row r="401" spans="1:3" outlineLevel="1">
      <c r="A401" s="580"/>
      <c r="B401" s="580" t="s">
        <v>116</v>
      </c>
      <c r="C401" s="476" t="s">
        <v>936</v>
      </c>
    </row>
    <row r="402" spans="1:3" outlineLevel="1">
      <c r="A402" s="580"/>
      <c r="B402" s="580" t="s">
        <v>1072</v>
      </c>
      <c r="C402" s="584" t="s">
        <v>1151</v>
      </c>
    </row>
    <row r="403" spans="1:3" outlineLevel="1">
      <c r="A403" s="580"/>
      <c r="B403" s="580" t="s">
        <v>111</v>
      </c>
      <c r="C403" s="476" t="s">
        <v>904</v>
      </c>
    </row>
    <row r="404" spans="1:3" outlineLevel="1">
      <c r="A404" s="580"/>
      <c r="B404" s="580" t="s">
        <v>112</v>
      </c>
      <c r="C404" s="476" t="s">
        <v>905</v>
      </c>
    </row>
    <row r="405" spans="1:3" outlineLevel="1">
      <c r="A405" s="580"/>
      <c r="B405" s="580" t="s">
        <v>113</v>
      </c>
      <c r="C405" s="476" t="s">
        <v>906</v>
      </c>
    </row>
    <row r="406" spans="1:3" outlineLevel="1">
      <c r="A406" s="580"/>
      <c r="B406" s="580" t="s">
        <v>309</v>
      </c>
      <c r="C406" s="476" t="s">
        <v>937</v>
      </c>
    </row>
    <row r="407" spans="1:3" outlineLevel="1">
      <c r="A407" s="580"/>
      <c r="B407" s="580" t="s">
        <v>1076</v>
      </c>
      <c r="C407" s="584" t="s">
        <v>1150</v>
      </c>
    </row>
    <row r="408" spans="1:3" outlineLevel="1">
      <c r="A408" s="580"/>
      <c r="B408" s="580" t="s">
        <v>133</v>
      </c>
      <c r="C408" s="476" t="s">
        <v>907</v>
      </c>
    </row>
    <row r="409" spans="1:3" outlineLevel="1">
      <c r="A409" s="580"/>
      <c r="B409" s="580" t="s">
        <v>134</v>
      </c>
      <c r="C409" s="476" t="s">
        <v>908</v>
      </c>
    </row>
    <row r="410" spans="1:3" outlineLevel="1">
      <c r="A410" s="580"/>
      <c r="B410" s="580" t="s">
        <v>135</v>
      </c>
      <c r="C410" s="476" t="s">
        <v>909</v>
      </c>
    </row>
    <row r="411" spans="1:3" outlineLevel="1">
      <c r="A411" s="580"/>
      <c r="B411" s="580" t="s">
        <v>1154</v>
      </c>
      <c r="C411" s="584" t="s">
        <v>1153</v>
      </c>
    </row>
    <row r="412" spans="1:3">
      <c r="A412" s="586" t="s">
        <v>939</v>
      </c>
      <c r="B412" s="580"/>
      <c r="C412" s="476"/>
    </row>
    <row r="413" spans="1:3" outlineLevel="1">
      <c r="A413" s="580"/>
      <c r="B413" s="580" t="s">
        <v>117</v>
      </c>
      <c r="C413" s="476" t="s">
        <v>940</v>
      </c>
    </row>
    <row r="414" spans="1:3" outlineLevel="1">
      <c r="A414" s="580"/>
      <c r="B414" s="580" t="s">
        <v>475</v>
      </c>
      <c r="C414" s="476" t="s">
        <v>941</v>
      </c>
    </row>
    <row r="415" spans="1:3" outlineLevel="1">
      <c r="A415" s="580"/>
      <c r="B415" s="580" t="s">
        <v>477</v>
      </c>
      <c r="C415" s="476" t="s">
        <v>942</v>
      </c>
    </row>
    <row r="416" spans="1:3" outlineLevel="1">
      <c r="A416" s="580"/>
      <c r="B416" s="580" t="s">
        <v>476</v>
      </c>
      <c r="C416" s="476" t="s">
        <v>476</v>
      </c>
    </row>
    <row r="417" spans="1:3" outlineLevel="1">
      <c r="A417" s="580"/>
      <c r="B417" s="580" t="s">
        <v>35</v>
      </c>
      <c r="C417" s="476" t="s">
        <v>943</v>
      </c>
    </row>
    <row r="418" spans="1:3" outlineLevel="1">
      <c r="A418" s="580"/>
      <c r="B418" s="580" t="s">
        <v>36</v>
      </c>
      <c r="C418" s="476" t="s">
        <v>944</v>
      </c>
    </row>
    <row r="419" spans="1:3" outlineLevel="1">
      <c r="A419" s="580"/>
      <c r="B419" s="580" t="s">
        <v>46</v>
      </c>
      <c r="C419" s="476" t="s">
        <v>945</v>
      </c>
    </row>
    <row r="420" spans="1:3" outlineLevel="1">
      <c r="A420" s="580"/>
      <c r="B420" s="580" t="s">
        <v>48</v>
      </c>
      <c r="C420" s="476" t="s">
        <v>946</v>
      </c>
    </row>
    <row r="421" spans="1:3" outlineLevel="1">
      <c r="A421" s="580"/>
      <c r="B421" s="580" t="s">
        <v>49</v>
      </c>
      <c r="C421" s="584" t="s">
        <v>1155</v>
      </c>
    </row>
    <row r="422" spans="1:3" outlineLevel="1">
      <c r="A422" s="580"/>
      <c r="B422" s="580" t="s">
        <v>50</v>
      </c>
      <c r="C422" s="476" t="s">
        <v>947</v>
      </c>
    </row>
    <row r="423" spans="1:3" outlineLevel="1">
      <c r="A423" s="580"/>
      <c r="B423" s="580" t="s">
        <v>51</v>
      </c>
      <c r="C423" s="584" t="s">
        <v>1156</v>
      </c>
    </row>
    <row r="424" spans="1:3" outlineLevel="1">
      <c r="A424" s="580"/>
      <c r="B424" s="580" t="s">
        <v>52</v>
      </c>
      <c r="C424" s="476" t="s">
        <v>948</v>
      </c>
    </row>
    <row r="425" spans="1:3" outlineLevel="1">
      <c r="A425" s="580"/>
      <c r="B425" s="580" t="s">
        <v>53</v>
      </c>
      <c r="C425" s="476" t="s">
        <v>949</v>
      </c>
    </row>
    <row r="426" spans="1:3" outlineLevel="1">
      <c r="A426" s="580"/>
      <c r="B426" s="580" t="s">
        <v>54</v>
      </c>
      <c r="C426" s="476" t="s">
        <v>950</v>
      </c>
    </row>
    <row r="427" spans="1:3" outlineLevel="1">
      <c r="A427" s="580"/>
      <c r="B427" s="580" t="s">
        <v>55</v>
      </c>
      <c r="C427" s="476" t="s">
        <v>951</v>
      </c>
    </row>
    <row r="428" spans="1:3" outlineLevel="1">
      <c r="A428" s="580"/>
      <c r="B428" s="580" t="s">
        <v>56</v>
      </c>
      <c r="C428" s="584" t="s">
        <v>952</v>
      </c>
    </row>
    <row r="429" spans="1:3" outlineLevel="1">
      <c r="A429" s="580"/>
      <c r="B429" s="580" t="s">
        <v>57</v>
      </c>
      <c r="C429" s="476" t="s">
        <v>953</v>
      </c>
    </row>
    <row r="430" spans="1:3" outlineLevel="1">
      <c r="A430" s="580"/>
      <c r="B430" s="580" t="s">
        <v>58</v>
      </c>
      <c r="C430" s="476" t="s">
        <v>954</v>
      </c>
    </row>
    <row r="431" spans="1:3" outlineLevel="1">
      <c r="A431" s="580"/>
      <c r="B431" s="580" t="s">
        <v>59</v>
      </c>
      <c r="C431" s="476" t="s">
        <v>955</v>
      </c>
    </row>
    <row r="432" spans="1:3" outlineLevel="1">
      <c r="A432" s="580"/>
      <c r="B432" s="580" t="s">
        <v>60</v>
      </c>
      <c r="C432" s="476" t="s">
        <v>956</v>
      </c>
    </row>
    <row r="433" spans="1:3" outlineLevel="1">
      <c r="A433" s="580"/>
      <c r="B433" s="580" t="s">
        <v>61</v>
      </c>
      <c r="C433" s="476" t="s">
        <v>957</v>
      </c>
    </row>
    <row r="434" spans="1:3" outlineLevel="1">
      <c r="A434" s="580"/>
      <c r="B434" s="580" t="s">
        <v>62</v>
      </c>
      <c r="C434" s="476" t="s">
        <v>958</v>
      </c>
    </row>
    <row r="435" spans="1:3" outlineLevel="1">
      <c r="A435" s="580"/>
      <c r="B435" s="580" t="s">
        <v>63</v>
      </c>
      <c r="C435" s="476" t="s">
        <v>959</v>
      </c>
    </row>
    <row r="436" spans="1:3" outlineLevel="1">
      <c r="A436" s="580"/>
      <c r="B436" s="580" t="s">
        <v>64</v>
      </c>
      <c r="C436" s="476" t="s">
        <v>960</v>
      </c>
    </row>
    <row r="437" spans="1:3" outlineLevel="1">
      <c r="A437" s="580"/>
      <c r="B437" s="580" t="s">
        <v>65</v>
      </c>
      <c r="C437" s="476" t="s">
        <v>961</v>
      </c>
    </row>
    <row r="438" spans="1:3" outlineLevel="1">
      <c r="A438" s="580"/>
      <c r="B438" s="580" t="s">
        <v>66</v>
      </c>
      <c r="C438" s="476" t="s">
        <v>962</v>
      </c>
    </row>
    <row r="439" spans="1:3" outlineLevel="1">
      <c r="A439" s="580"/>
      <c r="B439" s="580" t="s">
        <v>67</v>
      </c>
      <c r="C439" s="476" t="s">
        <v>963</v>
      </c>
    </row>
    <row r="440" spans="1:3" outlineLevel="1">
      <c r="A440" s="580"/>
      <c r="B440" s="580" t="s">
        <v>68</v>
      </c>
      <c r="C440" s="476" t="s">
        <v>964</v>
      </c>
    </row>
    <row r="441" spans="1:3" outlineLevel="1">
      <c r="A441" s="580"/>
      <c r="B441" s="580" t="s">
        <v>69</v>
      </c>
      <c r="C441" s="476" t="s">
        <v>965</v>
      </c>
    </row>
    <row r="442" spans="1:3" outlineLevel="1">
      <c r="A442" s="580"/>
      <c r="B442" s="580" t="s">
        <v>70</v>
      </c>
      <c r="C442" s="476" t="s">
        <v>966</v>
      </c>
    </row>
    <row r="443" spans="1:3" outlineLevel="1">
      <c r="A443" s="580"/>
      <c r="B443" s="580" t="s">
        <v>71</v>
      </c>
      <c r="C443" s="476" t="s">
        <v>967</v>
      </c>
    </row>
    <row r="444" spans="1:3" outlineLevel="1">
      <c r="A444" s="580"/>
      <c r="B444" s="580" t="s">
        <v>72</v>
      </c>
      <c r="C444" s="476" t="s">
        <v>968</v>
      </c>
    </row>
    <row r="445" spans="1:3" outlineLevel="1">
      <c r="A445" s="580"/>
      <c r="B445" s="580" t="s">
        <v>73</v>
      </c>
      <c r="C445" s="476" t="s">
        <v>969</v>
      </c>
    </row>
    <row r="446" spans="1:3" outlineLevel="1">
      <c r="A446" s="580"/>
      <c r="B446" s="580" t="s">
        <v>74</v>
      </c>
      <c r="C446" s="476" t="s">
        <v>970</v>
      </c>
    </row>
    <row r="447" spans="1:3" outlineLevel="1">
      <c r="A447" s="580"/>
      <c r="B447" s="580" t="s">
        <v>75</v>
      </c>
      <c r="C447" s="476" t="s">
        <v>971</v>
      </c>
    </row>
    <row r="448" spans="1:3" outlineLevel="1">
      <c r="A448" s="580"/>
      <c r="B448" s="580" t="s">
        <v>76</v>
      </c>
      <c r="C448" s="476" t="s">
        <v>972</v>
      </c>
    </row>
    <row r="449" spans="1:3" outlineLevel="1">
      <c r="A449" s="580"/>
      <c r="B449" s="580" t="s">
        <v>77</v>
      </c>
      <c r="C449" s="476" t="s">
        <v>973</v>
      </c>
    </row>
    <row r="450" spans="1:3" outlineLevel="1">
      <c r="A450" s="580"/>
      <c r="B450" s="580" t="s">
        <v>78</v>
      </c>
      <c r="C450" s="476" t="s">
        <v>974</v>
      </c>
    </row>
    <row r="451" spans="1:3" outlineLevel="1">
      <c r="A451" s="580"/>
      <c r="B451" s="580" t="s">
        <v>79</v>
      </c>
      <c r="C451" s="476" t="s">
        <v>975</v>
      </c>
    </row>
    <row r="452" spans="1:3" outlineLevel="1">
      <c r="A452" s="580"/>
      <c r="B452" s="580" t="s">
        <v>80</v>
      </c>
      <c r="C452" s="476" t="s">
        <v>976</v>
      </c>
    </row>
    <row r="453" spans="1:3" outlineLevel="1">
      <c r="A453" s="580"/>
      <c r="B453" s="580" t="s">
        <v>81</v>
      </c>
      <c r="C453" s="476" t="s">
        <v>977</v>
      </c>
    </row>
    <row r="454" spans="1:3" outlineLevel="1">
      <c r="A454" s="580"/>
      <c r="B454" s="580" t="s">
        <v>82</v>
      </c>
      <c r="C454" s="476" t="s">
        <v>978</v>
      </c>
    </row>
    <row r="455" spans="1:3" outlineLevel="1">
      <c r="A455" s="580"/>
      <c r="B455" s="580" t="s">
        <v>83</v>
      </c>
      <c r="C455" s="476" t="s">
        <v>979</v>
      </c>
    </row>
    <row r="456" spans="1:3" outlineLevel="1">
      <c r="A456" s="580"/>
      <c r="B456" s="580" t="s">
        <v>84</v>
      </c>
      <c r="C456" s="476" t="s">
        <v>980</v>
      </c>
    </row>
    <row r="457" spans="1:3" outlineLevel="1">
      <c r="A457" s="580"/>
      <c r="B457" s="580" t="s">
        <v>85</v>
      </c>
      <c r="C457" s="476" t="s">
        <v>981</v>
      </c>
    </row>
    <row r="458" spans="1:3" outlineLevel="1">
      <c r="A458" s="580"/>
      <c r="B458" s="580" t="s">
        <v>86</v>
      </c>
      <c r="C458" s="476" t="s">
        <v>982</v>
      </c>
    </row>
    <row r="459" spans="1:3" outlineLevel="1">
      <c r="A459" s="580"/>
      <c r="B459" s="580" t="s">
        <v>87</v>
      </c>
      <c r="C459" s="476" t="s">
        <v>983</v>
      </c>
    </row>
    <row r="460" spans="1:3" outlineLevel="1">
      <c r="A460" s="580"/>
      <c r="B460" s="580" t="s">
        <v>88</v>
      </c>
      <c r="C460" s="476" t="s">
        <v>984</v>
      </c>
    </row>
    <row r="461" spans="1:3" outlineLevel="1">
      <c r="A461" s="580"/>
      <c r="B461" s="580" t="s">
        <v>89</v>
      </c>
      <c r="C461" s="476" t="s">
        <v>985</v>
      </c>
    </row>
    <row r="462" spans="1:3" outlineLevel="1">
      <c r="A462" s="580"/>
      <c r="B462" s="580" t="s">
        <v>90</v>
      </c>
      <c r="C462" s="476" t="s">
        <v>986</v>
      </c>
    </row>
    <row r="463" spans="1:3" outlineLevel="1">
      <c r="A463" s="580"/>
      <c r="B463" s="580" t="s">
        <v>91</v>
      </c>
      <c r="C463" s="476" t="s">
        <v>987</v>
      </c>
    </row>
    <row r="464" spans="1:3" outlineLevel="1">
      <c r="A464" s="580"/>
      <c r="B464" s="580" t="s">
        <v>92</v>
      </c>
      <c r="C464" s="476" t="s">
        <v>988</v>
      </c>
    </row>
    <row r="465" spans="1:13" outlineLevel="1">
      <c r="A465" s="580"/>
      <c r="B465" s="580" t="s">
        <v>37</v>
      </c>
      <c r="C465" s="476" t="s">
        <v>989</v>
      </c>
      <c r="D465" s="528"/>
      <c r="E465" s="528"/>
      <c r="F465" s="528"/>
      <c r="G465" s="528"/>
      <c r="H465" s="528"/>
      <c r="I465" s="528"/>
    </row>
    <row r="466" spans="1:13" outlineLevel="1">
      <c r="A466" s="580"/>
      <c r="B466" s="580" t="s">
        <v>38</v>
      </c>
      <c r="C466" s="580" t="s">
        <v>990</v>
      </c>
    </row>
    <row r="467" spans="1:13" outlineLevel="1">
      <c r="A467" s="580"/>
      <c r="B467" s="580" t="s">
        <v>39</v>
      </c>
      <c r="C467" s="580" t="s">
        <v>991</v>
      </c>
    </row>
    <row r="468" spans="1:13" outlineLevel="1">
      <c r="A468" s="580"/>
      <c r="B468" s="580" t="s">
        <v>40</v>
      </c>
      <c r="C468" s="580" t="s">
        <v>992</v>
      </c>
    </row>
    <row r="469" spans="1:13" outlineLevel="1">
      <c r="A469" s="580"/>
      <c r="B469" s="580" t="s">
        <v>41</v>
      </c>
      <c r="C469" s="580" t="s">
        <v>993</v>
      </c>
    </row>
    <row r="470" spans="1:13" outlineLevel="1">
      <c r="A470" s="580"/>
      <c r="B470" s="580" t="s">
        <v>42</v>
      </c>
      <c r="C470" s="580" t="s">
        <v>994</v>
      </c>
    </row>
    <row r="471" spans="1:13" outlineLevel="1">
      <c r="A471" s="580"/>
      <c r="B471" s="580" t="s">
        <v>43</v>
      </c>
      <c r="C471" s="580" t="s">
        <v>995</v>
      </c>
    </row>
    <row r="472" spans="1:13" outlineLevel="1">
      <c r="A472" s="580"/>
      <c r="B472" s="580" t="s">
        <v>33</v>
      </c>
      <c r="C472" s="584" t="s">
        <v>1157</v>
      </c>
    </row>
    <row r="473" spans="1:13" outlineLevel="1">
      <c r="A473" s="580"/>
      <c r="B473" s="580" t="s">
        <v>1312</v>
      </c>
      <c r="C473" s="584" t="s">
        <v>1313</v>
      </c>
      <c r="D473" s="528"/>
      <c r="E473" s="528"/>
      <c r="F473" s="528"/>
      <c r="G473" s="528"/>
      <c r="H473" s="528"/>
      <c r="I473" s="528"/>
      <c r="J473" s="528"/>
      <c r="K473" s="528"/>
      <c r="L473" s="528"/>
      <c r="M473" s="528"/>
    </row>
    <row r="474" spans="1:13" outlineLevel="1">
      <c r="A474" s="580"/>
      <c r="B474" s="580" t="s">
        <v>225</v>
      </c>
      <c r="C474" s="476" t="s">
        <v>996</v>
      </c>
      <c r="D474" s="528"/>
      <c r="E474" s="528"/>
      <c r="F474" s="528"/>
      <c r="G474" s="528"/>
      <c r="H474" s="528"/>
      <c r="I474" s="528"/>
      <c r="J474" s="528"/>
      <c r="K474" s="528"/>
      <c r="L474" s="528"/>
      <c r="M474" s="528"/>
    </row>
    <row r="475" spans="1:13" outlineLevel="1">
      <c r="A475" s="580"/>
      <c r="B475" s="580" t="s">
        <v>226</v>
      </c>
      <c r="C475" s="580" t="s">
        <v>997</v>
      </c>
    </row>
    <row r="476" spans="1:13" outlineLevel="1">
      <c r="A476" s="580"/>
      <c r="B476" s="580" t="s">
        <v>230</v>
      </c>
      <c r="C476" s="580" t="s">
        <v>998</v>
      </c>
    </row>
    <row r="477" spans="1:13" outlineLevel="1">
      <c r="A477" s="580"/>
      <c r="B477" s="580" t="s">
        <v>130</v>
      </c>
      <c r="C477" s="476" t="s">
        <v>999</v>
      </c>
    </row>
    <row r="478" spans="1:13" outlineLevel="1">
      <c r="A478" s="580"/>
      <c r="B478" s="580" t="s">
        <v>1158</v>
      </c>
      <c r="C478" s="580" t="s">
        <v>1000</v>
      </c>
    </row>
    <row r="479" spans="1:13" outlineLevel="1">
      <c r="A479" s="580"/>
      <c r="B479" s="580" t="s">
        <v>44</v>
      </c>
      <c r="C479" s="580" t="s">
        <v>1001</v>
      </c>
    </row>
    <row r="480" spans="1:13" outlineLevel="1">
      <c r="A480" s="580"/>
      <c r="B480" s="580" t="s">
        <v>27</v>
      </c>
      <c r="C480" s="476" t="s">
        <v>1002</v>
      </c>
    </row>
    <row r="481" spans="1:5" outlineLevel="1">
      <c r="A481" s="580"/>
      <c r="B481" s="580" t="s">
        <v>118</v>
      </c>
      <c r="C481" s="476" t="s">
        <v>990</v>
      </c>
    </row>
    <row r="482" spans="1:5" outlineLevel="1">
      <c r="A482" s="580"/>
      <c r="B482" s="580" t="s">
        <v>34</v>
      </c>
      <c r="C482" s="476" t="s">
        <v>1003</v>
      </c>
    </row>
    <row r="483" spans="1:5">
      <c r="A483" s="586" t="s">
        <v>1004</v>
      </c>
      <c r="B483" s="580"/>
      <c r="C483" s="476"/>
    </row>
    <row r="484" spans="1:5" outlineLevel="1">
      <c r="A484" s="580"/>
      <c r="B484" s="580" t="s">
        <v>160</v>
      </c>
      <c r="C484" s="584" t="s">
        <v>1159</v>
      </c>
    </row>
    <row r="485" spans="1:5" outlineLevel="1">
      <c r="A485" s="580"/>
      <c r="B485" s="580" t="s">
        <v>161</v>
      </c>
      <c r="C485" s="584" t="s">
        <v>1160</v>
      </c>
      <c r="D485" s="528"/>
      <c r="E485" s="528"/>
    </row>
    <row r="486" spans="1:5" outlineLevel="1">
      <c r="A486" s="580"/>
      <c r="B486" s="580" t="s">
        <v>1196</v>
      </c>
      <c r="C486" s="584" t="s">
        <v>1197</v>
      </c>
    </row>
    <row r="487" spans="1:5" outlineLevel="1">
      <c r="A487" s="580"/>
      <c r="B487" s="580" t="s">
        <v>137</v>
      </c>
      <c r="C487" s="584" t="s">
        <v>1161</v>
      </c>
    </row>
    <row r="488" spans="1:5" s="542" customFormat="1" outlineLevel="1">
      <c r="A488" s="580"/>
      <c r="B488" s="580" t="s">
        <v>1418</v>
      </c>
      <c r="C488" s="584" t="s">
        <v>1419</v>
      </c>
    </row>
    <row r="489" spans="1:5" outlineLevel="1">
      <c r="A489" s="580"/>
      <c r="B489" s="580" t="s">
        <v>1163</v>
      </c>
      <c r="C489" s="584" t="s">
        <v>1162</v>
      </c>
    </row>
    <row r="490" spans="1:5" outlineLevel="1">
      <c r="A490" s="580"/>
      <c r="B490" s="580" t="s">
        <v>138</v>
      </c>
      <c r="C490" s="476" t="s">
        <v>1005</v>
      </c>
    </row>
    <row r="491" spans="1:5" outlineLevel="1">
      <c r="A491" s="580"/>
      <c r="B491" s="580" t="s">
        <v>139</v>
      </c>
      <c r="C491" s="476" t="s">
        <v>1006</v>
      </c>
    </row>
    <row r="492" spans="1:5" outlineLevel="1">
      <c r="A492" s="580"/>
      <c r="B492" s="580" t="s">
        <v>1414</v>
      </c>
      <c r="C492" s="584" t="s">
        <v>1415</v>
      </c>
    </row>
    <row r="493" spans="1:5" outlineLevel="1">
      <c r="A493" s="580"/>
      <c r="B493" s="580" t="s">
        <v>140</v>
      </c>
      <c r="C493" s="476" t="s">
        <v>1007</v>
      </c>
    </row>
    <row r="494" spans="1:5" outlineLevel="1">
      <c r="A494" s="580"/>
      <c r="B494" s="580" t="s">
        <v>147</v>
      </c>
      <c r="C494" s="584" t="s">
        <v>1173</v>
      </c>
    </row>
    <row r="495" spans="1:5" outlineLevel="1">
      <c r="A495" s="580"/>
      <c r="B495" s="580" t="s">
        <v>1179</v>
      </c>
      <c r="C495" s="584" t="s">
        <v>1176</v>
      </c>
    </row>
    <row r="496" spans="1:5" outlineLevel="1">
      <c r="A496" s="580"/>
      <c r="B496" s="580" t="s">
        <v>148</v>
      </c>
      <c r="C496" s="476" t="s">
        <v>1008</v>
      </c>
    </row>
    <row r="497" spans="1:3" outlineLevel="1">
      <c r="A497" s="580"/>
      <c r="B497" s="580" t="s">
        <v>1164</v>
      </c>
      <c r="C497" s="476" t="s">
        <v>1009</v>
      </c>
    </row>
    <row r="498" spans="1:3" outlineLevel="1">
      <c r="A498" s="580"/>
      <c r="B498" s="580" t="s">
        <v>1339</v>
      </c>
      <c r="C498" s="584" t="s">
        <v>1340</v>
      </c>
    </row>
    <row r="499" spans="1:3" outlineLevel="1">
      <c r="A499" s="580"/>
      <c r="B499" s="580" t="s">
        <v>1247</v>
      </c>
      <c r="C499" s="584" t="s">
        <v>1248</v>
      </c>
    </row>
    <row r="500" spans="1:3" outlineLevel="1">
      <c r="A500" s="580"/>
      <c r="B500" s="580" t="s">
        <v>141</v>
      </c>
      <c r="C500" s="476" t="s">
        <v>1010</v>
      </c>
    </row>
    <row r="501" spans="1:3" outlineLevel="1">
      <c r="A501" s="580"/>
      <c r="B501" s="580" t="s">
        <v>1165</v>
      </c>
      <c r="C501" s="584" t="s">
        <v>1166</v>
      </c>
    </row>
    <row r="502" spans="1:3" outlineLevel="1">
      <c r="A502" s="580"/>
      <c r="B502" s="580" t="s">
        <v>1167</v>
      </c>
      <c r="C502" s="584" t="s">
        <v>1168</v>
      </c>
    </row>
    <row r="503" spans="1:3" outlineLevel="1">
      <c r="A503" s="580"/>
      <c r="B503" s="580" t="s">
        <v>1169</v>
      </c>
      <c r="C503" s="584" t="s">
        <v>1170</v>
      </c>
    </row>
    <row r="504" spans="1:3" ht="15.75" outlineLevel="1">
      <c r="A504" s="580"/>
      <c r="B504" s="580" t="s">
        <v>1171</v>
      </c>
      <c r="C504" s="584" t="s">
        <v>1172</v>
      </c>
    </row>
    <row r="505" spans="1:3" outlineLevel="1">
      <c r="A505" s="580"/>
      <c r="B505" s="580" t="s">
        <v>1341</v>
      </c>
      <c r="C505" s="584" t="s">
        <v>1343</v>
      </c>
    </row>
    <row r="506" spans="1:3" outlineLevel="1">
      <c r="A506" s="580"/>
      <c r="B506" s="580" t="s">
        <v>1342</v>
      </c>
      <c r="C506" s="584" t="s">
        <v>1344</v>
      </c>
    </row>
    <row r="507" spans="1:3" outlineLevel="1">
      <c r="A507" s="580"/>
      <c r="B507" s="580" t="s">
        <v>149</v>
      </c>
      <c r="C507" s="476" t="s">
        <v>1011</v>
      </c>
    </row>
    <row r="508" spans="1:3" outlineLevel="1">
      <c r="A508" s="580"/>
      <c r="B508" s="580" t="s">
        <v>1205</v>
      </c>
      <c r="C508" s="584" t="s">
        <v>1203</v>
      </c>
    </row>
    <row r="509" spans="1:3" outlineLevel="1">
      <c r="A509" s="580"/>
      <c r="B509" s="580" t="s">
        <v>1204</v>
      </c>
      <c r="C509" s="584" t="s">
        <v>1206</v>
      </c>
    </row>
    <row r="510" spans="1:3" outlineLevel="1">
      <c r="A510" s="580"/>
      <c r="B510" s="580" t="s">
        <v>1208</v>
      </c>
      <c r="C510" s="584" t="s">
        <v>1207</v>
      </c>
    </row>
    <row r="511" spans="1:3" outlineLevel="1">
      <c r="A511" s="580"/>
      <c r="B511" s="580" t="s">
        <v>1174</v>
      </c>
      <c r="C511" s="584" t="s">
        <v>1175</v>
      </c>
    </row>
    <row r="512" spans="1:3" outlineLevel="1">
      <c r="A512" s="580"/>
      <c r="B512" s="580" t="s">
        <v>1211</v>
      </c>
      <c r="C512" s="584" t="s">
        <v>1212</v>
      </c>
    </row>
    <row r="513" spans="1:3" outlineLevel="1">
      <c r="A513" s="580"/>
      <c r="B513" s="580" t="s">
        <v>1210</v>
      </c>
      <c r="C513" s="584" t="s">
        <v>1209</v>
      </c>
    </row>
    <row r="514" spans="1:3" outlineLevel="1">
      <c r="A514" s="580"/>
      <c r="B514" s="580" t="s">
        <v>150</v>
      </c>
      <c r="C514" s="584" t="s">
        <v>1177</v>
      </c>
    </row>
    <row r="515" spans="1:3" outlineLevel="1">
      <c r="A515" s="580"/>
      <c r="B515" s="580" t="s">
        <v>1180</v>
      </c>
      <c r="C515" s="584" t="s">
        <v>1181</v>
      </c>
    </row>
    <row r="516" spans="1:3" outlineLevel="1">
      <c r="A516" s="580"/>
      <c r="B516" s="580" t="s">
        <v>151</v>
      </c>
      <c r="C516" s="476" t="s">
        <v>1012</v>
      </c>
    </row>
    <row r="517" spans="1:3" outlineLevel="1">
      <c r="A517" s="580"/>
      <c r="B517" s="580" t="s">
        <v>152</v>
      </c>
      <c r="C517" s="584" t="s">
        <v>1182</v>
      </c>
    </row>
    <row r="518" spans="1:3" outlineLevel="1">
      <c r="A518" s="580"/>
      <c r="B518" s="580" t="s">
        <v>1184</v>
      </c>
      <c r="C518" s="584" t="s">
        <v>1183</v>
      </c>
    </row>
    <row r="519" spans="1:3" outlineLevel="1">
      <c r="A519" s="580"/>
      <c r="B519" s="580" t="s">
        <v>1333</v>
      </c>
      <c r="C519" s="584" t="s">
        <v>1334</v>
      </c>
    </row>
    <row r="520" spans="1:3" s="542" customFormat="1" outlineLevel="1">
      <c r="A520" s="580"/>
      <c r="B520" s="580" t="s">
        <v>1331</v>
      </c>
      <c r="C520" s="584" t="s">
        <v>1332</v>
      </c>
    </row>
    <row r="521" spans="1:3" s="542" customFormat="1" outlineLevel="1">
      <c r="A521" s="580"/>
      <c r="B521" s="580" t="s">
        <v>1331</v>
      </c>
      <c r="C521" s="584" t="s">
        <v>1332</v>
      </c>
    </row>
    <row r="522" spans="1:3" s="542" customFormat="1" outlineLevel="1">
      <c r="A522" s="580"/>
      <c r="B522" s="580" t="s">
        <v>1100</v>
      </c>
      <c r="C522" s="584" t="s">
        <v>1099</v>
      </c>
    </row>
    <row r="523" spans="1:3" outlineLevel="1">
      <c r="A523" s="580"/>
      <c r="B523" s="580" t="s">
        <v>153</v>
      </c>
      <c r="C523" s="476" t="s">
        <v>1013</v>
      </c>
    </row>
    <row r="524" spans="1:3" outlineLevel="1">
      <c r="A524" s="580"/>
      <c r="B524" s="580" t="s">
        <v>140</v>
      </c>
      <c r="C524" s="476" t="s">
        <v>1007</v>
      </c>
    </row>
    <row r="525" spans="1:3" outlineLevel="1">
      <c r="A525" s="580"/>
      <c r="B525" s="580" t="s">
        <v>155</v>
      </c>
      <c r="C525" s="476" t="s">
        <v>1014</v>
      </c>
    </row>
    <row r="526" spans="1:3" s="542" customFormat="1" ht="25.5" outlineLevel="1">
      <c r="A526" s="580"/>
      <c r="B526" s="5" t="s">
        <v>1107</v>
      </c>
      <c r="C526" s="585" t="s">
        <v>1108</v>
      </c>
    </row>
    <row r="527" spans="1:3" s="542" customFormat="1" ht="25.5" outlineLevel="1">
      <c r="A527" s="580"/>
      <c r="B527" s="5" t="s">
        <v>1185</v>
      </c>
      <c r="C527" s="585" t="s">
        <v>1186</v>
      </c>
    </row>
    <row r="528" spans="1:3" outlineLevel="1">
      <c r="A528" s="580"/>
      <c r="B528" s="580" t="s">
        <v>156</v>
      </c>
      <c r="C528" s="476" t="s">
        <v>1015</v>
      </c>
    </row>
    <row r="529" spans="1:6" outlineLevel="1">
      <c r="A529" s="580"/>
      <c r="B529" s="580" t="s">
        <v>157</v>
      </c>
      <c r="C529" s="476" t="s">
        <v>1016</v>
      </c>
    </row>
    <row r="530" spans="1:6" outlineLevel="1">
      <c r="A530" s="580"/>
      <c r="B530" s="580" t="s">
        <v>140</v>
      </c>
      <c r="C530" s="476" t="s">
        <v>1007</v>
      </c>
    </row>
    <row r="531" spans="1:6" outlineLevel="1">
      <c r="A531" s="580"/>
      <c r="B531" s="580" t="s">
        <v>158</v>
      </c>
      <c r="C531" s="476" t="s">
        <v>1017</v>
      </c>
    </row>
    <row r="532" spans="1:6" outlineLevel="1">
      <c r="A532" s="580"/>
      <c r="B532" s="580" t="s">
        <v>159</v>
      </c>
      <c r="C532" s="476" t="s">
        <v>1018</v>
      </c>
    </row>
    <row r="533" spans="1:6" outlineLevel="1">
      <c r="A533" s="580"/>
      <c r="B533" s="580" t="s">
        <v>142</v>
      </c>
      <c r="C533" s="476" t="s">
        <v>1019</v>
      </c>
      <c r="D533" s="528"/>
      <c r="E533" s="528"/>
      <c r="F533" s="528"/>
    </row>
    <row r="534" spans="1:6" outlineLevel="1">
      <c r="A534" s="580"/>
      <c r="B534" s="580" t="s">
        <v>143</v>
      </c>
      <c r="C534" s="476" t="s">
        <v>1020</v>
      </c>
      <c r="D534" s="528"/>
      <c r="E534" s="528"/>
      <c r="F534" s="528"/>
    </row>
    <row r="535" spans="1:6" outlineLevel="1">
      <c r="A535" s="580"/>
      <c r="B535" s="580" t="s">
        <v>154</v>
      </c>
      <c r="C535" s="476" t="s">
        <v>1021</v>
      </c>
      <c r="D535" s="528"/>
      <c r="E535" s="528"/>
      <c r="F535" s="528"/>
    </row>
    <row r="536" spans="1:6" outlineLevel="1">
      <c r="A536" s="580"/>
      <c r="B536" s="580" t="s">
        <v>1291</v>
      </c>
      <c r="C536" s="584" t="s">
        <v>1292</v>
      </c>
      <c r="D536" s="528"/>
      <c r="E536" s="528"/>
      <c r="F536" s="528"/>
    </row>
    <row r="537" spans="1:6" outlineLevel="1">
      <c r="A537" s="580"/>
      <c r="B537" s="580" t="s">
        <v>144</v>
      </c>
      <c r="C537" s="580" t="s">
        <v>1022</v>
      </c>
    </row>
    <row r="538" spans="1:6" outlineLevel="1">
      <c r="A538" s="580"/>
      <c r="B538" s="580" t="s">
        <v>145</v>
      </c>
      <c r="C538" s="580" t="s">
        <v>1023</v>
      </c>
    </row>
    <row r="539" spans="1:6" outlineLevel="1">
      <c r="A539" s="580"/>
      <c r="B539" s="580" t="s">
        <v>146</v>
      </c>
      <c r="C539" s="580" t="s">
        <v>1024</v>
      </c>
    </row>
    <row r="540" spans="1:6" ht="25.5" outlineLevel="1">
      <c r="A540" s="580"/>
      <c r="B540" s="5" t="s">
        <v>1345</v>
      </c>
      <c r="C540" s="5" t="s">
        <v>1346</v>
      </c>
    </row>
    <row r="541" spans="1:6" outlineLevel="1">
      <c r="A541" s="580"/>
      <c r="B541" s="580" t="s">
        <v>1349</v>
      </c>
      <c r="C541" s="580" t="s">
        <v>1347</v>
      </c>
    </row>
    <row r="542" spans="1:6" ht="25.5" outlineLevel="1">
      <c r="A542" s="580"/>
      <c r="B542" s="5" t="s">
        <v>1350</v>
      </c>
      <c r="C542" s="5" t="s">
        <v>1348</v>
      </c>
    </row>
    <row r="543" spans="1:6" outlineLevel="1">
      <c r="A543" s="580"/>
      <c r="B543" s="5" t="s">
        <v>1240</v>
      </c>
      <c r="C543" s="5" t="s">
        <v>1238</v>
      </c>
    </row>
    <row r="544" spans="1:6" outlineLevel="1">
      <c r="A544" s="580"/>
      <c r="B544" s="5" t="s">
        <v>1239</v>
      </c>
      <c r="C544" s="5" t="s">
        <v>1241</v>
      </c>
    </row>
    <row r="545" spans="1:4" s="542" customFormat="1" ht="28.5" outlineLevel="1">
      <c r="A545" s="580"/>
      <c r="B545" s="5" t="s">
        <v>1190</v>
      </c>
      <c r="C545" s="5" t="s">
        <v>1188</v>
      </c>
    </row>
    <row r="546" spans="1:4" ht="28.5" outlineLevel="1">
      <c r="A546" s="580"/>
      <c r="B546" s="5" t="s">
        <v>1191</v>
      </c>
      <c r="C546" s="5" t="s">
        <v>1189</v>
      </c>
    </row>
    <row r="547" spans="1:4" outlineLevel="1">
      <c r="A547" s="580"/>
      <c r="B547" s="580" t="s">
        <v>1351</v>
      </c>
      <c r="C547" s="580" t="s">
        <v>1353</v>
      </c>
    </row>
    <row r="548" spans="1:4" ht="25.5" outlineLevel="1">
      <c r="A548" s="580"/>
      <c r="B548" s="5" t="s">
        <v>1352</v>
      </c>
      <c r="C548" s="5" t="s">
        <v>1354</v>
      </c>
    </row>
    <row r="549" spans="1:4" outlineLevel="1">
      <c r="A549" s="580"/>
      <c r="B549" s="5" t="s">
        <v>1242</v>
      </c>
      <c r="C549" s="5" t="s">
        <v>1243</v>
      </c>
    </row>
    <row r="550" spans="1:4" outlineLevel="1">
      <c r="A550" s="580"/>
      <c r="B550" s="580" t="s">
        <v>1356</v>
      </c>
      <c r="C550" s="580" t="s">
        <v>1355</v>
      </c>
    </row>
    <row r="551" spans="1:4" outlineLevel="1">
      <c r="A551" s="580"/>
      <c r="B551" s="580" t="s">
        <v>1028</v>
      </c>
      <c r="C551" s="580" t="s">
        <v>1026</v>
      </c>
    </row>
    <row r="552" spans="1:4" outlineLevel="1">
      <c r="A552" s="580"/>
      <c r="B552" s="580" t="s">
        <v>1028</v>
      </c>
      <c r="C552" s="580" t="s">
        <v>1026</v>
      </c>
    </row>
    <row r="553" spans="1:4" s="542" customFormat="1" ht="15.75" outlineLevel="1">
      <c r="A553" s="580"/>
      <c r="B553" s="580" t="s">
        <v>1201</v>
      </c>
      <c r="C553" s="580" t="s">
        <v>1200</v>
      </c>
    </row>
    <row r="554" spans="1:4" ht="28.5" outlineLevel="1">
      <c r="A554" s="580"/>
      <c r="B554" s="585" t="s">
        <v>1245</v>
      </c>
      <c r="C554" s="5" t="s">
        <v>1246</v>
      </c>
    </row>
    <row r="555" spans="1:4" outlineLevel="1">
      <c r="A555" s="580"/>
      <c r="B555" s="580" t="s">
        <v>1028</v>
      </c>
      <c r="C555" s="580" t="s">
        <v>1026</v>
      </c>
    </row>
    <row r="556" spans="1:4" outlineLevel="1">
      <c r="A556" s="580"/>
      <c r="B556" s="580" t="s">
        <v>1249</v>
      </c>
      <c r="C556" s="580" t="s">
        <v>1250</v>
      </c>
    </row>
    <row r="557" spans="1:4" outlineLevel="1">
      <c r="A557" s="580"/>
      <c r="B557" s="580" t="s">
        <v>1101</v>
      </c>
      <c r="C557" s="580" t="s">
        <v>1104</v>
      </c>
    </row>
    <row r="558" spans="1:4" outlineLevel="1">
      <c r="A558" s="580"/>
      <c r="B558" s="580" t="s">
        <v>1102</v>
      </c>
      <c r="C558" s="580" t="s">
        <v>1105</v>
      </c>
    </row>
    <row r="559" spans="1:4" outlineLevel="1">
      <c r="A559" s="580"/>
      <c r="B559" s="580" t="s">
        <v>1103</v>
      </c>
      <c r="C559" s="580" t="s">
        <v>1106</v>
      </c>
    </row>
    <row r="560" spans="1:4" outlineLevel="1">
      <c r="A560" s="580"/>
      <c r="B560" s="580" t="s">
        <v>1187</v>
      </c>
      <c r="C560" s="584" t="s">
        <v>1420</v>
      </c>
      <c r="D560" s="528"/>
    </row>
    <row r="561" spans="1:3" outlineLevel="1">
      <c r="A561" s="580"/>
      <c r="B561" s="580" t="s">
        <v>1027</v>
      </c>
      <c r="C561" s="476" t="s">
        <v>1025</v>
      </c>
    </row>
    <row r="562" spans="1:3" outlineLevel="1">
      <c r="A562" s="580"/>
      <c r="B562" s="580" t="s">
        <v>1028</v>
      </c>
      <c r="C562" s="476" t="s">
        <v>1026</v>
      </c>
    </row>
    <row r="563" spans="1:3" outlineLevel="1">
      <c r="A563" s="580"/>
      <c r="B563" s="580" t="s">
        <v>136</v>
      </c>
      <c r="C563" s="580" t="s">
        <v>1029</v>
      </c>
    </row>
    <row r="564" spans="1:3" s="542" customFormat="1" outlineLevel="1">
      <c r="A564" s="580"/>
      <c r="B564" s="580" t="s">
        <v>1202</v>
      </c>
      <c r="C564" s="580" t="s">
        <v>1251</v>
      </c>
    </row>
    <row r="565" spans="1:3" s="542" customFormat="1" outlineLevel="1">
      <c r="A565" s="580"/>
      <c r="B565" s="580" t="s">
        <v>1178</v>
      </c>
      <c r="C565" s="580" t="s">
        <v>1252</v>
      </c>
    </row>
    <row r="566" spans="1:3" s="542" customFormat="1" outlineLevel="1">
      <c r="A566" s="580"/>
      <c r="B566" s="580" t="s">
        <v>1220</v>
      </c>
      <c r="C566" s="580" t="s">
        <v>1253</v>
      </c>
    </row>
    <row r="567" spans="1:3" s="542" customFormat="1" outlineLevel="1">
      <c r="A567" s="580"/>
      <c r="B567" s="580" t="s">
        <v>1221</v>
      </c>
      <c r="C567" s="580" t="s">
        <v>1254</v>
      </c>
    </row>
    <row r="568" spans="1:3" s="542" customFormat="1" outlineLevel="1">
      <c r="A568" s="580"/>
      <c r="B568" s="580" t="s">
        <v>1194</v>
      </c>
      <c r="C568" s="580" t="s">
        <v>1255</v>
      </c>
    </row>
    <row r="569" spans="1:3" s="542" customFormat="1" outlineLevel="1">
      <c r="A569" s="580"/>
      <c r="B569" s="580" t="s">
        <v>1192</v>
      </c>
      <c r="C569" s="580" t="s">
        <v>1256</v>
      </c>
    </row>
    <row r="570" spans="1:3" s="542" customFormat="1" outlineLevel="1">
      <c r="A570" s="580"/>
      <c r="B570" s="580" t="s">
        <v>1193</v>
      </c>
      <c r="C570" s="580" t="s">
        <v>1257</v>
      </c>
    </row>
    <row r="571" spans="1:3" s="542" customFormat="1" outlineLevel="1">
      <c r="A571" s="580"/>
      <c r="B571" s="580" t="s">
        <v>1195</v>
      </c>
      <c r="C571" s="580" t="s">
        <v>1258</v>
      </c>
    </row>
    <row r="572" spans="1:3" s="542" customFormat="1" outlineLevel="1">
      <c r="A572" s="580"/>
      <c r="B572" s="580" t="s">
        <v>1259</v>
      </c>
      <c r="C572" s="580" t="s">
        <v>1260</v>
      </c>
    </row>
    <row r="573" spans="1:3" s="542" customFormat="1" outlineLevel="1">
      <c r="A573" s="580"/>
      <c r="B573" s="580" t="s">
        <v>1213</v>
      </c>
      <c r="C573" s="580" t="s">
        <v>1261</v>
      </c>
    </row>
    <row r="574" spans="1:3" s="542" customFormat="1" ht="38.25" outlineLevel="1">
      <c r="A574" s="580"/>
      <c r="B574" s="5" t="s">
        <v>1214</v>
      </c>
      <c r="C574" s="5" t="s">
        <v>1262</v>
      </c>
    </row>
    <row r="575" spans="1:3" s="542" customFormat="1" ht="38.25" outlineLevel="1">
      <c r="A575" s="580"/>
      <c r="B575" s="5" t="s">
        <v>1215</v>
      </c>
      <c r="C575" s="5" t="s">
        <v>1263</v>
      </c>
    </row>
    <row r="576" spans="1:3" s="542" customFormat="1" ht="76.5" outlineLevel="1">
      <c r="A576" s="580"/>
      <c r="B576" s="5" t="s">
        <v>1216</v>
      </c>
      <c r="C576" s="5" t="s">
        <v>1264</v>
      </c>
    </row>
    <row r="577" spans="1:3" s="542" customFormat="1" ht="51" outlineLevel="1">
      <c r="A577" s="580"/>
      <c r="B577" s="5" t="s">
        <v>1219</v>
      </c>
      <c r="C577" s="5" t="s">
        <v>1265</v>
      </c>
    </row>
    <row r="578" spans="1:3" s="542" customFormat="1" ht="51" outlineLevel="1">
      <c r="A578" s="580"/>
      <c r="B578" s="5" t="s">
        <v>1217</v>
      </c>
      <c r="C578" s="5" t="s">
        <v>1266</v>
      </c>
    </row>
    <row r="579" spans="1:3" s="542" customFormat="1" ht="76.5" outlineLevel="1">
      <c r="A579" s="580"/>
      <c r="B579" s="5" t="s">
        <v>1218</v>
      </c>
      <c r="C579" s="5" t="s">
        <v>1267</v>
      </c>
    </row>
    <row r="580" spans="1:3" s="542" customFormat="1" outlineLevel="1">
      <c r="A580" s="580"/>
      <c r="B580" s="580" t="s">
        <v>1360</v>
      </c>
      <c r="C580" s="580" t="s">
        <v>1367</v>
      </c>
    </row>
    <row r="581" spans="1:3" s="542" customFormat="1" outlineLevel="1">
      <c r="A581" s="580"/>
      <c r="B581" s="580" t="s">
        <v>1222</v>
      </c>
      <c r="C581" s="580" t="s">
        <v>1268</v>
      </c>
    </row>
    <row r="582" spans="1:3" s="542" customFormat="1" outlineLevel="1">
      <c r="A582" s="580"/>
      <c r="B582" s="580" t="s">
        <v>1272</v>
      </c>
      <c r="C582" s="580" t="s">
        <v>1437</v>
      </c>
    </row>
    <row r="583" spans="1:3" s="542" customFormat="1" outlineLevel="1">
      <c r="A583" s="580"/>
      <c r="B583" s="580" t="s">
        <v>1225</v>
      </c>
      <c r="C583" s="580" t="s">
        <v>1269</v>
      </c>
    </row>
    <row r="584" spans="1:3" s="542" customFormat="1" outlineLevel="1">
      <c r="A584" s="580"/>
      <c r="B584" s="580" t="s">
        <v>1223</v>
      </c>
      <c r="C584" s="580" t="s">
        <v>1437</v>
      </c>
    </row>
    <row r="585" spans="1:3" s="542" customFormat="1" outlineLevel="1">
      <c r="A585" s="580"/>
      <c r="B585" s="580" t="s">
        <v>1224</v>
      </c>
      <c r="C585" s="580" t="s">
        <v>1270</v>
      </c>
    </row>
    <row r="586" spans="1:3" s="542" customFormat="1" outlineLevel="1">
      <c r="A586" s="580"/>
      <c r="B586" s="580" t="s">
        <v>1226</v>
      </c>
      <c r="C586" s="580" t="s">
        <v>1437</v>
      </c>
    </row>
    <row r="587" spans="1:3" s="542" customFormat="1" outlineLevel="1">
      <c r="A587" s="580"/>
      <c r="B587" s="580" t="s">
        <v>1244</v>
      </c>
      <c r="C587" s="580" t="s">
        <v>1271</v>
      </c>
    </row>
    <row r="588" spans="1:3" s="542" customFormat="1" outlineLevel="1">
      <c r="A588" s="580"/>
      <c r="B588" s="580" t="s">
        <v>1416</v>
      </c>
      <c r="C588" s="580" t="s">
        <v>1417</v>
      </c>
    </row>
    <row r="589" spans="1:3" s="542" customFormat="1" outlineLevel="1">
      <c r="A589" s="580"/>
      <c r="B589" s="580" t="s">
        <v>1361</v>
      </c>
      <c r="C589" s="580" t="s">
        <v>1366</v>
      </c>
    </row>
    <row r="590" spans="1:3" s="542" customFormat="1" outlineLevel="1">
      <c r="A590" s="580"/>
      <c r="B590" s="580" t="s">
        <v>1227</v>
      </c>
      <c r="C590" s="580" t="s">
        <v>1273</v>
      </c>
    </row>
    <row r="591" spans="1:3" s="542" customFormat="1" outlineLevel="1">
      <c r="A591" s="580"/>
      <c r="B591" s="580" t="s">
        <v>1228</v>
      </c>
      <c r="C591" s="580" t="s">
        <v>1274</v>
      </c>
    </row>
    <row r="592" spans="1:3" s="542" customFormat="1" ht="25.5" outlineLevel="1">
      <c r="A592" s="580"/>
      <c r="B592" s="5" t="s">
        <v>1098</v>
      </c>
      <c r="C592" s="5" t="s">
        <v>1277</v>
      </c>
    </row>
    <row r="593" spans="1:3" s="542" customFormat="1" outlineLevel="1">
      <c r="A593" s="580"/>
      <c r="B593" s="580" t="s">
        <v>1231</v>
      </c>
      <c r="C593" s="580" t="s">
        <v>1275</v>
      </c>
    </row>
    <row r="594" spans="1:3" s="542" customFormat="1" ht="25.5" outlineLevel="1">
      <c r="A594" s="580"/>
      <c r="B594" s="5" t="s">
        <v>1097</v>
      </c>
      <c r="C594" s="5" t="s">
        <v>1278</v>
      </c>
    </row>
    <row r="595" spans="1:3" s="542" customFormat="1" outlineLevel="1">
      <c r="A595" s="580"/>
      <c r="B595" s="580" t="s">
        <v>1229</v>
      </c>
      <c r="C595" s="580" t="s">
        <v>1280</v>
      </c>
    </row>
    <row r="596" spans="1:3" s="542" customFormat="1" ht="25.5" outlineLevel="1">
      <c r="A596" s="580"/>
      <c r="B596" s="5" t="s">
        <v>1276</v>
      </c>
      <c r="C596" s="5" t="s">
        <v>1279</v>
      </c>
    </row>
    <row r="597" spans="1:3" s="542" customFormat="1" outlineLevel="1">
      <c r="A597" s="580"/>
      <c r="B597" s="580" t="s">
        <v>1230</v>
      </c>
      <c r="C597" s="580" t="s">
        <v>1281</v>
      </c>
    </row>
    <row r="598" spans="1:3" s="542" customFormat="1" outlineLevel="1">
      <c r="A598" s="580"/>
      <c r="B598" s="580" t="s">
        <v>1362</v>
      </c>
      <c r="C598" s="580" t="s">
        <v>1365</v>
      </c>
    </row>
    <row r="599" spans="1:3" s="542" customFormat="1" outlineLevel="1">
      <c r="A599" s="580"/>
      <c r="B599" s="580" t="s">
        <v>1368</v>
      </c>
      <c r="C599" s="580" t="s">
        <v>1374</v>
      </c>
    </row>
    <row r="600" spans="1:3" s="542" customFormat="1" outlineLevel="1">
      <c r="A600" s="580"/>
      <c r="B600" s="580" t="s">
        <v>1369</v>
      </c>
      <c r="C600" s="580" t="s">
        <v>1375</v>
      </c>
    </row>
    <row r="601" spans="1:3" s="542" customFormat="1" outlineLevel="1">
      <c r="A601" s="580"/>
      <c r="B601" s="580" t="s">
        <v>1370</v>
      </c>
      <c r="C601" s="580" t="s">
        <v>1376</v>
      </c>
    </row>
    <row r="602" spans="1:3" s="542" customFormat="1" outlineLevel="1">
      <c r="A602" s="580"/>
      <c r="B602" s="580" t="s">
        <v>1232</v>
      </c>
      <c r="C602" s="580" t="s">
        <v>1282</v>
      </c>
    </row>
    <row r="603" spans="1:3" s="542" customFormat="1" outlineLevel="1">
      <c r="A603" s="580"/>
      <c r="B603" s="580" t="s">
        <v>1363</v>
      </c>
      <c r="C603" s="580" t="s">
        <v>1364</v>
      </c>
    </row>
    <row r="604" spans="1:3" s="542" customFormat="1" outlineLevel="1">
      <c r="A604" s="580"/>
      <c r="B604" s="580" t="s">
        <v>1371</v>
      </c>
      <c r="C604" s="580" t="s">
        <v>1377</v>
      </c>
    </row>
    <row r="605" spans="1:3" s="542" customFormat="1" outlineLevel="1">
      <c r="A605" s="580"/>
      <c r="B605" s="580" t="s">
        <v>1372</v>
      </c>
      <c r="C605" s="580" t="s">
        <v>1378</v>
      </c>
    </row>
    <row r="606" spans="1:3" s="542" customFormat="1" outlineLevel="1">
      <c r="A606" s="580"/>
      <c r="B606" s="580" t="s">
        <v>1373</v>
      </c>
      <c r="C606" s="580" t="s">
        <v>1379</v>
      </c>
    </row>
    <row r="607" spans="1:3" s="542" customFormat="1" outlineLevel="1">
      <c r="A607" s="580"/>
      <c r="B607" s="580" t="s">
        <v>1233</v>
      </c>
      <c r="C607" s="580" t="s">
        <v>1283</v>
      </c>
    </row>
    <row r="608" spans="1:3" s="542" customFormat="1" ht="25.5" outlineLevel="1">
      <c r="A608" s="580"/>
      <c r="B608" s="5" t="s">
        <v>1335</v>
      </c>
      <c r="C608" s="580" t="s">
        <v>1392</v>
      </c>
    </row>
    <row r="609" spans="1:3" s="542" customFormat="1" outlineLevel="1">
      <c r="A609" s="580"/>
      <c r="B609" s="580" t="s">
        <v>1383</v>
      </c>
      <c r="C609" s="580" t="s">
        <v>1393</v>
      </c>
    </row>
    <row r="610" spans="1:3" s="542" customFormat="1" outlineLevel="1">
      <c r="A610" s="580"/>
      <c r="B610" s="580" t="s">
        <v>1380</v>
      </c>
      <c r="C610" s="580" t="s">
        <v>1412</v>
      </c>
    </row>
    <row r="611" spans="1:3" s="542" customFormat="1" outlineLevel="1">
      <c r="A611" s="580"/>
      <c r="B611" s="580" t="s">
        <v>1395</v>
      </c>
      <c r="C611" s="580" t="s">
        <v>1394</v>
      </c>
    </row>
    <row r="612" spans="1:3" s="542" customFormat="1" outlineLevel="1">
      <c r="A612" s="580"/>
      <c r="B612" s="580" t="s">
        <v>1358</v>
      </c>
      <c r="C612" s="580" t="s">
        <v>1396</v>
      </c>
    </row>
    <row r="613" spans="1:3" s="542" customFormat="1" outlineLevel="1">
      <c r="A613" s="580"/>
      <c r="B613" s="580" t="s">
        <v>1357</v>
      </c>
      <c r="C613" s="580" t="s">
        <v>1397</v>
      </c>
    </row>
    <row r="614" spans="1:3" s="542" customFormat="1" outlineLevel="1">
      <c r="A614" s="580"/>
      <c r="B614" s="580" t="s">
        <v>1028</v>
      </c>
      <c r="C614" s="580" t="s">
        <v>1026</v>
      </c>
    </row>
    <row r="615" spans="1:3" s="542" customFormat="1" ht="25.5" outlineLevel="1">
      <c r="A615" s="580"/>
      <c r="B615" s="5" t="s">
        <v>1336</v>
      </c>
      <c r="C615" s="580" t="s">
        <v>1391</v>
      </c>
    </row>
    <row r="616" spans="1:3" s="542" customFormat="1" outlineLevel="1">
      <c r="A616" s="580"/>
      <c r="B616" s="580" t="s">
        <v>1359</v>
      </c>
      <c r="C616" s="580" t="s">
        <v>1390</v>
      </c>
    </row>
    <row r="617" spans="1:3" s="542" customFormat="1" outlineLevel="1">
      <c r="A617" s="580"/>
      <c r="B617" s="580" t="s">
        <v>1381</v>
      </c>
      <c r="C617" s="580" t="s">
        <v>1413</v>
      </c>
    </row>
    <row r="618" spans="1:3" s="542" customFormat="1" outlineLevel="1">
      <c r="A618" s="580"/>
      <c r="B618" s="580" t="s">
        <v>1389</v>
      </c>
      <c r="C618" s="580" t="s">
        <v>1388</v>
      </c>
    </row>
    <row r="619" spans="1:3" s="542" customFormat="1" outlineLevel="1">
      <c r="A619" s="580"/>
      <c r="B619" s="580" t="s">
        <v>1398</v>
      </c>
      <c r="C619" s="580" t="s">
        <v>1399</v>
      </c>
    </row>
    <row r="620" spans="1:3" s="542" customFormat="1" outlineLevel="1">
      <c r="A620" s="580"/>
      <c r="B620" s="580" t="s">
        <v>1338</v>
      </c>
      <c r="C620" s="580" t="s">
        <v>1387</v>
      </c>
    </row>
    <row r="621" spans="1:3" s="542" customFormat="1" outlineLevel="1">
      <c r="A621" s="580"/>
      <c r="B621" s="580" t="s">
        <v>1337</v>
      </c>
      <c r="C621" s="580" t="s">
        <v>1386</v>
      </c>
    </row>
    <row r="622" spans="1:3" s="542" customFormat="1" outlineLevel="1">
      <c r="A622" s="580"/>
      <c r="B622" s="580" t="s">
        <v>1385</v>
      </c>
      <c r="C622" s="580" t="s">
        <v>1400</v>
      </c>
    </row>
    <row r="623" spans="1:3" s="542" customFormat="1" outlineLevel="1">
      <c r="A623" s="580"/>
      <c r="B623" s="580" t="s">
        <v>1384</v>
      </c>
      <c r="C623" s="580" t="s">
        <v>1401</v>
      </c>
    </row>
    <row r="624" spans="1:3" s="542" customFormat="1" outlineLevel="1">
      <c r="A624" s="580"/>
      <c r="B624" s="580" t="s">
        <v>1382</v>
      </c>
      <c r="C624" s="580" t="s">
        <v>1402</v>
      </c>
    </row>
    <row r="625" spans="1:3" s="542" customFormat="1" outlineLevel="1">
      <c r="A625" s="580"/>
      <c r="B625" s="580" t="s">
        <v>1403</v>
      </c>
      <c r="C625" s="580" t="s">
        <v>1026</v>
      </c>
    </row>
    <row r="626" spans="1:3" s="542" customFormat="1" outlineLevel="1">
      <c r="A626" s="580"/>
      <c r="B626" s="580" t="s">
        <v>1405</v>
      </c>
      <c r="C626" s="580" t="s">
        <v>1404</v>
      </c>
    </row>
    <row r="627" spans="1:3" s="542" customFormat="1" outlineLevel="1">
      <c r="A627" s="580"/>
      <c r="B627" s="580" t="s">
        <v>1406</v>
      </c>
      <c r="C627" s="580" t="s">
        <v>1407</v>
      </c>
    </row>
    <row r="628" spans="1:3" s="542" customFormat="1" outlineLevel="1">
      <c r="A628" s="580"/>
      <c r="B628" s="580" t="s">
        <v>1410</v>
      </c>
      <c r="C628" s="580" t="s">
        <v>1408</v>
      </c>
    </row>
    <row r="629" spans="1:3" s="542" customFormat="1" outlineLevel="1">
      <c r="A629" s="580"/>
      <c r="B629" s="580" t="s">
        <v>1411</v>
      </c>
      <c r="C629" s="580" t="s">
        <v>1409</v>
      </c>
    </row>
    <row r="630" spans="1:3" s="542" customFormat="1" outlineLevel="1">
      <c r="A630" s="580"/>
      <c r="B630" s="580" t="s">
        <v>1285</v>
      </c>
      <c r="C630" s="580" t="s">
        <v>1284</v>
      </c>
    </row>
    <row r="631" spans="1:3" s="542" customFormat="1" outlineLevel="1">
      <c r="A631" s="580"/>
      <c r="B631" s="580" t="s">
        <v>1234</v>
      </c>
      <c r="C631" s="580" t="s">
        <v>1286</v>
      </c>
    </row>
    <row r="632" spans="1:3" s="542" customFormat="1" outlineLevel="1">
      <c r="A632" s="580"/>
      <c r="B632" s="580" t="s">
        <v>1235</v>
      </c>
      <c r="C632" s="580" t="s">
        <v>1287</v>
      </c>
    </row>
    <row r="633" spans="1:3" s="542" customFormat="1" outlineLevel="1">
      <c r="A633" s="580"/>
      <c r="B633" s="580" t="s">
        <v>157</v>
      </c>
      <c r="C633" s="580" t="s">
        <v>1288</v>
      </c>
    </row>
    <row r="634" spans="1:3" s="542" customFormat="1" outlineLevel="1">
      <c r="A634" s="580"/>
      <c r="B634" s="580" t="s">
        <v>1236</v>
      </c>
      <c r="C634" s="580" t="s">
        <v>1289</v>
      </c>
    </row>
    <row r="635" spans="1:3" s="542" customFormat="1" outlineLevel="1">
      <c r="A635" s="580"/>
      <c r="B635" s="580" t="s">
        <v>1237</v>
      </c>
      <c r="C635" s="580" t="s">
        <v>1290</v>
      </c>
    </row>
    <row r="636" spans="1:3" s="542" customFormat="1" outlineLevel="1">
      <c r="A636" s="580"/>
      <c r="B636" s="580" t="s">
        <v>1421</v>
      </c>
      <c r="C636" s="580" t="s">
        <v>1422</v>
      </c>
    </row>
    <row r="637" spans="1:3" s="542" customFormat="1" ht="25.5" outlineLevel="1">
      <c r="A637" s="580"/>
      <c r="B637" s="5" t="s">
        <v>1423</v>
      </c>
      <c r="C637" s="5" t="s">
        <v>1426</v>
      </c>
    </row>
    <row r="638" spans="1:3" s="542" customFormat="1" outlineLevel="1">
      <c r="A638" s="580"/>
      <c r="B638" s="580" t="s">
        <v>1425</v>
      </c>
      <c r="C638" s="580" t="s">
        <v>1427</v>
      </c>
    </row>
    <row r="639" spans="1:3" s="542" customFormat="1" outlineLevel="1">
      <c r="A639" s="580"/>
      <c r="B639" s="580" t="s">
        <v>1424</v>
      </c>
      <c r="C639" s="580" t="s">
        <v>1428</v>
      </c>
    </row>
    <row r="640" spans="1:3" s="542" customFormat="1" outlineLevel="1">
      <c r="A640" s="580"/>
      <c r="B640" s="580" t="s">
        <v>1198</v>
      </c>
      <c r="C640" s="584" t="s">
        <v>1199</v>
      </c>
    </row>
    <row r="641" spans="1:3" s="542" customFormat="1" outlineLevel="1">
      <c r="A641" s="580"/>
      <c r="B641" s="564" t="s">
        <v>1429</v>
      </c>
      <c r="C641" s="580" t="s">
        <v>1431</v>
      </c>
    </row>
    <row r="642" spans="1:3" s="542" customFormat="1" outlineLevel="1">
      <c r="A642" s="580"/>
      <c r="B642" s="564" t="s">
        <v>1433</v>
      </c>
      <c r="C642" s="580" t="s">
        <v>1432</v>
      </c>
    </row>
    <row r="643" spans="1:3" s="542" customFormat="1" outlineLevel="1">
      <c r="A643" s="580"/>
      <c r="B643" s="564" t="s">
        <v>1434</v>
      </c>
      <c r="C643" s="580" t="s">
        <v>1435</v>
      </c>
    </row>
    <row r="644" spans="1:3" s="542" customFormat="1" outlineLevel="1">
      <c r="A644" s="580"/>
      <c r="B644" s="564" t="s">
        <v>1430</v>
      </c>
      <c r="C644" s="580" t="s">
        <v>1436</v>
      </c>
    </row>
    <row r="645" spans="1:3" s="542" customFormat="1" outlineLevel="1">
      <c r="A645" s="580"/>
      <c r="B645" s="580"/>
      <c r="C645" s="580"/>
    </row>
    <row r="646" spans="1:3">
      <c r="A646" s="586" t="s">
        <v>1030</v>
      </c>
      <c r="B646" s="580"/>
      <c r="C646" s="476"/>
    </row>
    <row r="647" spans="1:3" outlineLevel="1">
      <c r="A647" s="580"/>
      <c r="B647" s="580" t="s">
        <v>415</v>
      </c>
      <c r="C647" s="476" t="s">
        <v>1031</v>
      </c>
    </row>
    <row r="648" spans="1:3" outlineLevel="1">
      <c r="A648" s="580"/>
      <c r="B648" s="580" t="s">
        <v>416</v>
      </c>
      <c r="C648" s="476" t="s">
        <v>1032</v>
      </c>
    </row>
    <row r="649" spans="1:3" outlineLevel="1">
      <c r="A649" s="580"/>
      <c r="B649" s="580" t="s">
        <v>417</v>
      </c>
      <c r="C649" s="476" t="s">
        <v>1033</v>
      </c>
    </row>
    <row r="650" spans="1:3">
      <c r="A650" s="586" t="s">
        <v>1034</v>
      </c>
      <c r="B650" s="580"/>
      <c r="C650" s="476"/>
    </row>
  </sheetData>
  <phoneticPr fontId="4" type="noConversion"/>
  <conditionalFormatting sqref="B550:B552 B1:B135 B523:B548 B227:B280 B137:B221 B285:B376 B378:B519 B624:B635 B554:B622 B641:B1048576">
    <cfRule type="cellIs" dxfId="23" priority="40" operator="greaterThan">
      <formula>""</formula>
    </cfRule>
  </conditionalFormatting>
  <conditionalFormatting sqref="C550:C552 C1:C135 C523:C548 C227:C280 C137:C221 C285:C376 C378:C519 C624:C635 C554:C622 C641:C1048576">
    <cfRule type="cellIs" dxfId="22" priority="39" operator="notEqual">
      <formula>""</formula>
    </cfRule>
  </conditionalFormatting>
  <conditionalFormatting sqref="B522">
    <cfRule type="cellIs" dxfId="21" priority="34" operator="greaterThan">
      <formula>""</formula>
    </cfRule>
  </conditionalFormatting>
  <conditionalFormatting sqref="C522">
    <cfRule type="cellIs" dxfId="20" priority="33" operator="notEqual">
      <formula>""</formula>
    </cfRule>
  </conditionalFormatting>
  <conditionalFormatting sqref="B520">
    <cfRule type="cellIs" dxfId="19" priority="30" operator="greaterThan">
      <formula>""</formula>
    </cfRule>
  </conditionalFormatting>
  <conditionalFormatting sqref="C520">
    <cfRule type="cellIs" dxfId="18" priority="29" operator="notEqual">
      <formula>""</formula>
    </cfRule>
  </conditionalFormatting>
  <conditionalFormatting sqref="B553">
    <cfRule type="cellIs" dxfId="17" priority="23" operator="greaterThan">
      <formula>""</formula>
    </cfRule>
  </conditionalFormatting>
  <conditionalFormatting sqref="C553">
    <cfRule type="cellIs" dxfId="16" priority="22" operator="notEqual">
      <formula>""</formula>
    </cfRule>
  </conditionalFormatting>
  <conditionalFormatting sqref="C549">
    <cfRule type="cellIs" dxfId="15" priority="19" operator="notEqual">
      <formula>""</formula>
    </cfRule>
  </conditionalFormatting>
  <conditionalFormatting sqref="B549">
    <cfRule type="cellIs" dxfId="14" priority="20" operator="greaterThan">
      <formula>""</formula>
    </cfRule>
  </conditionalFormatting>
  <conditionalFormatting sqref="B222:B226">
    <cfRule type="cellIs" dxfId="13" priority="16" operator="greaterThan">
      <formula>""</formula>
    </cfRule>
  </conditionalFormatting>
  <conditionalFormatting sqref="C222:C226">
    <cfRule type="cellIs" dxfId="12" priority="15" operator="notEqual">
      <formula>""</formula>
    </cfRule>
  </conditionalFormatting>
  <conditionalFormatting sqref="B136">
    <cfRule type="cellIs" dxfId="11" priority="14" operator="greaterThan">
      <formula>""</formula>
    </cfRule>
  </conditionalFormatting>
  <conditionalFormatting sqref="C136">
    <cfRule type="cellIs" dxfId="10" priority="13" operator="notEqual">
      <formula>""</formula>
    </cfRule>
  </conditionalFormatting>
  <conditionalFormatting sqref="B281:B284">
    <cfRule type="cellIs" dxfId="9" priority="10" operator="greaterThan">
      <formula>""</formula>
    </cfRule>
  </conditionalFormatting>
  <conditionalFormatting sqref="C281:C284">
    <cfRule type="cellIs" dxfId="8" priority="9" operator="notEqual">
      <formula>""</formula>
    </cfRule>
  </conditionalFormatting>
  <conditionalFormatting sqref="B377">
    <cfRule type="cellIs" dxfId="7" priority="8" operator="greaterThan">
      <formula>""</formula>
    </cfRule>
  </conditionalFormatting>
  <conditionalFormatting sqref="C377">
    <cfRule type="cellIs" dxfId="6" priority="7" operator="notEqual">
      <formula>""</formula>
    </cfRule>
  </conditionalFormatting>
  <conditionalFormatting sqref="B521">
    <cfRule type="cellIs" dxfId="5" priority="6" operator="greaterThan">
      <formula>""</formula>
    </cfRule>
  </conditionalFormatting>
  <conditionalFormatting sqref="C521">
    <cfRule type="cellIs" dxfId="4" priority="5" operator="notEqual">
      <formula>""</formula>
    </cfRule>
  </conditionalFormatting>
  <conditionalFormatting sqref="B623">
    <cfRule type="cellIs" dxfId="3" priority="4" operator="greaterThan">
      <formula>""</formula>
    </cfRule>
  </conditionalFormatting>
  <conditionalFormatting sqref="C623">
    <cfRule type="cellIs" dxfId="2" priority="3" operator="notEqual">
      <formula>""</formula>
    </cfRule>
  </conditionalFormatting>
  <conditionalFormatting sqref="C636:C640">
    <cfRule type="cellIs" dxfId="1" priority="1" operator="notEqual">
      <formula>""</formula>
    </cfRule>
  </conditionalFormatting>
  <conditionalFormatting sqref="B636:B640">
    <cfRule type="cellIs" dxfId="0" priority="2" operator="greaterThan">
      <formula>""</formula>
    </cfRule>
  </conditionalFormatting>
  <pageMargins left="0.7" right="0.7" top="0.78740157499999996" bottom="0.78740157499999996" header="0.3" footer="0.3"/>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E111"/>
  <sheetViews>
    <sheetView view="pageBreakPreview" zoomScaleNormal="100" zoomScaleSheetLayoutView="100" workbookViewId="0">
      <pane ySplit="8" topLeftCell="A9" activePane="bottomLeft" state="frozen"/>
      <selection pane="bottomLeft" activeCell="B110" sqref="B110"/>
    </sheetView>
  </sheetViews>
  <sheetFormatPr baseColWidth="10" defaultColWidth="11.42578125" defaultRowHeight="12.75"/>
  <cols>
    <col min="1" max="1" width="11.42578125" style="413"/>
    <col min="2" max="3" width="15.7109375" style="413" customWidth="1"/>
    <col min="4" max="4" width="24.28515625" style="415" customWidth="1"/>
    <col min="5" max="5" width="18.42578125" style="413" customWidth="1"/>
    <col min="6" max="16384" width="11.42578125" style="413"/>
  </cols>
  <sheetData>
    <row r="2" spans="2:5">
      <c r="B2" s="411" t="s">
        <v>555</v>
      </c>
      <c r="C2" s="411"/>
      <c r="D2" s="410"/>
    </row>
    <row r="4" spans="2:5">
      <c r="B4" s="412" t="s">
        <v>323</v>
      </c>
      <c r="C4" s="412"/>
      <c r="D4" s="414"/>
    </row>
    <row r="5" spans="2:5">
      <c r="B5" s="413" t="s">
        <v>321</v>
      </c>
    </row>
    <row r="6" spans="2:5">
      <c r="B6" s="413" t="s">
        <v>319</v>
      </c>
    </row>
    <row r="7" spans="2:5">
      <c r="B7" s="413" t="s">
        <v>320</v>
      </c>
    </row>
    <row r="8" spans="2:5" s="416" customFormat="1" ht="13.5" thickBot="1">
      <c r="D8" s="417"/>
      <c r="E8" s="416" t="s">
        <v>385</v>
      </c>
    </row>
    <row r="10" spans="2:5">
      <c r="B10" s="418" t="s">
        <v>554</v>
      </c>
    </row>
    <row r="12" spans="2:5">
      <c r="B12" s="427" t="str">
        <f>HLOOKUP(Start!$B$14,Sprachen_Diverses!B:Z,ROWS(Sprachen_Diverses!1:3),FALSE)</f>
        <v>Select energy source</v>
      </c>
      <c r="C12" s="428"/>
      <c r="D12" s="429"/>
      <c r="E12" s="413" t="s">
        <v>530</v>
      </c>
    </row>
    <row r="13" spans="2:5">
      <c r="B13" s="427" t="str">
        <f>HLOOKUP(Start!$B$14,Sprachen_Diverses!B:Z,ROWS(Sprachen_Diverses!1:4),FALSE)</f>
        <v>no net floor space</v>
      </c>
      <c r="C13" s="428"/>
      <c r="D13" s="429"/>
      <c r="E13" s="413" t="s">
        <v>531</v>
      </c>
    </row>
    <row r="14" spans="2:5">
      <c r="B14" s="427" t="str">
        <f>HLOOKUP(Start!$B$14,Sprachen_Diverses!B:Z,ROWS(Sprachen_Diverses!1:5),FALSE)</f>
        <v>Calculation in ANNEX 2</v>
      </c>
      <c r="C14" s="428"/>
      <c r="D14" s="429"/>
      <c r="E14" s="413" t="s">
        <v>528</v>
      </c>
    </row>
    <row r="15" spans="2:5">
      <c r="B15" s="427" t="str">
        <f>HLOOKUP(Start!$B$14,Sprachen_Diverses!B:Z,ROWS(Sprachen_Diverses!1:6),FALSE)</f>
        <v>Calculation in ANNEX 3</v>
      </c>
      <c r="C15" s="428"/>
      <c r="D15" s="429"/>
      <c r="E15" s="413" t="s">
        <v>527</v>
      </c>
    </row>
    <row r="16" spans="2:5">
      <c r="B16" s="427" t="str">
        <f>HLOOKUP(Start!$B$14,Sprachen_Diverses!B:Z,ROWS(Sprachen_Diverses!1:7),FALSE)</f>
        <v>Calculation in ANNEX 4</v>
      </c>
      <c r="C16" s="428"/>
      <c r="D16" s="429"/>
      <c r="E16" s="413" t="s">
        <v>533</v>
      </c>
    </row>
    <row r="17" spans="2:5">
      <c r="B17" s="427" t="str">
        <f>HLOOKUP(Start!$B$14,Sprachen_Diverses!B:Z,ROWS(Sprachen_Diverses!1:8),FALSE)</f>
        <v>YES</v>
      </c>
      <c r="C17" s="428"/>
      <c r="D17" s="429"/>
      <c r="E17" s="413" t="s">
        <v>536</v>
      </c>
    </row>
    <row r="18" spans="2:5">
      <c r="B18" s="427" t="str">
        <f>HLOOKUP(Start!$B$14,Sprachen_Diverses!B:Z,ROWS(Sprachen_Diverses!1:9),FALSE)</f>
        <v>NO</v>
      </c>
      <c r="C18" s="428"/>
      <c r="D18" s="429"/>
      <c r="E18" s="413" t="s">
        <v>537</v>
      </c>
    </row>
    <row r="19" spans="2:5">
      <c r="B19" s="427" t="str">
        <f>HLOOKUP(Start!$B$14,Sprachen_Diverses!B:Z,ROWS(Sprachen_Diverses!1:10),FALSE)</f>
        <v>Please enter in project data</v>
      </c>
      <c r="C19" s="428"/>
      <c r="D19" s="429"/>
      <c r="E19" s="413" t="s">
        <v>538</v>
      </c>
    </row>
    <row r="20" spans="2:5">
      <c r="B20" s="427" t="str">
        <f>HLOOKUP(Start!$B$14,Sprachen_Diverses!B:Z,ROWS(Sprachen_Diverses!1:11),FALSE)</f>
        <v>Target date reached</v>
      </c>
      <c r="C20" s="428"/>
      <c r="D20" s="429"/>
      <c r="E20" s="413" t="s">
        <v>541</v>
      </c>
    </row>
    <row r="21" spans="2:5">
      <c r="B21" s="427" t="str">
        <f>HLOOKUP(Start!$B$14,Sprachen_Diverses!B:Z,ROWS(Sprachen_Diverses!1:12),FALSE)</f>
        <v>non applicable</v>
      </c>
      <c r="C21" s="428"/>
      <c r="D21" s="429"/>
      <c r="E21" s="413" t="s">
        <v>544</v>
      </c>
    </row>
    <row r="22" spans="2:5">
      <c r="B22" s="427" t="str">
        <f>HLOOKUP(Start!$B$14,Sprachen_Diverses!B:Z,ROWS(Sprachen_Diverses!1:13),FALSE)</f>
        <v>Please enter in condition survey</v>
      </c>
      <c r="C22" s="428"/>
      <c r="D22" s="429"/>
      <c r="E22" s="413" t="s">
        <v>547</v>
      </c>
    </row>
    <row r="23" spans="2:5">
      <c r="B23" s="427" t="str">
        <f>HLOOKUP(Start!$B$14,Sprachen_Diverses!B:Z,ROWS(Sprachen_Diverses!1:14),FALSE)</f>
        <v>Please enter in CAR</v>
      </c>
      <c r="C23" s="428"/>
      <c r="D23" s="429"/>
      <c r="E23" s="413" t="s">
        <v>549</v>
      </c>
    </row>
    <row r="24" spans="2:5">
      <c r="B24" s="427" t="str">
        <f>HLOOKUP(Start!$B$14,Sprachen_Diverses!B:Z,ROWS(Sprachen_Diverses!1:15),FALSE)</f>
        <v>Energy source not used this year</v>
      </c>
      <c r="C24" s="428"/>
      <c r="D24" s="429"/>
      <c r="E24" s="413" t="s">
        <v>550</v>
      </c>
    </row>
    <row r="25" spans="2:5">
      <c r="B25" s="427" t="str">
        <f>HLOOKUP(Start!$B$14,Sprachen_Diverses!B:Z,ROWS(Sprachen_Diverses!1:16),FALSE)</f>
        <v xml:space="preserve">CAR started in year </v>
      </c>
      <c r="C25" s="428"/>
      <c r="D25" s="429"/>
      <c r="E25" s="413" t="s">
        <v>552</v>
      </c>
    </row>
    <row r="26" spans="2:5">
      <c r="B26" s="427" t="str">
        <f>HLOOKUP(Start!$B$14,Sprachen_Diverses!B:Z,ROWS(Sprachen_Diverses!1:17),FALSE)</f>
        <v>currently no input necessary</v>
      </c>
      <c r="C26" s="428"/>
      <c r="D26" s="429"/>
      <c r="E26" s="413" t="s">
        <v>559</v>
      </c>
    </row>
    <row r="28" spans="2:5" s="420" customFormat="1">
      <c r="B28" s="419" t="s">
        <v>25</v>
      </c>
      <c r="D28" s="421"/>
    </row>
    <row r="30" spans="2:5">
      <c r="B30" s="418" t="s">
        <v>322</v>
      </c>
    </row>
    <row r="32" spans="2:5">
      <c r="B32" s="427" t="str">
        <f>HLOOKUP(Start!$B$14,Sprachen_Diverses!B:Z,ROWS(Sprachen_Diverses!1:18),FALSE)</f>
        <v>CO2 accounting (1 year measured data)</v>
      </c>
      <c r="C32" s="428"/>
      <c r="D32" s="429"/>
    </row>
    <row r="33" spans="2:5">
      <c r="B33" s="427" t="str">
        <f>HLOOKUP(Start!$B$14,Sprachen_Diverses!B:Z,ROWS(Sprachen_Diverses!1:19),FALSE)</f>
        <v>DGNB System Buildings In Use (3 years measured data)</v>
      </c>
      <c r="C33" s="428"/>
      <c r="D33" s="429"/>
    </row>
    <row r="34" spans="2:5" ht="13.5" thickBot="1"/>
    <row r="35" spans="2:5" ht="13.5" thickBot="1">
      <c r="B35" s="412" t="s">
        <v>324</v>
      </c>
      <c r="C35" s="412"/>
      <c r="D35" s="422">
        <f>IF(Project!$E$7=$B$33,1,0)</f>
        <v>0</v>
      </c>
      <c r="E35" s="413" t="s">
        <v>325</v>
      </c>
    </row>
    <row r="37" spans="2:5">
      <c r="B37" s="423" t="s">
        <v>24</v>
      </c>
    </row>
    <row r="39" spans="2:5">
      <c r="B39" s="427" t="str">
        <f>HLOOKUP(Start!$B$14,Sprachen_Diverses!B:Z,ROWS(Sprachen_Diverses!1:20),FALSE)</f>
        <v>Accounting scope "Operation"</v>
      </c>
      <c r="C39" s="428"/>
      <c r="D39" s="429"/>
    </row>
    <row r="40" spans="2:5">
      <c r="B40" s="427" t="str">
        <f>HLOOKUP(Start!$B$14,Sprachen_Diverses!B:Z,ROWS(Sprachen_Diverses!1:21),FALSE)</f>
        <v>Accounting scope "Operation and Construction"</v>
      </c>
      <c r="C40" s="428"/>
      <c r="D40" s="429"/>
    </row>
    <row r="41" spans="2:5" ht="13.5" thickBot="1"/>
    <row r="42" spans="2:5" ht="13.5" thickBot="1">
      <c r="B42" s="412" t="s">
        <v>326</v>
      </c>
      <c r="C42" s="412"/>
      <c r="D42" s="422">
        <f>IF(Project!$E$8=$B$40,1,0)</f>
        <v>0</v>
      </c>
      <c r="E42" s="413" t="s">
        <v>327</v>
      </c>
    </row>
    <row r="44" spans="2:5">
      <c r="B44" s="418" t="s">
        <v>331</v>
      </c>
    </row>
    <row r="45" spans="2:5" ht="13.5" thickBot="1"/>
    <row r="46" spans="2:5" ht="13.5" thickBot="1">
      <c r="B46" s="412" t="s">
        <v>332</v>
      </c>
      <c r="C46" s="412"/>
      <c r="D46" s="422">
        <f>IF(ISBLANK(Project!$E$44),0,1)</f>
        <v>0</v>
      </c>
      <c r="E46" s="413" t="s">
        <v>333</v>
      </c>
    </row>
    <row r="47" spans="2:5" ht="13.5" thickBot="1">
      <c r="B47" s="412" t="s">
        <v>357</v>
      </c>
      <c r="C47" s="412"/>
      <c r="D47" s="422">
        <f>Project!E44</f>
        <v>0</v>
      </c>
      <c r="E47" s="413" t="s">
        <v>357</v>
      </c>
    </row>
    <row r="48" spans="2:5" ht="13.5" thickBot="1"/>
    <row r="49" spans="2:5" ht="13.5" thickBot="1">
      <c r="B49" s="412" t="s">
        <v>335</v>
      </c>
      <c r="C49" s="412"/>
      <c r="D49" s="422">
        <f>IF(Project!$E$15&gt;0,1,0)</f>
        <v>0</v>
      </c>
      <c r="E49" s="413" t="s">
        <v>334</v>
      </c>
    </row>
    <row r="51" spans="2:5" s="420" customFormat="1">
      <c r="B51" s="419" t="s">
        <v>350</v>
      </c>
      <c r="D51" s="421"/>
    </row>
    <row r="53" spans="2:5">
      <c r="B53" s="418" t="s">
        <v>330</v>
      </c>
      <c r="C53" s="418"/>
      <c r="D53" s="424"/>
    </row>
    <row r="55" spans="2:5">
      <c r="B55" s="427" t="str">
        <f>HLOOKUP(Start!$B$14,Sprachen_Diverses!B:Z,ROWS(Sprachen_Diverses!1:22),FALSE)</f>
        <v>Requirement fulfilled</v>
      </c>
      <c r="C55" s="428"/>
      <c r="D55" s="429"/>
    </row>
    <row r="56" spans="2:5">
      <c r="B56" s="427" t="str">
        <f>HLOOKUP(Start!$B$14,Sprachen_Diverses!B:Z,ROWS(Sprachen_Diverses!1:23),FALSE)</f>
        <v>Requirement not fulfilled</v>
      </c>
      <c r="C56" s="428"/>
      <c r="D56" s="429"/>
    </row>
    <row r="58" spans="2:5" s="420" customFormat="1">
      <c r="B58" s="419" t="s">
        <v>351</v>
      </c>
      <c r="D58" s="421"/>
    </row>
    <row r="60" spans="2:5">
      <c r="B60" s="418" t="s">
        <v>242</v>
      </c>
    </row>
    <row r="62" spans="2:5">
      <c r="B62" s="427" t="str">
        <f>HLOOKUP(Start!$B$14,Sprachen_Diverses!B:Z,ROWS(Sprachen_Diverses!1:24),FALSE)</f>
        <v>Local context</v>
      </c>
      <c r="C62" s="428"/>
      <c r="D62" s="429"/>
    </row>
    <row r="63" spans="2:5">
      <c r="B63" s="427" t="str">
        <f>HLOOKUP(Start!$B$14,Sprachen_Diverses!B:Z,ROWS(Sprachen_Diverses!1:25),FALSE)</f>
        <v>Building energy</v>
      </c>
      <c r="C63" s="428"/>
      <c r="D63" s="429"/>
    </row>
    <row r="64" spans="2:5">
      <c r="B64" s="427" t="str">
        <f>HLOOKUP(Start!$B$14,Sprachen_Diverses!B:Z,ROWS(Sprachen_Diverses!1:26),FALSE)</f>
        <v>User energy</v>
      </c>
      <c r="C64" s="428"/>
      <c r="D64" s="429"/>
    </row>
    <row r="65" spans="2:5">
      <c r="B65" s="427" t="str">
        <f>HLOOKUP(Start!$B$14,Sprachen_Diverses!B:Z,ROWS(Sprachen_Diverses!1:27),FALSE)</f>
        <v>Supply systems</v>
      </c>
      <c r="C65" s="428"/>
      <c r="D65" s="429"/>
    </row>
    <row r="66" spans="2:5">
      <c r="B66" s="427" t="str">
        <f>HLOOKUP(Start!$B$14,Sprachen_Diverses!B:Z,ROWS(Sprachen_Diverses!1:28),FALSE)</f>
        <v>Renewable energy</v>
      </c>
      <c r="C66" s="428"/>
      <c r="D66" s="429"/>
    </row>
    <row r="67" spans="2:5">
      <c r="B67" s="427" t="str">
        <f>HLOOKUP(Start!$B$14,Sprachen_Diverses!B:Z,ROWS(Sprachen_Diverses!1:36),FALSE)</f>
        <v>measured</v>
      </c>
      <c r="C67" s="428"/>
      <c r="D67" s="429"/>
      <c r="E67" s="413" t="s">
        <v>784</v>
      </c>
    </row>
    <row r="68" spans="2:5">
      <c r="B68" s="427" t="str">
        <f>HLOOKUP(Start!$B$14,Sprachen_Diverses!B:Z,ROWS(Sprachen_Diverses!1:37),FALSE)</f>
        <v>planned</v>
      </c>
      <c r="C68" s="428"/>
      <c r="D68" s="429"/>
      <c r="E68" s="413" t="s">
        <v>785</v>
      </c>
    </row>
    <row r="69" spans="2:5">
      <c r="B69" s="427" t="str">
        <f>HLOOKUP(Start!$B$14,Sprachen_Diverses!B:Z,ROWS(Sprachen_Diverses!1:38),FALSE)</f>
        <v>this year</v>
      </c>
      <c r="C69" s="428"/>
      <c r="D69" s="429"/>
      <c r="E69" s="413" t="s">
        <v>786</v>
      </c>
    </row>
    <row r="71" spans="2:5">
      <c r="B71" s="418" t="s">
        <v>352</v>
      </c>
    </row>
    <row r="72" spans="2:5" ht="13.5" thickBot="1"/>
    <row r="73" spans="2:5" ht="13.5" thickBot="1">
      <c r="B73" s="412" t="s">
        <v>353</v>
      </c>
      <c r="C73" s="412"/>
      <c r="D73" s="422">
        <f>IF(('PART 1 Status assessment'!H18+1)&lt;2020,2020,'PART 1 Status assessment'!H18+1)</f>
        <v>2020</v>
      </c>
      <c r="E73" s="413" t="s">
        <v>355</v>
      </c>
    </row>
    <row r="74" spans="2:5" ht="13.5" thickBot="1"/>
    <row r="75" spans="2:5" ht="13.5" thickBot="1">
      <c r="B75" s="412" t="s">
        <v>354</v>
      </c>
      <c r="C75" s="412"/>
      <c r="D75" s="422">
        <f>'PART 2a CAR Measures'!B8</f>
        <v>2050</v>
      </c>
      <c r="E75" s="413" t="s">
        <v>356</v>
      </c>
    </row>
    <row r="77" spans="2:5" s="420" customFormat="1">
      <c r="B77" s="419" t="s">
        <v>365</v>
      </c>
      <c r="D77" s="421"/>
    </row>
    <row r="78" spans="2:5">
      <c r="B78" s="425"/>
    </row>
    <row r="79" spans="2:5">
      <c r="B79" s="423" t="s">
        <v>366</v>
      </c>
      <c r="C79" s="418"/>
      <c r="D79" s="424"/>
    </row>
    <row r="80" spans="2:5" ht="13.5" thickBot="1"/>
    <row r="81" spans="2:5" ht="13.5" thickBot="1">
      <c r="B81" s="412" t="s">
        <v>369</v>
      </c>
      <c r="C81" s="412"/>
      <c r="D81" s="426">
        <f>'PART 3 Climate Action Pass'!H4</f>
        <v>2019</v>
      </c>
    </row>
    <row r="82" spans="2:5" ht="13.5" thickBot="1">
      <c r="D82" s="413"/>
    </row>
    <row r="83" spans="2:5" ht="13.5" thickBot="1">
      <c r="B83" s="412" t="s">
        <v>368</v>
      </c>
      <c r="C83" s="412"/>
      <c r="D83" s="422" t="str">
        <f>IF(D81&lt;StartjahrKSFP,TextStKSFP&amp;StartjahrKSFP,HLOOKUP(D81,'PART 2a CAR Measures'!$H$6:$AL$306,ROWS('PART 2a CAR Measures'!6:255),FALSE))</f>
        <v>CAR started in year 2020</v>
      </c>
      <c r="E83" s="413" t="s">
        <v>370</v>
      </c>
    </row>
    <row r="84" spans="2:5" ht="13.5" thickBot="1"/>
    <row r="85" spans="2:5" ht="13.5" thickBot="1">
      <c r="B85" s="412" t="s">
        <v>367</v>
      </c>
      <c r="C85" s="412"/>
      <c r="D85" s="422" t="str">
        <f>IF(D81&lt;StartjahrKSFP,TextStKSFP&amp;StartjahrKSFP,HLOOKUP(D81,'PART 2a CAR Measures'!$H$6:$AL$306,ROWS('PART 2a CAR Measures'!6:263),FALSE))</f>
        <v>CAR started in year 2020</v>
      </c>
      <c r="E85" s="413" t="s">
        <v>376</v>
      </c>
    </row>
    <row r="87" spans="2:5">
      <c r="B87" s="418" t="s">
        <v>371</v>
      </c>
    </row>
    <row r="88" spans="2:5" ht="13.5" thickBot="1"/>
    <row r="89" spans="2:5" ht="13.5" thickBot="1">
      <c r="B89" s="412" t="s">
        <v>372</v>
      </c>
      <c r="C89" s="412"/>
      <c r="D89" s="422" t="str">
        <f>IF(D81&lt;StartjahrKSFP,TextStKSFP&amp;StartjahrKSFP,SUMIF('PART 2a CAR Measures'!$H$6:$AL$6,"&lt;="&amp;D81,'PART 2a CAR Measures'!$H$255:$AL$255))</f>
        <v>CAR started in year 2020</v>
      </c>
      <c r="E89" s="413" t="s">
        <v>374</v>
      </c>
    </row>
    <row r="90" spans="2:5" ht="13.5" thickBot="1"/>
    <row r="91" spans="2:5" ht="13.5" thickBot="1">
      <c r="B91" s="412" t="s">
        <v>373</v>
      </c>
      <c r="C91" s="412"/>
      <c r="D91" s="422" t="str">
        <f>IF(D81&lt;StartjahrKSFP,TextStKSFP&amp;StartjahrKSFP,SUMIF('PART 2a CAR Measures'!$H$6:$AL$6,"&lt;="&amp;D81,'PART 2a CAR Measures'!$H$263:$AL$263))</f>
        <v>CAR started in year 2020</v>
      </c>
      <c r="E91" s="413" t="s">
        <v>375</v>
      </c>
    </row>
    <row r="93" spans="2:5">
      <c r="B93" s="418" t="s">
        <v>280</v>
      </c>
    </row>
    <row r="95" spans="2:5">
      <c r="B95" s="430" t="str">
        <f>HLOOKUP(Start!$B$14,Sprachen_Diverses!B:Z,ROWS(Sprachen_Diverses!1:29),FALSE)</f>
        <v>Yes</v>
      </c>
      <c r="C95" s="428"/>
      <c r="D95" s="429"/>
    </row>
    <row r="96" spans="2:5">
      <c r="B96" s="430" t="str">
        <f>HLOOKUP(Start!$B$14,Sprachen_Diverses!B:Z,ROWS(Sprachen_Diverses!1:30),FALSE)</f>
        <v>No</v>
      </c>
      <c r="C96" s="428"/>
      <c r="D96" s="429"/>
    </row>
    <row r="98" spans="2:5" s="420" customFormat="1">
      <c r="B98" s="419" t="s">
        <v>381</v>
      </c>
      <c r="D98" s="421"/>
    </row>
    <row r="100" spans="2:5">
      <c r="B100" s="418" t="s">
        <v>382</v>
      </c>
    </row>
    <row r="102" spans="2:5">
      <c r="B102" s="430" t="str">
        <f>HLOOKUP(Start!$B$14,Sprachen_Diverses!B:Z,ROWS(Sprachen_Diverses!1:31),FALSE)</f>
        <v>Specific emission factor</v>
      </c>
      <c r="C102" s="428"/>
      <c r="D102" s="429"/>
      <c r="E102" s="413" t="s">
        <v>383</v>
      </c>
    </row>
    <row r="103" spans="2:5">
      <c r="B103" s="430" t="str">
        <f>HLOOKUP(Start!$B$14,Sprachen_Diverses!B:Z,ROWS(Sprachen_Diverses!1:32),FALSE)</f>
        <v>Percentage composition</v>
      </c>
      <c r="C103" s="428"/>
      <c r="D103" s="429"/>
      <c r="E103" s="413" t="s">
        <v>384</v>
      </c>
    </row>
    <row r="104" spans="2:5">
      <c r="B104" s="430" t="str">
        <f>HLOOKUP(Start!$B$14,Sprachen_Diverses!B:Z,ROWS(Sprachen_Diverses!1:39),FALSE)</f>
        <v>Input not equal to 100%.</v>
      </c>
      <c r="C104" s="428"/>
      <c r="D104" s="429"/>
      <c r="E104" s="413" t="s">
        <v>1065</v>
      </c>
    </row>
    <row r="105" spans="2:5" s="420" customFormat="1">
      <c r="B105" s="419" t="s">
        <v>539</v>
      </c>
      <c r="D105" s="421"/>
    </row>
    <row r="107" spans="2:5">
      <c r="B107" s="418" t="s">
        <v>382</v>
      </c>
    </row>
    <row r="109" spans="2:5">
      <c r="B109" s="431" t="str">
        <f>HLOOKUP(Start!$B$14,Sprachen_Diverses!B:Z,ROWS(Sprachen_Diverses!1:33),FALSE)</f>
        <v>Electricity consumption</v>
      </c>
      <c r="C109" s="432"/>
      <c r="D109" s="429"/>
    </row>
    <row r="110" spans="2:5">
      <c r="B110" s="431" t="str">
        <f>HLOOKUP(Start!$B$14,Sprachen_Diverses!B:Z,ROWS(Sprachen_Diverses!1:34),FALSE)</f>
        <v>Heat consumption</v>
      </c>
      <c r="C110" s="432"/>
      <c r="D110" s="429"/>
    </row>
    <row r="111" spans="2:5">
      <c r="B111" s="433" t="str">
        <f>HLOOKUP(Start!$B$14,Sprachen_Diverses!B:Z,ROWS(Sprachen_Diverses!1:35),FALSE)</f>
        <v>Electricity and heat consumption</v>
      </c>
      <c r="C111" s="432"/>
      <c r="D111" s="429"/>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O40"/>
  <sheetViews>
    <sheetView tabSelected="1" view="pageBreakPreview" zoomScale="90" zoomScaleNormal="70" zoomScaleSheetLayoutView="90" workbookViewId="0">
      <selection activeCell="B14" sqref="B14:D14"/>
    </sheetView>
  </sheetViews>
  <sheetFormatPr baseColWidth="10" defaultColWidth="11.42578125" defaultRowHeight="12.75"/>
  <cols>
    <col min="1" max="12" width="11.42578125" style="14"/>
    <col min="13" max="13" width="11.28515625" style="14" customWidth="1"/>
    <col min="14" max="16384" width="11.42578125" style="14"/>
  </cols>
  <sheetData>
    <row r="3" spans="1:15" s="13" customFormat="1" ht="84.75" customHeight="1">
      <c r="A3" s="308"/>
      <c r="B3" s="645" t="str">
        <f>HLOOKUP($B$14,Sprachen_allg!B:Z,ROWS(Sprachen_allg!1:2),FALSE)</f>
        <v>CO2 accounting tool for the application of the "Framework for carbon neutral buildings and sites" published by DGNB and the DGNB System for Buildings In Use, Version 2020</v>
      </c>
      <c r="C3" s="645"/>
      <c r="D3" s="645"/>
      <c r="E3" s="645"/>
      <c r="F3" s="645"/>
      <c r="G3" s="645"/>
      <c r="H3" s="645"/>
      <c r="I3" s="645"/>
      <c r="J3" s="645"/>
      <c r="K3" s="645"/>
      <c r="L3" s="645"/>
      <c r="M3" s="645"/>
      <c r="N3" s="308"/>
      <c r="O3" s="12"/>
    </row>
    <row r="5" spans="1:15" ht="36.75" customHeight="1">
      <c r="B5" s="238" t="str">
        <f>HLOOKUP($B$14,Sprachen_allg!B:Z,ROWS(Sprachen_allg!1:3),FALSE)</f>
        <v>Provided by the German Sustainable Building Council (DGNB)</v>
      </c>
      <c r="K5" s="15"/>
      <c r="L5" s="659" t="str">
        <f>HLOOKUP($B$14,Sprachen_allg!B:Z,ROWS(Sprachen_allg!1:14),FALSE)</f>
        <v>This project is financially supported by:</v>
      </c>
      <c r="M5" s="660"/>
    </row>
    <row r="6" spans="1:15" ht="12.75" customHeight="1">
      <c r="B6" s="14" t="str">
        <f ca="1">INDIRECT(ADDRESS(2,SUMPRODUCT((Änderungsprotokoll!A$1:Z$1=$B$14)*COLUMN(Änderungsprotokoll!A:Z)),1,1,"Änderungsprotokoll"))</f>
        <v>Version 2.4, Date: 27.01.2021</v>
      </c>
      <c r="C6" s="17"/>
      <c r="K6" s="15"/>
      <c r="L6" s="661" t="str">
        <f>HLOOKUP($B$14,Sprachen_allg!B:Z,ROWS(Sprachen_allg!1:15),FALSE)</f>
        <v>This project was funded by the Federal Environment Agency and the Federal Ministry for the Environment, Nature Conservation and Nuclear Safety.
The funds are provided by order of the German Bundestag.</v>
      </c>
      <c r="M6" s="662"/>
    </row>
    <row r="7" spans="1:15" ht="12.75" customHeight="1">
      <c r="I7" s="18"/>
      <c r="J7" s="18"/>
      <c r="K7" s="19"/>
      <c r="L7" s="661"/>
      <c r="M7" s="662"/>
      <c r="N7" s="18"/>
    </row>
    <row r="8" spans="1:15">
      <c r="B8" s="643" t="str">
        <f>HLOOKUP($B$14,Sprachen_allg!B:Z,ROWS(Sprachen_allg!1:5),FALSE)</f>
        <v>All rights reserved. All information was compiled with due diligence. DGNB accepts no liability for the correctness and completeness of the content or for any changes made in the meantime.</v>
      </c>
      <c r="C8" s="644"/>
      <c r="D8" s="644"/>
      <c r="E8" s="644"/>
      <c r="F8" s="644"/>
      <c r="G8" s="644"/>
      <c r="H8" s="644"/>
      <c r="I8" s="18"/>
      <c r="J8" s="18"/>
      <c r="K8" s="19"/>
      <c r="L8" s="661"/>
      <c r="M8" s="662"/>
      <c r="N8" s="18"/>
    </row>
    <row r="9" spans="1:15" ht="12.75" customHeight="1">
      <c r="B9" s="644"/>
      <c r="C9" s="644"/>
      <c r="D9" s="644"/>
      <c r="E9" s="644"/>
      <c r="F9" s="644"/>
      <c r="G9" s="644"/>
      <c r="H9" s="644"/>
      <c r="I9" s="18"/>
      <c r="J9" s="18"/>
      <c r="K9" s="19"/>
      <c r="L9" s="661"/>
      <c r="M9" s="662"/>
      <c r="N9" s="18"/>
    </row>
    <row r="10" spans="1:15">
      <c r="B10" s="644"/>
      <c r="C10" s="644"/>
      <c r="D10" s="644"/>
      <c r="E10" s="644"/>
      <c r="F10" s="644"/>
      <c r="G10" s="644"/>
      <c r="H10" s="644"/>
      <c r="I10" s="18"/>
      <c r="J10" s="18"/>
      <c r="K10" s="19"/>
      <c r="L10" s="661"/>
      <c r="M10" s="662"/>
      <c r="N10" s="18"/>
    </row>
    <row r="11" spans="1:15">
      <c r="I11" s="18"/>
      <c r="J11" s="18"/>
      <c r="K11" s="19"/>
      <c r="L11" s="661"/>
      <c r="M11" s="662"/>
      <c r="N11" s="18"/>
    </row>
    <row r="12" spans="1:15">
      <c r="B12" s="521" t="s">
        <v>1047</v>
      </c>
      <c r="I12" s="18"/>
      <c r="J12" s="18"/>
      <c r="K12" s="19"/>
      <c r="L12" s="661"/>
      <c r="M12" s="662"/>
      <c r="N12" s="18"/>
    </row>
    <row r="13" spans="1:15" s="529" customFormat="1">
      <c r="B13" s="521"/>
      <c r="I13" s="18"/>
      <c r="J13" s="18"/>
      <c r="K13" s="19"/>
      <c r="L13" s="661"/>
      <c r="M13" s="662"/>
      <c r="N13" s="18"/>
    </row>
    <row r="14" spans="1:15">
      <c r="B14" s="663" t="s">
        <v>563</v>
      </c>
      <c r="C14" s="664"/>
      <c r="D14" s="665"/>
      <c r="I14" s="18"/>
      <c r="J14" s="18"/>
      <c r="K14" s="19"/>
      <c r="L14" s="661"/>
      <c r="M14" s="662"/>
      <c r="N14" s="18"/>
    </row>
    <row r="15" spans="1:15" s="529" customFormat="1">
      <c r="I15" s="18"/>
      <c r="J15" s="18"/>
      <c r="K15" s="19"/>
      <c r="L15" s="661"/>
      <c r="M15" s="662"/>
      <c r="N15" s="18"/>
    </row>
    <row r="16" spans="1:15">
      <c r="B16" s="521" t="str">
        <f>HLOOKUP($B$14,Sprachen_allg!B:Z,ROWS(Sprachen_allg!1:6),FALSE)</f>
        <v>Color convention of cells:</v>
      </c>
      <c r="I16" s="18"/>
      <c r="J16" s="18"/>
      <c r="K16" s="19"/>
      <c r="L16" s="661"/>
      <c r="M16" s="662"/>
      <c r="N16" s="18"/>
    </row>
    <row r="17" spans="1:14" ht="12.75" customHeight="1">
      <c r="I17" s="18"/>
      <c r="J17" s="18"/>
      <c r="K17" s="19"/>
      <c r="L17" s="661"/>
      <c r="M17" s="662"/>
      <c r="N17" s="18"/>
    </row>
    <row r="18" spans="1:14" ht="12.75" customHeight="1">
      <c r="B18" s="647" t="str">
        <f>HLOOKUP($B$14,Sprachen_allg!B:Z,ROWS(Sprachen_allg!1:7),FALSE)</f>
        <v>Input field</v>
      </c>
      <c r="C18" s="648"/>
      <c r="D18" s="649"/>
      <c r="I18" s="18"/>
      <c r="J18" s="18"/>
      <c r="K18" s="19"/>
      <c r="L18" s="20"/>
      <c r="M18" s="21"/>
      <c r="N18" s="18"/>
    </row>
    <row r="19" spans="1:14" ht="12.75" customHeight="1">
      <c r="B19" s="650" t="str">
        <f>HLOOKUP($B$14,Sprachen_allg!B:Z,ROWS(Sprachen_allg!1:8),FALSE)</f>
        <v>Automatic calculation field</v>
      </c>
      <c r="C19" s="651"/>
      <c r="D19" s="652"/>
      <c r="K19" s="15"/>
      <c r="L19" s="22"/>
      <c r="M19" s="23"/>
    </row>
    <row r="20" spans="1:14">
      <c r="B20" s="653" t="str">
        <f>HLOOKUP($B$14,Sprachen_allg!B:Z,ROWS(Sprachen_allg!1:9),FALSE)</f>
        <v>Result field</v>
      </c>
      <c r="C20" s="654"/>
      <c r="D20" s="655"/>
      <c r="E20" s="22"/>
      <c r="F20" s="15"/>
      <c r="G20" s="15"/>
      <c r="H20" s="15"/>
      <c r="I20" s="15"/>
      <c r="J20" s="15"/>
      <c r="K20" s="15"/>
      <c r="L20" s="22"/>
      <c r="M20" s="23"/>
    </row>
    <row r="21" spans="1:14">
      <c r="B21" s="656" t="str">
        <f>HLOOKUP($B$14,Sprachen_allg!B:Z,ROWS(Sprachen_allg!1:10),FALSE)</f>
        <v>Information field</v>
      </c>
      <c r="C21" s="657"/>
      <c r="D21" s="658"/>
      <c r="E21" s="15"/>
      <c r="F21" s="15"/>
      <c r="G21" s="15"/>
      <c r="H21" s="15"/>
      <c r="I21" s="15"/>
      <c r="J21" s="15"/>
      <c r="K21" s="15"/>
      <c r="L21" s="24"/>
      <c r="M21" s="25"/>
    </row>
    <row r="23" spans="1:14">
      <c r="B23" s="276" t="str">
        <f>HLOOKUP($B$14,Sprachen_allg!B:Z,ROWS(Sprachen_allg!1:11),FALSE)</f>
        <v>Notes on the use of the tool:</v>
      </c>
    </row>
    <row r="24" spans="1:14" ht="62.25" customHeight="1">
      <c r="B24" s="646" t="str">
        <f>HLOOKUP($B$14,Sprachen_allg!B:Z,ROWS(Sprachen_allg!1:12),FALSE)</f>
        <v>This tool is provided free of charge by DGNB as an assistance for calculating energy and CO2 key metrics in accordance with the Framework. DGNB assumes no liability for the correctness of the calculation. Using the tool and entering data requires knowledge and understanding of the principles described in the "Framework for carbon neutral buildings and sites". The responsibility for correct use of the tool lies with the user. The responsibility for correct submission for certification in the DGNB System for Buildings In Use, Version 2020 lies with the DGNB Auditor.</v>
      </c>
      <c r="C24" s="646"/>
      <c r="D24" s="646"/>
      <c r="E24" s="646"/>
      <c r="F24" s="646"/>
      <c r="G24" s="646"/>
      <c r="H24" s="646"/>
      <c r="I24" s="646"/>
      <c r="J24" s="646"/>
      <c r="K24" s="646"/>
      <c r="L24" s="646"/>
      <c r="M24" s="646"/>
    </row>
    <row r="26" spans="1:14">
      <c r="B26" s="51" t="str">
        <f>HLOOKUP($B$14,Sprachen_allg!B:Z,ROWS(Sprachen_allg!1:13),FALSE)</f>
        <v>Change-log:</v>
      </c>
    </row>
    <row r="27" spans="1:14">
      <c r="B27" s="51"/>
    </row>
    <row r="28" spans="1:14">
      <c r="B28" s="319" t="str">
        <f ca="1">INDIRECT(ADDRESS(3,SUMPRODUCT((Änderungsprotokoll!A$1:Z$1=$B$14)*COLUMN(Änderungsprotokoll!A:Z)),1,1,"Änderungsprotokoll"))</f>
        <v>fixed in..</v>
      </c>
      <c r="C28" s="667" t="str">
        <f ca="1">INDIRECT(ADDRESS(3,SUMPRODUCT((Änderungsprotokoll!A$1:Z$1=$B$14)*COLUMN(Änderungsprotokoll!A:Z))+1,1,1,"Änderungsprotokoll"))</f>
        <v>type of error</v>
      </c>
      <c r="D28" s="669"/>
      <c r="E28" s="667" t="str">
        <f ca="1">INDIRECT(ADDRESS(3,SUMPRODUCT((Änderungsprotokoll!A$1:Z$1=$B$14)*COLUMN(Änderungsprotokoll!A:Z))+2,1,1,"Änderungsprotokoll"))</f>
        <v>description of error</v>
      </c>
      <c r="F28" s="668"/>
      <c r="G28" s="668"/>
      <c r="H28" s="668"/>
      <c r="I28" s="668"/>
      <c r="J28" s="669"/>
      <c r="K28" s="667" t="str">
        <f ca="1">INDIRECT(ADDRESS(3,SUMPRODUCT((Änderungsprotokoll!A$1:Z$1=$B$14)*COLUMN(Änderungsprotokoll!A:Z))+3,1,1,"Änderungsprotokoll"))</f>
        <v>worksheet</v>
      </c>
      <c r="L28" s="668"/>
      <c r="M28" s="668"/>
    </row>
    <row r="29" spans="1:14" ht="27.75" customHeight="1">
      <c r="A29" s="31">
        <v>1</v>
      </c>
      <c r="B29" s="548" t="str">
        <f ca="1">IF(INDIRECT(ADDRESS(3+$A29,SUMPRODUCT((Änderungsprotokoll!A$1:Z$1=$B$14)*COLUMN(Änderungsprotokoll!A:Z)),1,1,"Änderungsprotokoll"))="","",INDIRECT(ADDRESS(3+$A29,SUMPRODUCT((Änderungsprotokoll!A$1:Z$1=$B$14)*COLUMN(Änderungsprotokoll!A:Z)),1,1,"Änderungsprotokoll")))</f>
        <v>V1.1</v>
      </c>
      <c r="C29" s="666" t="str">
        <f ca="1">IF(INDIRECT(ADDRESS(3+$A29,SUMPRODUCT((Änderungsprotokoll!A$1:Z$1=$B$14)*COLUMN(Änderungsprotokoll!A:Z))+1,1,1,"Änderungsprotokoll"))="","",INDIRECT(ADDRESS(3+$A29,SUMPRODUCT((Änderungsprotokoll!A$1:Z$1=$B$14)*COLUMN(Änderungsprotokoll!A:Z))+1,1,1,"Änderungsprotokoll")))</f>
        <v>Drop-Down error</v>
      </c>
      <c r="D29" s="666"/>
      <c r="E29" s="670" t="str">
        <f ca="1">IF(INDIRECT(ADDRESS(3+$A29,SUMPRODUCT((Änderungsprotokoll!A$1:Z$1=$B$14)*COLUMN(Änderungsprotokoll!A:Z))+2,1,1,"Änderungsprotokoll"))="","",INDIRECT(ADDRESS(3+$A29,SUMPRODUCT((Änderungsprotokoll!A$1:Z$1=$B$14)*COLUMN(Änderungsprotokoll!A:Z))+2,1,1,"Änderungsprotokoll")))</f>
        <v>Drop-Downs (Specific emission factor/Percentage composition) 'Green Electricity'-Mix 2 &amp; 3</v>
      </c>
      <c r="F29" s="670"/>
      <c r="G29" s="670"/>
      <c r="H29" s="670"/>
      <c r="I29" s="670"/>
      <c r="J29" s="670"/>
      <c r="K29" s="666" t="str">
        <f ca="1">IF(INDIRECT(ADDRESS(3+$A29,SUMPRODUCT((Änderungsprotokoll!A$1:Z$1=$B$14)*COLUMN(Änderungsprotokoll!A:Z))+3,1,1,"Änderungsprotokoll"))="","",INDIRECT(ADDRESS(3+$A29,SUMPRODUCT((Änderungsprotokoll!A$1:Z$1=$B$14)*COLUMN(Änderungsprotokoll!A:Z))+3,1,1,"Änderungsprotokoll")))</f>
        <v>ANNEX 2 Specific Factors</v>
      </c>
      <c r="L29" s="666"/>
      <c r="M29" s="666"/>
    </row>
    <row r="30" spans="1:14" ht="14.25" customHeight="1">
      <c r="A30" s="31">
        <v>2</v>
      </c>
      <c r="B30" s="548" t="str">
        <f ca="1">IF(INDIRECT(ADDRESS(3+$A30,SUMPRODUCT((Änderungsprotokoll!A$1:Z$1=$B$14)*COLUMN(Änderungsprotokoll!A:Z)),1,1,"Änderungsprotokoll"))="","",INDIRECT(ADDRESS(3+$A30,SUMPRODUCT((Änderungsprotokoll!A$1:Z$1=$B$14)*COLUMN(Änderungsprotokoll!A:Z)),1,1,"Änderungsprotokoll")))</f>
        <v>V1.1</v>
      </c>
      <c r="C30" s="666" t="str">
        <f ca="1">IF(INDIRECT(ADDRESS(3+$A30,SUMPRODUCT((Änderungsprotokoll!A$1:Z$1=$B$14)*COLUMN(Änderungsprotokoll!A:Z))+1,1,1,"Änderungsprotokoll"))="","",INDIRECT(ADDRESS(3+$A30,SUMPRODUCT((Änderungsprotokoll!A$1:Z$1=$B$14)*COLUMN(Änderungsprotokoll!A:Z))+1,1,1,"Änderungsprotokoll")))</f>
        <v>editorial error</v>
      </c>
      <c r="D30" s="666"/>
      <c r="E30" s="670" t="str">
        <f ca="1">IF(INDIRECT(ADDRESS(3+$A30,SUMPRODUCT((Änderungsprotokoll!A$1:Z$1=$B$14)*COLUMN(Änderungsprotokoll!A:Z))+2,1,1,"Änderungsprotokoll"))="","",INDIRECT(ADDRESS(3+$A30,SUMPRODUCT((Änderungsprotokoll!A$1:Z$1=$B$14)*COLUMN(Änderungsprotokoll!A:Z))+2,1,1,"Änderungsprotokoll")))</f>
        <v>Electricity-Mix Denmark as an option in 'PART 2a CAR Measures'</v>
      </c>
      <c r="F30" s="670"/>
      <c r="G30" s="670"/>
      <c r="H30" s="670"/>
      <c r="I30" s="670"/>
      <c r="J30" s="670"/>
      <c r="K30" s="666" t="str">
        <f ca="1">IF(INDIRECT(ADDRESS(3+$A30,SUMPRODUCT((Änderungsprotokoll!A$1:Z$1=$B$14)*COLUMN(Änderungsprotokoll!A:Z))+3,1,1,"Änderungsprotokoll"))="","",INDIRECT(ADDRESS(3+$A30,SUMPRODUCT((Änderungsprotokoll!A$1:Z$1=$B$14)*COLUMN(Änderungsprotokoll!A:Z))+3,1,1,"Änderungsprotokoll")))</f>
        <v>TEIL 2a CAR Measures</v>
      </c>
      <c r="L30" s="666"/>
      <c r="M30" s="666"/>
    </row>
    <row r="31" spans="1:14" ht="14.25" customHeight="1">
      <c r="A31" s="31">
        <v>3</v>
      </c>
      <c r="B31" s="548" t="str">
        <f ca="1">IF(INDIRECT(ADDRESS(3+$A31,SUMPRODUCT((Änderungsprotokoll!A$1:Z$1=$B$14)*COLUMN(Änderungsprotokoll!A:Z)),1,1,"Änderungsprotokoll"))="","",INDIRECT(ADDRESS(3+$A31,SUMPRODUCT((Änderungsprotokoll!A$1:Z$1=$B$14)*COLUMN(Änderungsprotokoll!A:Z)),1,1,"Änderungsprotokoll")))</f>
        <v>V1.1</v>
      </c>
      <c r="C31" s="666" t="str">
        <f ca="1">IF(INDIRECT(ADDRESS(3+$A31,SUMPRODUCT((Änderungsprotokoll!A$1:Z$1=$B$14)*COLUMN(Änderungsprotokoll!A:Z))+1,1,1,"Änderungsprotokoll"))="","",INDIRECT(ADDRESS(3+$A31,SUMPRODUCT((Änderungsprotokoll!A$1:Z$1=$B$14)*COLUMN(Änderungsprotokoll!A:Z))+1,1,1,"Änderungsprotokoll")))</f>
        <v>change</v>
      </c>
      <c r="D31" s="666"/>
      <c r="E31" s="670" t="str">
        <f ca="1">IF(INDIRECT(ADDRESS(3+$A31,SUMPRODUCT((Änderungsprotokoll!A$1:Z$1=$B$14)*COLUMN(Änderungsprotokoll!A:Z))+2,1,1,"Änderungsprotokoll"))="","",INDIRECT(ADDRESS(3+$A31,SUMPRODUCT((Änderungsprotokoll!A$1:Z$1=$B$14)*COLUMN(Änderungsprotokoll!A:Z))+2,1,1,"Änderungsprotokoll")))</f>
        <v>Feedback for climate-neutral status in 'PART 1 Status assessment'</v>
      </c>
      <c r="F31" s="670"/>
      <c r="G31" s="670"/>
      <c r="H31" s="670"/>
      <c r="I31" s="670"/>
      <c r="J31" s="670"/>
      <c r="K31" s="666" t="str">
        <f ca="1">IF(INDIRECT(ADDRESS(3+$A31,SUMPRODUCT((Änderungsprotokoll!A$1:Z$1=$B$14)*COLUMN(Änderungsprotokoll!A:Z))+3,1,1,"Änderungsprotokoll"))="","",INDIRECT(ADDRESS(3+$A31,SUMPRODUCT((Änderungsprotokoll!A$1:Z$1=$B$14)*COLUMN(Änderungsprotokoll!A:Z))+3,1,1,"Änderungsprotokoll")))</f>
        <v>PART 1 Status assessment</v>
      </c>
      <c r="L31" s="666"/>
      <c r="M31" s="666"/>
    </row>
    <row r="32" spans="1:14" ht="12.75" customHeight="1">
      <c r="A32" s="31">
        <v>4</v>
      </c>
      <c r="B32" s="548" t="str">
        <f ca="1">IF(INDIRECT(ADDRESS(3+$A32,SUMPRODUCT((Änderungsprotokoll!A$1:Z$1=$B$14)*COLUMN(Änderungsprotokoll!A:Z)),1,1,"Änderungsprotokoll"))="","",INDIRECT(ADDRESS(3+$A32,SUMPRODUCT((Änderungsprotokoll!A$1:Z$1=$B$14)*COLUMN(Änderungsprotokoll!A:Z)),1,1,"Änderungsprotokoll")))</f>
        <v>V2.0</v>
      </c>
      <c r="C32" s="666" t="str">
        <f ca="1">IF(INDIRECT(ADDRESS(3+$A32,SUMPRODUCT((Änderungsprotokoll!A$1:Z$1=$B$14)*COLUMN(Änderungsprotokoll!A:Z))+1,1,1,"Änderungsprotokoll"))="","",INDIRECT(ADDRESS(3+$A32,SUMPRODUCT((Änderungsprotokoll!A$1:Z$1=$B$14)*COLUMN(Änderungsprotokoll!A:Z))+1,1,1,"Änderungsprotokoll")))</f>
        <v>change</v>
      </c>
      <c r="D32" s="666"/>
      <c r="E32" s="670" t="str">
        <f ca="1">IF(INDIRECT(ADDRESS(3+$A32,SUMPRODUCT((Änderungsprotokoll!A$1:Z$1=$B$14)*COLUMN(Änderungsprotokoll!A:Z))+2,1,1,"Änderungsprotokoll"))="","",INDIRECT(ADDRESS(3+$A32,SUMPRODUCT((Änderungsprotokoll!A$1:Z$1=$B$14)*COLUMN(Änderungsprotokoll!A:Z))+2,1,1,"Änderungsprotokoll")))</f>
        <v>Enable temporal dynamics of the emission factors</v>
      </c>
      <c r="F32" s="670"/>
      <c r="G32" s="670"/>
      <c r="H32" s="670"/>
      <c r="I32" s="670"/>
      <c r="J32" s="670"/>
      <c r="K32" s="666" t="str">
        <f ca="1">IF(INDIRECT(ADDRESS(3+$A32,SUMPRODUCT((Änderungsprotokoll!A$1:Z$1=$B$14)*COLUMN(Änderungsprotokoll!A:Z))+3,1,1,"Änderungsprotokoll"))="","",INDIRECT(ADDRESS(3+$A32,SUMPRODUCT((Änderungsprotokoll!A$1:Z$1=$B$14)*COLUMN(Änderungsprotokoll!A:Z))+3,1,1,"Änderungsprotokoll")))</f>
        <v>Effects on all worksheets</v>
      </c>
      <c r="L32" s="666"/>
      <c r="M32" s="666"/>
    </row>
    <row r="33" spans="1:13" ht="12.75" customHeight="1">
      <c r="A33" s="31">
        <v>5</v>
      </c>
      <c r="B33" s="548" t="str">
        <f ca="1">IF(INDIRECT(ADDRESS(3+$A33,SUMPRODUCT((Änderungsprotokoll!A$1:Z$1=$B$14)*COLUMN(Änderungsprotokoll!A:Z)),1,1,"Änderungsprotokoll"))="","",INDIRECT(ADDRESS(3+$A33,SUMPRODUCT((Änderungsprotokoll!A$1:Z$1=$B$14)*COLUMN(Änderungsprotokoll!A:Z)),1,1,"Änderungsprotokoll")))</f>
        <v>V2.1</v>
      </c>
      <c r="C33" s="666" t="str">
        <f ca="1">IF(INDIRECT(ADDRESS(3+$A33,SUMPRODUCT((Änderungsprotokoll!A$1:Z$1=$B$14)*COLUMN(Änderungsprotokoll!A:Z))+1,1,1,"Änderungsprotokoll"))="","",INDIRECT(ADDRESS(3+$A33,SUMPRODUCT((Änderungsprotokoll!A$1:Z$1=$B$14)*COLUMN(Änderungsprotokoll!A:Z))+1,1,1,"Änderungsprotokoll")))</f>
        <v>Integrate language selection</v>
      </c>
      <c r="D33" s="666"/>
      <c r="E33" s="670" t="str">
        <f ca="1">IF(INDIRECT(ADDRESS(3+$A33,SUMPRODUCT((Änderungsprotokoll!A$1:Z$1=$B$14)*COLUMN(Änderungsprotokoll!A:Z))+2,1,1,"Änderungsprotokoll"))="","",INDIRECT(ADDRESS(3+$A33,SUMPRODUCT((Änderungsprotokoll!A$1:Z$1=$B$14)*COLUMN(Änderungsprotokoll!A:Z))+2,1,1,"Änderungsprotokoll")))</f>
        <v>Selection of a language version possible</v>
      </c>
      <c r="F33" s="670"/>
      <c r="G33" s="670"/>
      <c r="H33" s="670"/>
      <c r="I33" s="670"/>
      <c r="J33" s="670"/>
      <c r="K33" s="666" t="str">
        <f ca="1">IF(INDIRECT(ADDRESS(3+$A33,SUMPRODUCT((Änderungsprotokoll!A$1:Z$1=$B$14)*COLUMN(Änderungsprotokoll!A:Z))+3,1,1,"Änderungsprotokoll"))="","",INDIRECT(ADDRESS(3+$A33,SUMPRODUCT((Änderungsprotokoll!A$1:Z$1=$B$14)*COLUMN(Änderungsprotokoll!A:Z))+3,1,1,"Änderungsprotokoll")))</f>
        <v>Effects on all worksheets</v>
      </c>
      <c r="L33" s="666"/>
      <c r="M33" s="666"/>
    </row>
    <row r="34" spans="1:13" ht="12.75" customHeight="1">
      <c r="A34" s="31">
        <v>6</v>
      </c>
      <c r="B34" s="548" t="str">
        <f ca="1">IF(INDIRECT(ADDRESS(3+$A34,SUMPRODUCT((Änderungsprotokoll!A$1:Z$1=$B$14)*COLUMN(Änderungsprotokoll!A:Z)),1,1,"Änderungsprotokoll"))="","",INDIRECT(ADDRESS(3+$A34,SUMPRODUCT((Änderungsprotokoll!A$1:Z$1=$B$14)*COLUMN(Änderungsprotokoll!A:Z)),1,1,"Änderungsprotokoll")))</f>
        <v>V2.2</v>
      </c>
      <c r="C34" s="666" t="str">
        <f ca="1">IF(INDIRECT(ADDRESS(3+$A34,SUMPRODUCT((Änderungsprotokoll!A$1:Z$1=$B$14)*COLUMN(Änderungsprotokoll!A:Z))+1,1,1,"Änderungsprotokoll"))="","",INDIRECT(ADDRESS(3+$A34,SUMPRODUCT((Änderungsprotokoll!A$1:Z$1=$B$14)*COLUMN(Änderungsprotokoll!A:Z))+1,1,1,"Änderungsprotokoll")))</f>
        <v>change</v>
      </c>
      <c r="D34" s="666"/>
      <c r="E34" s="670" t="str">
        <f ca="1">IF(INDIRECT(ADDRESS(3+$A34,SUMPRODUCT((Änderungsprotokoll!A$1:Z$1=$B$14)*COLUMN(Änderungsprotokoll!A:Z))+2,1,1,"Änderungsprotokoll"))="","",INDIRECT(ADDRESS(3+$A34,SUMPRODUCT((Änderungsprotokoll!A$1:Z$1=$B$14)*COLUMN(Änderungsprotokoll!A:Z))+2,1,1,"Änderungsprotokoll")))</f>
        <v>Electricity-Mix 1/2/3 (supplier-specific) deleted</v>
      </c>
      <c r="F34" s="670"/>
      <c r="G34" s="670"/>
      <c r="H34" s="670"/>
      <c r="I34" s="670"/>
      <c r="J34" s="670"/>
      <c r="K34" s="666" t="str">
        <f ca="1">IF(INDIRECT(ADDRESS(3+$A34,SUMPRODUCT((Änderungsprotokoll!A$1:Z$1=$B$14)*COLUMN(Änderungsprotokoll!A:Z))+3,1,1,"Änderungsprotokoll"))="","",INDIRECT(ADDRESS(3+$A34,SUMPRODUCT((Änderungsprotokoll!A$1:Z$1=$B$14)*COLUMN(Änderungsprotokoll!A:Z))+3,1,1,"Änderungsprotokoll")))</f>
        <v>Effects on all worksheets</v>
      </c>
      <c r="L34" s="666"/>
      <c r="M34" s="666"/>
    </row>
    <row r="35" spans="1:13">
      <c r="A35" s="31">
        <v>7</v>
      </c>
      <c r="B35" s="548" t="str">
        <f ca="1">IF(INDIRECT(ADDRESS(3+$A35,SUMPRODUCT((Änderungsprotokoll!A$1:Z$1=$B$14)*COLUMN(Änderungsprotokoll!A:Z)),1,1,"Änderungsprotokoll"))="","",INDIRECT(ADDRESS(3+$A35,SUMPRODUCT((Änderungsprotokoll!A$1:Z$1=$B$14)*COLUMN(Änderungsprotokoll!A:Z)),1,1,"Änderungsprotokoll")))</f>
        <v>V2.3</v>
      </c>
      <c r="C35" s="666" t="str">
        <f ca="1">IF(INDIRECT(ADDRESS(3+$A35,SUMPRODUCT((Änderungsprotokoll!A$1:Z$1=$B$14)*COLUMN(Änderungsprotokoll!A:Z))+1,1,1,"Änderungsprotokoll"))="","",INDIRECT(ADDRESS(3+$A35,SUMPRODUCT((Änderungsprotokoll!A$1:Z$1=$B$14)*COLUMN(Änderungsprotokoll!A:Z))+1,1,1,"Änderungsprotokoll")))</f>
        <v>change</v>
      </c>
      <c r="D35" s="666"/>
      <c r="E35" s="670" t="str">
        <f ca="1">IF(INDIRECT(ADDRESS(3+$A35,SUMPRODUCT((Änderungsprotokoll!A$1:Z$1=$B$14)*COLUMN(Änderungsprotokoll!A:Z))+2,1,1,"Änderungsprotokoll"))="","",INDIRECT(ADDRESS(3+$A35,SUMPRODUCT((Änderungsprotokoll!A$1:Z$1=$B$14)*COLUMN(Änderungsprotokoll!A:Z))+2,1,1,"Änderungsprotokoll")))</f>
        <v>Data quality index revised</v>
      </c>
      <c r="F35" s="670"/>
      <c r="G35" s="670"/>
      <c r="H35" s="670"/>
      <c r="I35" s="670"/>
      <c r="J35" s="670"/>
      <c r="K35" s="666" t="str">
        <f ca="1">IF(INDIRECT(ADDRESS(3+$A35,SUMPRODUCT((Änderungsprotokoll!A$1:Z$1=$B$14)*COLUMN(Änderungsprotokoll!A:Z))+3,1,1,"Änderungsprotokoll"))="","",INDIRECT(ADDRESS(3+$A35,SUMPRODUCT((Änderungsprotokoll!A$1:Z$1=$B$14)*COLUMN(Änderungsprotokoll!A:Z))+3,1,1,"Änderungsprotokoll")))</f>
        <v>Annex 4 Data Quality Index</v>
      </c>
      <c r="L35" s="666"/>
      <c r="M35" s="666"/>
    </row>
    <row r="36" spans="1:13">
      <c r="A36" s="31">
        <v>8</v>
      </c>
      <c r="B36" s="548" t="str">
        <f ca="1">IF(INDIRECT(ADDRESS(3+$A36,SUMPRODUCT((Änderungsprotokoll!A$1:Z$1=$B$14)*COLUMN(Änderungsprotokoll!A:Z)),1,1,"Änderungsprotokoll"))="","",INDIRECT(ADDRESS(3+$A36,SUMPRODUCT((Änderungsprotokoll!A$1:Z$1=$B$14)*COLUMN(Änderungsprotokoll!A:Z)),1,1,"Änderungsprotokoll")))</f>
        <v>V2.3</v>
      </c>
      <c r="C36" s="666" t="str">
        <f ca="1">IF(INDIRECT(ADDRESS(3+$A36,SUMPRODUCT((Änderungsprotokoll!A$1:Z$1=$B$14)*COLUMN(Änderungsprotokoll!A:Z))+1,1,1,"Änderungsprotokoll"))="","",INDIRECT(ADDRESS(3+$A36,SUMPRODUCT((Änderungsprotokoll!A$1:Z$1=$B$14)*COLUMN(Änderungsprotokoll!A:Z))+1,1,1,"Änderungsprotokoll")))</f>
        <v>change</v>
      </c>
      <c r="D36" s="666"/>
      <c r="E36" s="670" t="str">
        <f ca="1">IF(INDIRECT(ADDRESS(3+$A36,SUMPRODUCT((Änderungsprotokoll!A$1:Z$1=$B$14)*COLUMN(Änderungsprotokoll!A:Z))+2,1,1,"Änderungsprotokoll"))="","",INDIRECT(ADDRESS(3+$A36,SUMPRODUCT((Änderungsprotokoll!A$1:Z$1=$B$14)*COLUMN(Änderungsprotokoll!A:Z))+2,1,1,"Änderungsprotokoll")))</f>
        <v>PEV-calculation revised</v>
      </c>
      <c r="F36" s="670"/>
      <c r="G36" s="670"/>
      <c r="H36" s="670"/>
      <c r="I36" s="670"/>
      <c r="J36" s="670"/>
      <c r="K36" s="666" t="str">
        <f ca="1">IF(INDIRECT(ADDRESS(3+$A36,SUMPRODUCT((Änderungsprotokoll!A$1:Z$1=$B$14)*COLUMN(Änderungsprotokoll!A:Z))+3,1,1,"Änderungsprotokoll"))="","",INDIRECT(ADDRESS(3+$A36,SUMPRODUCT((Änderungsprotokoll!A$1:Z$1=$B$14)*COLUMN(Änderungsprotokoll!A:Z))+3,1,1,"Änderungsprotokoll")))</f>
        <v>Annex 3 Partial energy values</v>
      </c>
      <c r="L36" s="666"/>
      <c r="M36" s="666"/>
    </row>
    <row r="37" spans="1:13">
      <c r="A37" s="31">
        <v>9</v>
      </c>
      <c r="B37" s="637" t="str">
        <f ca="1">IF(INDIRECT(ADDRESS(3+$A37,SUMPRODUCT((Änderungsprotokoll!A$1:Z$1=$B$14)*COLUMN(Änderungsprotokoll!A:Z)),1,1,"Änderungsprotokoll"))="","",INDIRECT(ADDRESS(3+$A37,SUMPRODUCT((Änderungsprotokoll!A$1:Z$1=$B$14)*COLUMN(Änderungsprotokoll!A:Z)),1,1,"Änderungsprotokoll")))</f>
        <v>V2.4</v>
      </c>
      <c r="C37" s="666" t="str">
        <f ca="1">IF(INDIRECT(ADDRESS(3+$A37,SUMPRODUCT((Änderungsprotokoll!A$1:Z$1=$B$14)*COLUMN(Änderungsprotokoll!A:Z))+1,1,1,"Änderungsprotokoll"))="","",INDIRECT(ADDRESS(3+$A37,SUMPRODUCT((Änderungsprotokoll!A$1:Z$1=$B$14)*COLUMN(Änderungsprotokoll!A:Z))+1,1,1,"Änderungsprotokoll")))</f>
        <v>change</v>
      </c>
      <c r="D37" s="666"/>
      <c r="E37" s="670" t="str">
        <f ca="1">IF(INDIRECT(ADDRESS(3+$A37,SUMPRODUCT((Änderungsprotokoll!A$1:Z$1=$B$14)*COLUMN(Änderungsprotokoll!A:Z))+2,1,1,"Änderungsprotokoll"))="","",INDIRECT(ADDRESS(3+$A37,SUMPRODUCT((Änderungsprotokoll!A$1:Z$1=$B$14)*COLUMN(Änderungsprotokoll!A:Z))+2,1,1,"Änderungsprotokoll")))</f>
        <v>Change of sheet protection</v>
      </c>
      <c r="F37" s="670"/>
      <c r="G37" s="670"/>
      <c r="H37" s="670"/>
      <c r="I37" s="670"/>
      <c r="J37" s="670"/>
      <c r="K37" s="666" t="str">
        <f ca="1">IF(INDIRECT(ADDRESS(3+$A37,SUMPRODUCT((Änderungsprotokoll!A$1:Z$1=$B$14)*COLUMN(Änderungsprotokoll!A:Z))+3,1,1,"Änderungsprotokoll"))="","",INDIRECT(ADDRESS(3+$A37,SUMPRODUCT((Änderungsprotokoll!A$1:Z$1=$B$14)*COLUMN(Änderungsprotokoll!A:Z))+3,1,1,"Änderungsprotokoll")))</f>
        <v>Document</v>
      </c>
      <c r="L37" s="666"/>
      <c r="M37" s="666"/>
    </row>
    <row r="38" spans="1:13">
      <c r="A38" s="31">
        <v>10</v>
      </c>
      <c r="B38" s="548" t="str">
        <f ca="1">IF(INDIRECT(ADDRESS(3+$A38,SUMPRODUCT((Änderungsprotokoll!A$1:Z$1=$B$14)*COLUMN(Änderungsprotokoll!A:Z)),1,1,"Änderungsprotokoll"))="","",INDIRECT(ADDRESS(3+$A38,SUMPRODUCT((Änderungsprotokoll!A$1:Z$1=$B$14)*COLUMN(Änderungsprotokoll!A:Z)),1,1,"Änderungsprotokoll")))</f>
        <v/>
      </c>
      <c r="C38" s="666" t="str">
        <f ca="1">IF(INDIRECT(ADDRESS(3+$A38,SUMPRODUCT((Änderungsprotokoll!A$1:Z$1=$B$14)*COLUMN(Änderungsprotokoll!A:Z))+1,1,1,"Änderungsprotokoll"))="","",INDIRECT(ADDRESS(3+$A38,SUMPRODUCT((Änderungsprotokoll!A$1:Z$1=$B$14)*COLUMN(Änderungsprotokoll!A:Z))+1,1,1,"Änderungsprotokoll")))</f>
        <v/>
      </c>
      <c r="D38" s="666"/>
      <c r="E38" s="670" t="str">
        <f ca="1">IF(INDIRECT(ADDRESS(3+$A38,SUMPRODUCT((Änderungsprotokoll!A$1:Z$1=$B$14)*COLUMN(Änderungsprotokoll!A:Z))+2,1,1,"Änderungsprotokoll"))="","",INDIRECT(ADDRESS(3+$A38,SUMPRODUCT((Änderungsprotokoll!A$1:Z$1=$B$14)*COLUMN(Änderungsprotokoll!A:Z))+2,1,1,"Änderungsprotokoll")))</f>
        <v/>
      </c>
      <c r="F38" s="670"/>
      <c r="G38" s="670"/>
      <c r="H38" s="670"/>
      <c r="I38" s="670"/>
      <c r="J38" s="670"/>
      <c r="K38" s="666" t="str">
        <f ca="1">IF(INDIRECT(ADDRESS(3+$A38,SUMPRODUCT((Änderungsprotokoll!A$1:Z$1=$B$14)*COLUMN(Änderungsprotokoll!A:Z))+3,1,1,"Änderungsprotokoll"))="","",INDIRECT(ADDRESS(3+$A38,SUMPRODUCT((Änderungsprotokoll!A$1:Z$1=$B$14)*COLUMN(Änderungsprotokoll!A:Z))+3,1,1,"Änderungsprotokoll")))</f>
        <v/>
      </c>
      <c r="L38" s="666"/>
      <c r="M38" s="666"/>
    </row>
    <row r="39" spans="1:13">
      <c r="B39" s="548"/>
      <c r="C39" s="15"/>
      <c r="D39" s="15"/>
      <c r="E39" s="15"/>
      <c r="F39" s="15"/>
      <c r="G39" s="15"/>
      <c r="H39" s="15"/>
      <c r="I39" s="15"/>
      <c r="J39" s="15"/>
      <c r="K39" s="15"/>
      <c r="L39" s="15"/>
      <c r="M39" s="15"/>
    </row>
    <row r="40" spans="1:13">
      <c r="B40" s="15"/>
      <c r="C40" s="15"/>
      <c r="D40" s="15"/>
      <c r="E40" s="15"/>
      <c r="F40" s="15"/>
      <c r="G40" s="15"/>
      <c r="H40" s="15"/>
      <c r="I40" s="15"/>
      <c r="J40" s="15"/>
      <c r="K40" s="15"/>
      <c r="L40" s="15"/>
      <c r="M40" s="15"/>
    </row>
  </sheetData>
  <sheetProtection algorithmName="SHA-512" hashValue="T1PH1I6fQizYvAf+VSrhQEPEvEcqbRS50qa+sCNwh2JwFIpywUjbma8loOKYPAcJqzPMxijLCqk59Dpy7nrQvw==" saltValue="sbM7+JWCHqDuTkBH/l/4/Q==" spinCount="100000" sheet="1" objects="1" scenarios="1" formatColumns="0" formatRows="0" selectLockedCells="1"/>
  <mergeCells count="43">
    <mergeCell ref="C38:D38"/>
    <mergeCell ref="E33:J33"/>
    <mergeCell ref="E34:J34"/>
    <mergeCell ref="E35:J35"/>
    <mergeCell ref="E36:J36"/>
    <mergeCell ref="E37:J37"/>
    <mergeCell ref="E38:J38"/>
    <mergeCell ref="C33:D33"/>
    <mergeCell ref="C34:D34"/>
    <mergeCell ref="C36:D36"/>
    <mergeCell ref="C37:D37"/>
    <mergeCell ref="C35:D35"/>
    <mergeCell ref="K38:M38"/>
    <mergeCell ref="K33:M33"/>
    <mergeCell ref="K34:M34"/>
    <mergeCell ref="K35:M35"/>
    <mergeCell ref="K36:M36"/>
    <mergeCell ref="K37:M37"/>
    <mergeCell ref="C29:D29"/>
    <mergeCell ref="C30:D30"/>
    <mergeCell ref="C31:D31"/>
    <mergeCell ref="C32:D32"/>
    <mergeCell ref="K28:M28"/>
    <mergeCell ref="E28:J28"/>
    <mergeCell ref="E29:J29"/>
    <mergeCell ref="K29:M29"/>
    <mergeCell ref="E32:J32"/>
    <mergeCell ref="K32:M32"/>
    <mergeCell ref="K30:M30"/>
    <mergeCell ref="K31:M31"/>
    <mergeCell ref="E30:J30"/>
    <mergeCell ref="E31:J31"/>
    <mergeCell ref="C28:D28"/>
    <mergeCell ref="B8:H10"/>
    <mergeCell ref="B3:M3"/>
    <mergeCell ref="B24:M24"/>
    <mergeCell ref="B18:D18"/>
    <mergeCell ref="B19:D19"/>
    <mergeCell ref="B20:D20"/>
    <mergeCell ref="B21:D21"/>
    <mergeCell ref="L5:M5"/>
    <mergeCell ref="L6:M17"/>
    <mergeCell ref="B14:D14"/>
  </mergeCells>
  <conditionalFormatting sqref="B29:M47">
    <cfRule type="cellIs" dxfId="34" priority="1" operator="greaterThan">
      <formula>""</formula>
    </cfRule>
  </conditionalFormatting>
  <dataValidations count="1">
    <dataValidation type="list" allowBlank="1" showInputMessage="1" showErrorMessage="1" sqref="B14" xr:uid="{00000000-0002-0000-0100-000000000000}">
      <formula1>Sprache</formula1>
    </dataValidation>
  </dataValidations>
  <pageMargins left="0.7" right="0.7" top="0.78740157499999996" bottom="0.78740157499999996" header="0.3" footer="0.3"/>
  <pageSetup paperSize="9" scale="55" orientation="portrait" verticalDpi="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77"/>
  <sheetViews>
    <sheetView view="pageBreakPreview" zoomScale="90" zoomScaleNormal="100" zoomScaleSheetLayoutView="90" workbookViewId="0">
      <selection activeCell="E7" sqref="E7:G7"/>
    </sheetView>
  </sheetViews>
  <sheetFormatPr baseColWidth="10" defaultColWidth="11.42578125" defaultRowHeight="12.75" outlineLevelRow="1"/>
  <cols>
    <col min="1" max="3" width="11.42578125" style="14"/>
    <col min="4" max="4" width="35.85546875" style="14" customWidth="1"/>
    <col min="5" max="6" width="11.42578125" style="14"/>
    <col min="7" max="7" width="28.28515625" style="14" customWidth="1"/>
    <col min="8" max="16384" width="11.42578125" style="14"/>
  </cols>
  <sheetData>
    <row r="2" spans="1:10" s="27" customFormat="1" ht="20.100000000000001" customHeight="1">
      <c r="A2" s="26" t="str">
        <f>HLOOKUP(Start!$B$14,Sprachen_allg!B:Z,ROWS(Sprachen_allg!1:17),FALSE)</f>
        <v>Project information</v>
      </c>
    </row>
    <row r="3" spans="1:10" ht="27.95" customHeight="1"/>
    <row r="4" spans="1:10">
      <c r="B4" s="480" t="str">
        <f>HLOOKUP(Start!$B$14,Sprachen_allg!B:Z,ROWS(Sprachen_allg!1:18),FALSE)</f>
        <v>1. Required project information for PART 1 and PART 2</v>
      </c>
    </row>
    <row r="5" spans="1:10" ht="14.1" customHeight="1">
      <c r="B5" s="28"/>
    </row>
    <row r="6" spans="1:10" ht="13.5" thickBot="1">
      <c r="B6" s="481" t="str">
        <f>HLOOKUP(Start!$B$14,Sprachen_allg!B:Z,ROWS(Sprachen_allg!1:19),FALSE)</f>
        <v>Selection of the application, accounting scope and reporting period</v>
      </c>
    </row>
    <row r="7" spans="1:10">
      <c r="B7" s="722" t="str">
        <f>HLOOKUP(Start!$B$14,Sprachen_allg!B:Z,ROWS(Sprachen_allg!1:20),FALSE)</f>
        <v>Application</v>
      </c>
      <c r="C7" s="723"/>
      <c r="D7" s="723"/>
      <c r="E7" s="724"/>
      <c r="F7" s="725"/>
      <c r="G7" s="726"/>
      <c r="H7" s="30" t="str">
        <f>HLOOKUP(Start!$B$14,Sprachen_Einheiten!B:Z,ROWS(Sprachen_Einheiten!1:2),FALSE)</f>
        <v>Please select</v>
      </c>
    </row>
    <row r="8" spans="1:10" ht="14.1" customHeight="1">
      <c r="B8" s="762" t="str">
        <f>HLOOKUP(Start!$B$14,Sprachen_allg!B:Z,ROWS(Sprachen_allg!1:21),FALSE)</f>
        <v>Accounting scope</v>
      </c>
      <c r="C8" s="763"/>
      <c r="D8" s="763"/>
      <c r="E8" s="771"/>
      <c r="F8" s="772"/>
      <c r="G8" s="773"/>
      <c r="H8" s="482" t="str">
        <f>HLOOKUP(Start!$B$14,Sprachen_Einheiten!B:Z,ROWS(Sprachen_Einheiten!1:2),FALSE)</f>
        <v>Please select</v>
      </c>
      <c r="I8" s="31"/>
      <c r="J8" s="31"/>
    </row>
    <row r="9" spans="1:10" ht="14.1" customHeight="1" thickBot="1">
      <c r="A9" s="32"/>
      <c r="B9" s="760" t="str">
        <f>HLOOKUP(Start!$B$14,Sprachen_allg!B:Z,ROWS(Sprachen_allg!1:22),FALSE)</f>
        <v>Reporting period</v>
      </c>
      <c r="C9" s="761"/>
      <c r="D9" s="761"/>
      <c r="E9" s="764"/>
      <c r="F9" s="764"/>
      <c r="G9" s="765"/>
      <c r="H9" s="482" t="str">
        <f>HLOOKUP(Start!$B$14,Sprachen_Einheiten!B:Z,ROWS(Sprachen_Einheiten!1:3),FALSE)</f>
        <v>[MM.YYYY - MM.YYYY]</v>
      </c>
    </row>
    <row r="11" spans="1:10" ht="15.75" customHeight="1" thickBot="1">
      <c r="B11" s="29" t="str">
        <f>HLOOKUP(Start!$B$14,Sprachen_allg!B:Z,ROWS(Sprachen_allg!1:23),FALSE)</f>
        <v>Required information if accounting scope "Operation and Construction" is selected (according to EN 15978 or similar)</v>
      </c>
    </row>
    <row r="12" spans="1:10" ht="12.75" customHeight="1">
      <c r="B12" s="766" t="str">
        <f>HLOOKUP(Start!$B$14,Sprachen_allg!B:Z,ROWS(Sprachen_allg!1:24),FALSE)</f>
        <v>GHG emissions - product stage (A1-A3)</v>
      </c>
      <c r="C12" s="767"/>
      <c r="D12" s="768"/>
      <c r="E12" s="734"/>
      <c r="F12" s="734"/>
      <c r="G12" s="735"/>
      <c r="H12" s="30" t="str">
        <f>HLOOKUP(Start!$B$14,Sprachen_Einheiten!B:Z,ROWS(Sprachen_Einheiten!1:4),FALSE)</f>
        <v>[kgCO2eq]</v>
      </c>
    </row>
    <row r="13" spans="1:10" ht="12.75" customHeight="1">
      <c r="B13" s="742" t="str">
        <f>HLOOKUP(Start!$B$14,Sprachen_allg!B:Z,ROWS(Sprachen_allg!1:25),FALSE)</f>
        <v>GHG emissions - use stage (B1+B4)</v>
      </c>
      <c r="C13" s="769"/>
      <c r="D13" s="770"/>
      <c r="E13" s="736"/>
      <c r="F13" s="736"/>
      <c r="G13" s="737"/>
      <c r="H13" s="482" t="str">
        <f>HLOOKUP(Start!$B$14,Sprachen_Einheiten!B:Z,ROWS(Sprachen_Einheiten!1:4),FALSE)</f>
        <v>[kgCO2eq]</v>
      </c>
    </row>
    <row r="14" spans="1:10" ht="12.75" customHeight="1">
      <c r="B14" s="742" t="str">
        <f>HLOOKUP(Start!$B$14,Sprachen_allg!B:Z,ROWS(Sprachen_allg!1:26),FALSE)</f>
        <v>GHG emissions - end of life stage and recycling potentials (C3+C4+D)</v>
      </c>
      <c r="C14" s="743"/>
      <c r="D14" s="744"/>
      <c r="E14" s="736"/>
      <c r="F14" s="736"/>
      <c r="G14" s="737"/>
      <c r="H14" s="482" t="str">
        <f>HLOOKUP(Start!$B$14,Sprachen_Einheiten!B:Z,ROWS(Sprachen_Einheiten!1:4),FALSE)</f>
        <v>[kgCO2eq]</v>
      </c>
    </row>
    <row r="15" spans="1:10" ht="15.75" customHeight="1">
      <c r="B15" s="33" t="str">
        <f>HLOOKUP(Start!$B$14,Sprachen_allg!B:Z,ROWS(Sprachen_allg!1:27),FALSE)</f>
        <v>Initial greenhouse gas (GHG) emissions of the scope "Construction"</v>
      </c>
      <c r="C15" s="34"/>
      <c r="D15" s="34"/>
      <c r="E15" s="738">
        <f>SUM(E12:F14)</f>
        <v>0</v>
      </c>
      <c r="F15" s="738"/>
      <c r="G15" s="739"/>
      <c r="H15" s="482" t="str">
        <f>HLOOKUP(Start!$B$14,Sprachen_Einheiten!B:Z,ROWS(Sprachen_Einheiten!1:4),FALSE)</f>
        <v>[kgCO2eq]</v>
      </c>
    </row>
    <row r="16" spans="1:10" s="35" customFormat="1" ht="13.5" thickBot="1">
      <c r="B16" s="36" t="str">
        <f>HLOOKUP(Start!$B$14,Sprachen_allg!B:Z,ROWS(Sprachen_allg!1:28),FALSE)</f>
        <v>Data quality indicator (DQI) for accounting scope "Construction"</v>
      </c>
      <c r="C16" s="37"/>
      <c r="D16" s="37"/>
      <c r="E16" s="740" t="str">
        <f>TextLcaDQI</f>
        <v>currently no input necessary</v>
      </c>
      <c r="F16" s="740"/>
      <c r="G16" s="741"/>
      <c r="H16" s="30" t="str">
        <f>HLOOKUP(Start!$B$14,Sprachen_Einheiten!B:Z,ROWS(Sprachen_Einheiten!1:5),FALSE)</f>
        <v>[-]</v>
      </c>
      <c r="I16" s="30"/>
    </row>
    <row r="17" spans="2:8" ht="20.100000000000001" customHeight="1"/>
    <row r="18" spans="2:8">
      <c r="B18" s="38" t="str">
        <f>HLOOKUP(Start!$B$14,Sprachen_allg!B:Z,ROWS(Sprachen_allg!1:29),FALSE)</f>
        <v>Required information if used for the DGNB System Buildings In Use, Version 2020</v>
      </c>
    </row>
    <row r="19" spans="2:8" ht="13.5" thickBot="1">
      <c r="B19" s="38" t="str">
        <f>HLOOKUP(Start!$B$14,Sprachen_allg!B:Z,ROWS(Sprachen_allg!1:30),FALSE)</f>
        <v xml:space="preserve">Please open row 20 to 22 </v>
      </c>
    </row>
    <row r="20" spans="2:8" ht="14.1" customHeight="1" outlineLevel="1">
      <c r="B20" s="692" t="str">
        <f>HLOOKUP(Start!$B$14,Sprachen_allg!B:Z,ROWS(Sprachen_allg!1:31),FALSE)</f>
        <v>DGNB contract number</v>
      </c>
      <c r="C20" s="693"/>
      <c r="D20" s="693"/>
      <c r="E20" s="755"/>
      <c r="F20" s="756"/>
      <c r="G20" s="757"/>
      <c r="H20" s="30" t="str">
        <f>HLOOKUP(Start!$B$14,Sprachen_Einheiten!B:Z,ROWS(Sprachen_Einheiten!1:5),FALSE)</f>
        <v>[-]</v>
      </c>
    </row>
    <row r="21" spans="2:8" ht="14.1" customHeight="1" outlineLevel="1">
      <c r="B21" s="732" t="str">
        <f>HLOOKUP(Start!$B$14,Sprachen_allg!B:Z,ROWS(Sprachen_allg!1:32),FALSE)</f>
        <v>Project name</v>
      </c>
      <c r="C21" s="733"/>
      <c r="D21" s="733"/>
      <c r="E21" s="751"/>
      <c r="F21" s="751"/>
      <c r="G21" s="752"/>
      <c r="H21" s="482" t="str">
        <f>HLOOKUP(Start!$B$14,Sprachen_Einheiten!B:Z,ROWS(Sprachen_Einheiten!1:6),FALSE)</f>
        <v>[Description]</v>
      </c>
    </row>
    <row r="22" spans="2:8" ht="14.1" customHeight="1" outlineLevel="1" thickBot="1">
      <c r="B22" s="683" t="str">
        <f>HLOOKUP(Start!$B$14,Sprachen_allg!B:Z,ROWS(Sprachen_allg!1:33),FALSE)</f>
        <v>DGNB Auditor</v>
      </c>
      <c r="C22" s="684"/>
      <c r="D22" s="684"/>
      <c r="E22" s="753"/>
      <c r="F22" s="753"/>
      <c r="G22" s="754"/>
      <c r="H22" s="30" t="str">
        <f>HLOOKUP(Start!$B$14,Sprachen_Einheiten!B:Z,ROWS(Sprachen_Einheiten!1:7),FALSE)</f>
        <v>[Name, Organisation]</v>
      </c>
    </row>
    <row r="23" spans="2:8" ht="12.75" customHeight="1">
      <c r="B23" s="40"/>
      <c r="C23" s="40"/>
      <c r="D23" s="40"/>
      <c r="E23" s="40"/>
      <c r="F23" s="40"/>
      <c r="G23" s="40"/>
      <c r="H23" s="30"/>
    </row>
    <row r="24" spans="2:8">
      <c r="B24" s="28" t="str">
        <f>HLOOKUP(Start!$B$14,Sprachen_allg!B:Z,ROWS(Sprachen_allg!1:34),FALSE)</f>
        <v>2. Required project information for PART 3</v>
      </c>
      <c r="C24" s="40"/>
      <c r="D24" s="40"/>
      <c r="E24" s="40"/>
      <c r="F24" s="40"/>
      <c r="G24" s="40"/>
      <c r="H24" s="40"/>
    </row>
    <row r="25" spans="2:8" ht="14.1" customHeight="1">
      <c r="B25" s="28"/>
      <c r="C25" s="40"/>
      <c r="D25" s="40"/>
      <c r="E25" s="40"/>
      <c r="F25" s="40"/>
      <c r="G25" s="40"/>
      <c r="H25" s="40"/>
    </row>
    <row r="26" spans="2:8" ht="13.5" thickBot="1">
      <c r="B26" s="29" t="str">
        <f>HLOOKUP(Start!$B$14,Sprachen_allg!B:Z,ROWS(Sprachen_allg!1:35),FALSE)</f>
        <v>Building details</v>
      </c>
    </row>
    <row r="27" spans="2:8" s="32" customFormat="1" ht="14.1" customHeight="1">
      <c r="B27" s="727" t="str">
        <f>HLOOKUP(Start!$B$14,Sprachen_allg!B:Z,ROWS(Sprachen_allg!1:36),FALSE)</f>
        <v>Owner of the building</v>
      </c>
      <c r="C27" s="728"/>
      <c r="D27" s="728"/>
      <c r="E27" s="729"/>
      <c r="F27" s="730"/>
      <c r="G27" s="731"/>
      <c r="H27" s="41" t="str">
        <f>HLOOKUP(Start!$B$14,Sprachen_Einheiten!B:Z,ROWS(Sprachen_Einheiten!1:7),FALSE)</f>
        <v>[Name, Organisation]</v>
      </c>
    </row>
    <row r="28" spans="2:8" ht="14.1" customHeight="1">
      <c r="B28" s="732" t="str">
        <f>HLOOKUP(Start!$B$14,Sprachen_allg!B:Z,ROWS(Sprachen_allg!1:37),FALSE)</f>
        <v>Building project / Project name</v>
      </c>
      <c r="C28" s="733"/>
      <c r="D28" s="733"/>
      <c r="E28" s="758" t="str">
        <f>IF(Project!E21="","",Project!E21)</f>
        <v/>
      </c>
      <c r="F28" s="758"/>
      <c r="G28" s="759"/>
      <c r="H28" s="30" t="str">
        <f>HLOOKUP(Start!$B$14,Sprachen_Einheiten!B:Z,ROWS(Sprachen_Einheiten!1:6),FALSE)</f>
        <v>[Description]</v>
      </c>
    </row>
    <row r="29" spans="2:8" ht="14.1" customHeight="1">
      <c r="B29" s="694" t="str">
        <f>HLOOKUP(Start!$B$14,Sprachen_allg!B:Z,ROWS(Sprachen_allg!1:38),FALSE)</f>
        <v>Street</v>
      </c>
      <c r="C29" s="695"/>
      <c r="D29" s="695"/>
      <c r="E29" s="705"/>
      <c r="F29" s="705"/>
      <c r="G29" s="706"/>
      <c r="H29" s="482" t="str">
        <f>HLOOKUP(Start!$B$14,Sprachen_Einheiten!B:Z,ROWS(Sprachen_Einheiten!1:6),FALSE)</f>
        <v>[Description]</v>
      </c>
    </row>
    <row r="30" spans="2:8" ht="14.1" customHeight="1">
      <c r="B30" s="694" t="str">
        <f>HLOOKUP(Start!$B$14,Sprachen_allg!B:Z,ROWS(Sprachen_allg!1:39),FALSE)</f>
        <v>City</v>
      </c>
      <c r="C30" s="695"/>
      <c r="D30" s="695"/>
      <c r="E30" s="705"/>
      <c r="F30" s="705"/>
      <c r="G30" s="706"/>
      <c r="H30" s="482" t="str">
        <f>HLOOKUP(Start!$B$14,Sprachen_Einheiten!B:Z,ROWS(Sprachen_Einheiten!1:6),FALSE)</f>
        <v>[Description]</v>
      </c>
    </row>
    <row r="31" spans="2:8" ht="14.1" customHeight="1">
      <c r="B31" s="694" t="str">
        <f>HLOOKUP(Start!$B$14,Sprachen_allg!B:Z,ROWS(Sprachen_allg!1:40),FALSE)</f>
        <v>ZIP-code</v>
      </c>
      <c r="C31" s="695"/>
      <c r="D31" s="695"/>
      <c r="E31" s="751"/>
      <c r="F31" s="751"/>
      <c r="G31" s="752"/>
      <c r="H31" s="482" t="str">
        <f>HLOOKUP(Start!$B$14,Sprachen_Einheiten!B:Z,ROWS(Sprachen_Einheiten!1:6),FALSE)</f>
        <v>[Description]</v>
      </c>
    </row>
    <row r="32" spans="2:8" ht="14.1" customHeight="1">
      <c r="B32" s="694" t="str">
        <f>HLOOKUP(Start!$B$14,Sprachen_allg!B:Z,ROWS(Sprachen_allg!1:41),FALSE)</f>
        <v>Year of completion of the building</v>
      </c>
      <c r="C32" s="695"/>
      <c r="D32" s="695"/>
      <c r="E32" s="705"/>
      <c r="F32" s="705"/>
      <c r="G32" s="706"/>
      <c r="H32" s="30" t="str">
        <f>HLOOKUP(Start!$B$14,Sprachen_Einheiten!B:Z,ROWS(Sprachen_Einheiten!1:8),FALSE)</f>
        <v>[YYYY]</v>
      </c>
    </row>
    <row r="33" spans="2:9" ht="14.1" customHeight="1">
      <c r="B33" s="694" t="str">
        <f>HLOOKUP(Start!$B$14,Sprachen_allg!B:Z,ROWS(Sprachen_allg!1:42),FALSE)</f>
        <v>Year of the last substantial renovation</v>
      </c>
      <c r="C33" s="695"/>
      <c r="D33" s="695"/>
      <c r="E33" s="705"/>
      <c r="F33" s="705"/>
      <c r="G33" s="706"/>
      <c r="H33" s="482" t="str">
        <f>HLOOKUP(Start!$B$14,Sprachen_Einheiten!B:Z,ROWS(Sprachen_Einheiten!1:8),FALSE)</f>
        <v>[YYYY]</v>
      </c>
    </row>
    <row r="34" spans="2:9" ht="14.1" customHeight="1">
      <c r="B34" s="694" t="str">
        <f>HLOOKUP(Start!$B$14,Sprachen_allg!B:Z,ROWS(Sprachen_allg!1:43),FALSE)</f>
        <v>Building usage type</v>
      </c>
      <c r="C34" s="695"/>
      <c r="D34" s="695"/>
      <c r="E34" s="705"/>
      <c r="F34" s="705"/>
      <c r="G34" s="706"/>
      <c r="H34" s="30" t="str">
        <f>HLOOKUP(Start!$B$14,Sprachen_Einheiten!B:Z,ROWS(Sprachen_Einheiten!1:6),FALSE)</f>
        <v>[Description]</v>
      </c>
    </row>
    <row r="35" spans="2:9" ht="14.1" customHeight="1">
      <c r="B35" s="747" t="str">
        <f>HLOOKUP(Start!$B$14,Sprachen_allg!B:Z,ROWS(Sprachen_allg!1:44),FALSE)</f>
        <v>Adequate reference unit</v>
      </c>
      <c r="C35" s="748"/>
      <c r="D35" s="748"/>
      <c r="E35" s="705"/>
      <c r="F35" s="705"/>
      <c r="G35" s="706"/>
      <c r="H35" s="30" t="str">
        <f>HLOOKUP(Start!$B$14,Sprachen_Einheiten!B:Z,ROWS(Sprachen_Einheiten!1:9),FALSE)</f>
        <v>eg. persons, beds, …</v>
      </c>
    </row>
    <row r="36" spans="2:9" ht="14.1" customHeight="1" thickBot="1">
      <c r="B36" s="677" t="str">
        <f>HLOOKUP(Start!$B$14,Sprachen_allg!B:Z,ROWS(Sprachen_allg!1:45),FALSE)</f>
        <v>Quantification of adequete reference unit</v>
      </c>
      <c r="C36" s="678"/>
      <c r="D36" s="678"/>
      <c r="E36" s="679"/>
      <c r="F36" s="679"/>
      <c r="G36" s="680"/>
      <c r="H36" s="30" t="str">
        <f>HLOOKUP(Start!$B$14,Sprachen_Einheiten!B:Z,ROWS(Sprachen_Einheiten!1:10),FALSE)</f>
        <v>eg. [nPersons], [nBeds], ...</v>
      </c>
    </row>
    <row r="37" spans="2:9" ht="14.1" customHeight="1">
      <c r="B37" s="40"/>
      <c r="C37" s="40"/>
      <c r="D37" s="40"/>
      <c r="E37" s="40"/>
      <c r="F37" s="40"/>
      <c r="G37" s="40"/>
      <c r="H37" s="40"/>
    </row>
    <row r="38" spans="2:9" ht="13.5" thickBot="1">
      <c r="B38" s="38" t="str">
        <f>HLOOKUP(Start!$B$14,Sprachen_allg!B:Z,ROWS(Sprachen_allg!1:46),FALSE)</f>
        <v>Information on data provision</v>
      </c>
      <c r="C38" s="35"/>
      <c r="D38" s="35"/>
      <c r="E38" s="42"/>
      <c r="F38" s="42"/>
      <c r="G38" s="42"/>
      <c r="H38" s="43"/>
    </row>
    <row r="39" spans="2:9" ht="14.1" customHeight="1">
      <c r="B39" s="781" t="str">
        <f>HLOOKUP(Start!$B$14,Sprachen_allg!B:Z,ROWS(Sprachen_allg!1:47),FALSE)</f>
        <v>Date of data collection</v>
      </c>
      <c r="C39" s="782"/>
      <c r="D39" s="782"/>
      <c r="E39" s="783"/>
      <c r="F39" s="783"/>
      <c r="G39" s="784"/>
      <c r="H39" s="482" t="str">
        <f>HLOOKUP(Start!$B$14,Sprachen_Einheiten!B:Z,ROWS(Sprachen_Einheiten!1:11),FALSE)</f>
        <v>[DD.MM.YYYY]</v>
      </c>
    </row>
    <row r="40" spans="2:9" ht="14.1" customHeight="1">
      <c r="B40" s="732" t="str">
        <f>HLOOKUP(Start!$B$14,Sprachen_allg!B:Z,ROWS(Sprachen_allg!1:48),FALSE)</f>
        <v>Data collected by …</v>
      </c>
      <c r="C40" s="733"/>
      <c r="D40" s="733"/>
      <c r="E40" s="751"/>
      <c r="F40" s="751"/>
      <c r="G40" s="752"/>
      <c r="H40" s="482" t="str">
        <f>HLOOKUP(Start!$B$14,Sprachen_Einheiten!B:Z,ROWS(Sprachen_Einheiten!1:7),FALSE)</f>
        <v>[Name, Organisation]</v>
      </c>
    </row>
    <row r="41" spans="2:9" ht="14.1" customHeight="1" thickBot="1">
      <c r="B41" s="683" t="str">
        <f>HLOOKUP(Start!$B$14,Sprachen_allg!B:Z,ROWS(Sprachen_allg!1:49),FALSE)</f>
        <v>Data checked by …</v>
      </c>
      <c r="C41" s="684"/>
      <c r="D41" s="684"/>
      <c r="E41" s="753"/>
      <c r="F41" s="753"/>
      <c r="G41" s="754"/>
      <c r="H41" s="30" t="str">
        <f>HLOOKUP(Start!$B$14,Sprachen_Einheiten!B:Z,ROWS(Sprachen_Einheiten!1:7),FALSE)</f>
        <v>[Name, Organisation]</v>
      </c>
    </row>
    <row r="42" spans="2:9" ht="12.75" customHeight="1">
      <c r="B42" s="44"/>
      <c r="C42" s="44"/>
      <c r="D42" s="44"/>
      <c r="E42" s="44"/>
      <c r="F42" s="44"/>
      <c r="G42" s="44"/>
      <c r="H42" s="44"/>
    </row>
    <row r="43" spans="2:9" ht="13.5" thickBot="1">
      <c r="B43" s="38" t="str">
        <f>HLOOKUP(Start!$B$14,Sprachen_allg!B:Z,ROWS(Sprachen_allg!1:50),FALSE)</f>
        <v>Building area</v>
      </c>
      <c r="C43" s="35"/>
      <c r="D43" s="35"/>
      <c r="E43" s="42"/>
      <c r="F43" s="42"/>
      <c r="G43" s="42"/>
      <c r="H43" s="30"/>
    </row>
    <row r="44" spans="2:9" ht="15.75" customHeight="1">
      <c r="B44" s="718" t="str">
        <f>HLOOKUP(Start!$B$14,Sprachen_allg!B:Z,ROWS(Sprachen_allg!1:51),FALSE)</f>
        <v>"Net floor area“ (NFA) according to DIN 277:2016 or similar</v>
      </c>
      <c r="C44" s="719"/>
      <c r="D44" s="719"/>
      <c r="E44" s="709"/>
      <c r="F44" s="709"/>
      <c r="G44" s="710"/>
      <c r="H44" s="30" t="str">
        <f>HLOOKUP(Start!$B$14,Sprachen_Einheiten!B:Z,ROWS(Sprachen_Einheiten!1:12),FALSE)</f>
        <v>[m²]</v>
      </c>
      <c r="I44" s="30" t="str">
        <f>HLOOKUP(Start!$B$14,Sprachen_allg!B:Z,ROWS(Sprachen_allg!1:78),FALSE)</f>
        <v>Note:</v>
      </c>
    </row>
    <row r="45" spans="2:9" ht="15.75" customHeight="1" thickBot="1">
      <c r="B45" s="720" t="str">
        <f>HLOOKUP(Start!$B$14,Sprachen_allg!B:Z,ROWS(Sprachen_allg!1:52),FALSE)</f>
        <v>"Gross floor area“ (GFA) according to DIN 277:2016 or similar</v>
      </c>
      <c r="C45" s="721"/>
      <c r="D45" s="721"/>
      <c r="E45" s="711"/>
      <c r="F45" s="711"/>
      <c r="G45" s="712"/>
      <c r="H45" s="30" t="str">
        <f>HLOOKUP(Start!$B$14,Sprachen_Einheiten!B:Z,ROWS(Sprachen_Einheiten!1:12),FALSE)</f>
        <v>[m²]</v>
      </c>
      <c r="I45" s="542"/>
    </row>
    <row r="46" spans="2:9" ht="27.95" customHeight="1">
      <c r="B46" s="44"/>
      <c r="C46" s="44"/>
      <c r="D46" s="44"/>
      <c r="E46" s="44"/>
      <c r="F46" s="44"/>
      <c r="G46" s="44"/>
      <c r="H46" s="44"/>
    </row>
    <row r="47" spans="2:9" ht="15.75" customHeight="1">
      <c r="B47" s="28" t="str">
        <f>HLOOKUP(Start!$B$14,Sprachen_allg!B:Z,ROWS(Sprachen_allg!1:53),FALSE)</f>
        <v>3. Optional project information for PART 3</v>
      </c>
      <c r="C47" s="44"/>
      <c r="D47" s="44"/>
      <c r="E47" s="44"/>
      <c r="F47" s="44"/>
      <c r="G47" s="44"/>
      <c r="H47" s="44"/>
    </row>
    <row r="48" spans="2:9" ht="14.1" customHeight="1">
      <c r="B48" s="44"/>
      <c r="C48" s="44"/>
      <c r="D48" s="44"/>
      <c r="E48" s="44"/>
      <c r="F48" s="44"/>
      <c r="G48" s="44"/>
      <c r="H48" s="44"/>
    </row>
    <row r="49" spans="1:8" ht="13.5" thickBot="1">
      <c r="B49" s="29" t="str">
        <f>HLOOKUP(Start!$B$14,Sprachen_allg!B:Z,ROWS(Sprachen_allg!1:54),FALSE)</f>
        <v>Optional area information on the building</v>
      </c>
      <c r="H49" s="30"/>
    </row>
    <row r="50" spans="1:8" ht="25.5" customHeight="1">
      <c r="B50" s="718" t="str">
        <f>HLOOKUP(Start!$B$14,Sprachen_allg!B:Z,ROWS(Sprachen_allg!1:55),FALSE)</f>
        <v>Residental: Reference floor area according national energy regulation</v>
      </c>
      <c r="C50" s="719"/>
      <c r="D50" s="719"/>
      <c r="E50" s="749"/>
      <c r="F50" s="749"/>
      <c r="G50" s="750"/>
      <c r="H50" s="30" t="str">
        <f>HLOOKUP(Start!$B$14,Sprachen_Einheiten!B:Z,ROWS(Sprachen_Einheiten!1:12),FALSE)</f>
        <v>[m²]</v>
      </c>
    </row>
    <row r="51" spans="1:8" ht="25.5" customHeight="1">
      <c r="B51" s="716" t="str">
        <f>HLOOKUP(Start!$B$14,Sprachen_allg!B:Z,ROWS(Sprachen_allg!1:56),FALSE)</f>
        <v>Non-residental: Reference floor area according national energy regulation</v>
      </c>
      <c r="C51" s="717"/>
      <c r="D51" s="717"/>
      <c r="E51" s="687"/>
      <c r="F51" s="687"/>
      <c r="G51" s="688"/>
      <c r="H51" s="30" t="str">
        <f>HLOOKUP(Start!$B$14,Sprachen_Einheiten!B:Z,ROWS(Sprachen_Einheiten!1:12),FALSE)</f>
        <v>[m²]</v>
      </c>
    </row>
    <row r="52" spans="1:8" ht="14.1" customHeight="1">
      <c r="B52" s="689" t="str">
        <f>HLOOKUP(Start!$B$14,Sprachen_allg!B:Z,ROWS(Sprachen_allg!1:57),FALSE)</f>
        <v>Common Area</v>
      </c>
      <c r="C52" s="690"/>
      <c r="D52" s="691"/>
      <c r="E52" s="687"/>
      <c r="F52" s="687"/>
      <c r="G52" s="688"/>
      <c r="H52" s="30" t="str">
        <f>HLOOKUP(Start!$B$14,Sprachen_Einheiten!B:Z,ROWS(Sprachen_Einheiten!1:12),FALSE)</f>
        <v>[m²]</v>
      </c>
    </row>
    <row r="53" spans="1:8" ht="14.1" customHeight="1">
      <c r="B53" s="689" t="str">
        <f>HLOOKUP(Start!$B$14,Sprachen_allg!B:Z,ROWS(Sprachen_allg!1:58),FALSE)</f>
        <v>Tenant Space</v>
      </c>
      <c r="C53" s="690"/>
      <c r="D53" s="691"/>
      <c r="E53" s="687"/>
      <c r="F53" s="687"/>
      <c r="G53" s="688"/>
      <c r="H53" s="30" t="str">
        <f>HLOOKUP(Start!$B$14,Sprachen_Einheiten!B:Z,ROWS(Sprachen_Einheiten!1:12),FALSE)</f>
        <v>[m²]</v>
      </c>
    </row>
    <row r="54" spans="1:8" ht="14.1" customHeight="1">
      <c r="B54" s="701" t="str">
        <f>HLOOKUP(Start!$B$14,Sprachen_allg!B:Z,ROWS(Sprachen_allg!1:59),FALSE)</f>
        <v>Adequate reference unit</v>
      </c>
      <c r="C54" s="702"/>
      <c r="D54" s="702"/>
      <c r="E54" s="681"/>
      <c r="F54" s="681"/>
      <c r="G54" s="682"/>
      <c r="H54" s="30" t="str">
        <f>HLOOKUP(Start!$B$14,Sprachen_Einheiten!B:Z,ROWS(Sprachen_Einheiten!1:13),FALSE)</f>
        <v>Definition of own reference area</v>
      </c>
    </row>
    <row r="55" spans="1:8" ht="14.1" customHeight="1" thickBot="1">
      <c r="B55" s="683" t="str">
        <f>HLOOKUP(Start!$B$14,Sprachen_allg!B:Z,ROWS(Sprachen_allg!1:60),FALSE)</f>
        <v>Quantification of adequate reference unit</v>
      </c>
      <c r="C55" s="684"/>
      <c r="D55" s="684"/>
      <c r="E55" s="685"/>
      <c r="F55" s="685"/>
      <c r="G55" s="686"/>
      <c r="H55" s="482" t="str">
        <f>HLOOKUP(Start!$B$14,Sprachen_Einheiten!B:Z,ROWS(Sprachen_Einheiten!1:12),FALSE)</f>
        <v>[m²]</v>
      </c>
    </row>
    <row r="56" spans="1:8" ht="14.1" customHeight="1"/>
    <row r="57" spans="1:8" ht="13.5" customHeight="1" thickBot="1">
      <c r="B57" s="29" t="str">
        <f>HLOOKUP(Start!$B$14,Sprachen_allg!B:Z,ROWS(Sprachen_allg!1:61),FALSE)</f>
        <v>Optional information on the building</v>
      </c>
      <c r="H57" s="30"/>
    </row>
    <row r="58" spans="1:8" ht="13.5" customHeight="1">
      <c r="A58" s="32"/>
      <c r="B58" s="692" t="str">
        <f>HLOOKUP(Start!$B$14,Sprachen_allg!B:Z,ROWS(Sprachen_allg!1:62),FALSE)</f>
        <v>Building management</v>
      </c>
      <c r="C58" s="693"/>
      <c r="D58" s="693"/>
      <c r="E58" s="707"/>
      <c r="F58" s="707"/>
      <c r="G58" s="708"/>
      <c r="H58" s="30" t="str">
        <f>HLOOKUP(Start!$B$14,Sprachen_Einheiten!B:Z,ROWS(Sprachen_Einheiten!1:14),FALSE)</f>
        <v>[direct/indirect]</v>
      </c>
    </row>
    <row r="59" spans="1:8" ht="13.5" hidden="1" customHeight="1">
      <c r="A59" s="32"/>
      <c r="B59" s="483" t="str">
        <f>HLOOKUP(Start!$B$14,Sprachen_allg!B:Z,ROWS(Sprachen_allg!1:63),FALSE)</f>
        <v>direct building management</v>
      </c>
      <c r="C59" s="15" t="s">
        <v>198</v>
      </c>
      <c r="D59" s="15"/>
      <c r="E59" s="47"/>
      <c r="F59" s="47"/>
      <c r="G59" s="48"/>
      <c r="H59" s="30"/>
    </row>
    <row r="60" spans="1:8" ht="13.5" customHeight="1">
      <c r="A60" s="32"/>
      <c r="B60" s="777" t="str">
        <f>HLOOKUP(Start!$B$14,Sprachen_allg!B:Z,ROWS(Sprachen_allg!1:64),FALSE)</f>
        <v>Vacancy rate</v>
      </c>
      <c r="C60" s="778"/>
      <c r="D60" s="778"/>
      <c r="E60" s="779"/>
      <c r="F60" s="779"/>
      <c r="G60" s="780"/>
      <c r="H60" s="30" t="str">
        <f>HLOOKUP(Start!$B$14,Sprachen_Einheiten!B:Z,ROWS(Sprachen_Einheiten!1:15),FALSE)</f>
        <v>[%]</v>
      </c>
    </row>
    <row r="61" spans="1:8" ht="14.1" customHeight="1">
      <c r="B61" s="689" t="str">
        <f>HLOOKUP(Start!$B$14,Sprachen_allg!B:Z,ROWS(Sprachen_allg!1:65),FALSE)</f>
        <v>Primary energy demand according to national energy regulation</v>
      </c>
      <c r="C61" s="690"/>
      <c r="D61" s="691"/>
      <c r="E61" s="745"/>
      <c r="F61" s="745"/>
      <c r="G61" s="746"/>
      <c r="H61" s="30" t="str">
        <f>HLOOKUP(Start!$B$14,Sprachen_Einheiten!B:Z,ROWS(Sprachen_Einheiten!1:16),FALSE)</f>
        <v>[kWh/a*m2]</v>
      </c>
    </row>
    <row r="62" spans="1:8" ht="14.1" customHeight="1">
      <c r="B62" s="698" t="str">
        <f>HLOOKUP(Start!$B$14,Sprachen_allg!B:Z,ROWS(Sprachen_allg!1:66),FALSE)</f>
        <v>Energy efficiency class according to national energy regulation</v>
      </c>
      <c r="C62" s="699"/>
      <c r="D62" s="700"/>
      <c r="E62" s="787"/>
      <c r="F62" s="787"/>
      <c r="G62" s="788"/>
      <c r="H62" s="30" t="str">
        <f>HLOOKUP(Start!$B$14,Sprachen_Einheiten!B:Z,ROWS(Sprachen_Einheiten!1:17),FALSE)</f>
        <v>[Class]</v>
      </c>
    </row>
    <row r="63" spans="1:8" ht="14.1" customHeight="1" thickBot="1">
      <c r="B63" s="789" t="str">
        <f>HLOOKUP(Start!$B$14,Sprachen_allg!B:Z,ROWS(Sprachen_allg!1:67),FALSE)</f>
        <v>GHG intensity of building operations according to national energy regulation</v>
      </c>
      <c r="C63" s="790"/>
      <c r="D63" s="791"/>
      <c r="E63" s="711"/>
      <c r="F63" s="711"/>
      <c r="G63" s="712"/>
      <c r="H63" s="30" t="str">
        <f>HLOOKUP(Start!$B$14,Sprachen_Einheiten!B:Z,ROWS(Sprachen_Einheiten!1:16),FALSE)</f>
        <v>[kWh/a*m2]</v>
      </c>
    </row>
    <row r="64" spans="1:8" ht="14.1" customHeight="1"/>
    <row r="65" spans="2:9" ht="13.5" thickBot="1">
      <c r="B65" s="38" t="str">
        <f>HLOOKUP(Start!$B$14,Sprachen_allg!B:Z,ROWS(Sprachen_allg!1:68),FALSE)</f>
        <v>Optional information on further greenhouse gas emissions (outside the accounting scope "Operation and Construction")</v>
      </c>
    </row>
    <row r="66" spans="2:9" ht="14.1" customHeight="1">
      <c r="B66" s="692" t="str">
        <f>HLOOKUP(Start!$B$14,Sprachen_allg!B:Z,ROWS(Sprachen_allg!1:69),FALSE)</f>
        <v>GHG emissions for mobility</v>
      </c>
      <c r="C66" s="693"/>
      <c r="D66" s="693"/>
      <c r="E66" s="785"/>
      <c r="F66" s="785"/>
      <c r="G66" s="786"/>
      <c r="H66" s="30" t="str">
        <f>HLOOKUP(Start!$B$14,Sprachen_Einheiten!B:Z,ROWS(Sprachen_Einheiten!1:4),FALSE)</f>
        <v>[kgCO2eq]</v>
      </c>
    </row>
    <row r="67" spans="2:9" ht="14.1" customHeight="1">
      <c r="B67" s="715"/>
      <c r="C67" s="705"/>
      <c r="D67" s="705"/>
      <c r="E67" s="774"/>
      <c r="F67" s="775"/>
      <c r="G67" s="776"/>
      <c r="H67" s="30" t="str">
        <f>HLOOKUP(Start!$B$14,Sprachen_Einheiten!B:Z,ROWS(Sprachen_Einheiten!1:4),FALSE)</f>
        <v>[kgCO2eq]</v>
      </c>
    </row>
    <row r="68" spans="2:9" ht="14.1" customHeight="1">
      <c r="B68" s="715"/>
      <c r="C68" s="705"/>
      <c r="D68" s="705"/>
      <c r="E68" s="713"/>
      <c r="F68" s="713"/>
      <c r="G68" s="714"/>
      <c r="H68" s="30" t="str">
        <f>HLOOKUP(Start!$B$14,Sprachen_Einheiten!B:Z,ROWS(Sprachen_Einheiten!1:4),FALSE)</f>
        <v>[kgCO2eq]</v>
      </c>
    </row>
    <row r="69" spans="2:9" ht="14.1" customHeight="1" thickBot="1">
      <c r="B69" s="683" t="str">
        <f>HLOOKUP(Start!$B$14,Sprachen_allg!B:Z,ROWS(Sprachen_allg!1:70),FALSE)</f>
        <v>Purchased GHG emission certificates (carbon off-set)</v>
      </c>
      <c r="C69" s="684"/>
      <c r="D69" s="684"/>
      <c r="E69" s="696"/>
      <c r="F69" s="696"/>
      <c r="G69" s="697"/>
      <c r="H69" s="30" t="str">
        <f>HLOOKUP(Start!$B$14,Sprachen_Einheiten!B:Z,ROWS(Sprachen_Einheiten!1:4),FALSE)</f>
        <v>[kgCO2eq]</v>
      </c>
      <c r="I69" s="30"/>
    </row>
    <row r="70" spans="2:9" ht="14.1" customHeight="1"/>
    <row r="71" spans="2:9" ht="14.1" customHeight="1" thickBot="1">
      <c r="B71" s="29" t="str">
        <f>HLOOKUP(Start!$B$14,Sprachen_allg!B:Z,ROWS(Sprachen_allg!1:71),FALSE)</f>
        <v>Optional information on the use of refrigerants</v>
      </c>
    </row>
    <row r="72" spans="2:9" ht="14.1" customHeight="1">
      <c r="B72" s="692" t="str">
        <f>HLOOKUP(Start!$B$14,Sprachen_allg!B:Z,ROWS(Sprachen_allg!1:72),FALSE)</f>
        <v>Refrigerant - type</v>
      </c>
      <c r="C72" s="693"/>
      <c r="D72" s="693"/>
      <c r="E72" s="707"/>
      <c r="F72" s="707"/>
      <c r="G72" s="708"/>
      <c r="H72" s="30" t="str">
        <f>HLOOKUP(Start!$B$14,Sprachen_Einheiten!B:Z,ROWS(Sprachen_Einheiten!1:5),FALSE)</f>
        <v>[-]</v>
      </c>
    </row>
    <row r="73" spans="2:9" ht="14.1" customHeight="1">
      <c r="B73" s="694" t="str">
        <f>HLOOKUP(Start!$B$14,Sprachen_allg!B:Z,ROWS(Sprachen_allg!1:73),FALSE)</f>
        <v>Refrigerant - amount</v>
      </c>
      <c r="C73" s="695"/>
      <c r="D73" s="695"/>
      <c r="E73" s="687"/>
      <c r="F73" s="687"/>
      <c r="G73" s="688"/>
      <c r="H73" s="482" t="str">
        <f>HLOOKUP(Start!$B$14,Sprachen_Einheiten!B:Z,ROWS(Sprachen_Einheiten!1:20),FALSE)</f>
        <v>[m3]</v>
      </c>
    </row>
    <row r="74" spans="2:9" ht="14.1" customHeight="1" thickBot="1">
      <c r="B74" s="683" t="str">
        <f>HLOOKUP(Start!$B$14,Sprachen_allg!B:Z,ROWS(Sprachen_allg!1:74),FALSE)</f>
        <v>Refrigerant - CO2 factor</v>
      </c>
      <c r="C74" s="684"/>
      <c r="D74" s="684"/>
      <c r="E74" s="703"/>
      <c r="F74" s="703"/>
      <c r="G74" s="704"/>
      <c r="H74" s="30" t="str">
        <f>HLOOKUP(Start!$B$14,Sprachen_Einheiten!B:Z,ROWS(Sprachen_Einheiten!1:19),FALSE)</f>
        <v>[kgCO2eq/m3]</v>
      </c>
    </row>
    <row r="75" spans="2:9" ht="14.1" customHeight="1"/>
    <row r="76" spans="2:9" ht="14.1" customHeight="1" thickBot="1">
      <c r="B76" s="29" t="str">
        <f>HLOOKUP(Start!$B$14,Sprachen_allg!B:Z,ROWS(Sprachen_allg!1:75),FALSE)</f>
        <v>Optional information on system/grid support</v>
      </c>
    </row>
    <row r="77" spans="2:9" ht="14.1" customHeight="1" thickBot="1">
      <c r="B77" s="671" t="str">
        <f>HLOOKUP(Start!$B$14,Sprachen_allg!B:Z,ROWS(Sprachen_allg!1:76),FALSE)</f>
        <v>Information on system/grid support</v>
      </c>
      <c r="C77" s="672"/>
      <c r="D77" s="673"/>
      <c r="E77" s="674"/>
      <c r="F77" s="675"/>
      <c r="G77" s="676"/>
      <c r="H77" s="30" t="str">
        <f>HLOOKUP(Start!$B$14,Sprachen_Einheiten!B:Z,ROWS(Sprachen_Einheiten!1:5),FALSE)</f>
        <v>[-]</v>
      </c>
      <c r="I77" s="30" t="str">
        <f>HLOOKUP(Start!$B$14,Sprachen_allg!B:Z,ROWS(Sprachen_allg!1:77),FALSE)</f>
        <v>Note: Perspective query</v>
      </c>
    </row>
  </sheetData>
  <sheetProtection algorithmName="SHA-512" hashValue="xlyebEIAO17AadLrJnYrvUDZ+2XS++osgIbftodvkMMRK4Xu7SFyji3F2TOyGNX+ZSi4bKJqkxd+2gFrROCTCg==" saltValue="VJHNIq908GcPcFu9bqn1hQ==" spinCount="100000" sheet="1" objects="1" scenarios="1" formatColumns="0" formatRows="0" selectLockedCells="1"/>
  <mergeCells count="88">
    <mergeCell ref="B67:D67"/>
    <mergeCell ref="E67:G67"/>
    <mergeCell ref="E30:G30"/>
    <mergeCell ref="E31:G31"/>
    <mergeCell ref="E34:G34"/>
    <mergeCell ref="B60:D60"/>
    <mergeCell ref="B33:D33"/>
    <mergeCell ref="B58:D58"/>
    <mergeCell ref="E58:G58"/>
    <mergeCell ref="E60:G60"/>
    <mergeCell ref="B39:D39"/>
    <mergeCell ref="E39:G39"/>
    <mergeCell ref="E66:G66"/>
    <mergeCell ref="E62:G62"/>
    <mergeCell ref="B63:D63"/>
    <mergeCell ref="E63:G63"/>
    <mergeCell ref="B9:D9"/>
    <mergeCell ref="B8:D8"/>
    <mergeCell ref="E9:G9"/>
    <mergeCell ref="B12:D12"/>
    <mergeCell ref="B13:D13"/>
    <mergeCell ref="E8:G8"/>
    <mergeCell ref="E20:G20"/>
    <mergeCell ref="E21:G21"/>
    <mergeCell ref="E22:G22"/>
    <mergeCell ref="E28:G28"/>
    <mergeCell ref="E29:G29"/>
    <mergeCell ref="B61:D61"/>
    <mergeCell ref="E61:G61"/>
    <mergeCell ref="B21:D21"/>
    <mergeCell ref="B40:D40"/>
    <mergeCell ref="B35:D35"/>
    <mergeCell ref="E35:G35"/>
    <mergeCell ref="B50:D50"/>
    <mergeCell ref="E51:G51"/>
    <mergeCell ref="E50:G50"/>
    <mergeCell ref="E40:G40"/>
    <mergeCell ref="B41:D41"/>
    <mergeCell ref="E41:G41"/>
    <mergeCell ref="E32:G32"/>
    <mergeCell ref="B7:D7"/>
    <mergeCell ref="E7:G7"/>
    <mergeCell ref="B27:D27"/>
    <mergeCell ref="B20:D20"/>
    <mergeCell ref="B32:D32"/>
    <mergeCell ref="B22:D22"/>
    <mergeCell ref="B30:D30"/>
    <mergeCell ref="E27:G27"/>
    <mergeCell ref="B29:D29"/>
    <mergeCell ref="B28:D28"/>
    <mergeCell ref="E12:G12"/>
    <mergeCell ref="E13:G13"/>
    <mergeCell ref="E14:G14"/>
    <mergeCell ref="E15:G15"/>
    <mergeCell ref="E16:G16"/>
    <mergeCell ref="B14:D14"/>
    <mergeCell ref="B66:D66"/>
    <mergeCell ref="B74:D74"/>
    <mergeCell ref="E74:G74"/>
    <mergeCell ref="B34:D34"/>
    <mergeCell ref="B31:D31"/>
    <mergeCell ref="E33:G33"/>
    <mergeCell ref="E72:G72"/>
    <mergeCell ref="E52:G52"/>
    <mergeCell ref="E44:G44"/>
    <mergeCell ref="E45:G45"/>
    <mergeCell ref="B69:D69"/>
    <mergeCell ref="E68:G68"/>
    <mergeCell ref="B68:D68"/>
    <mergeCell ref="B51:D51"/>
    <mergeCell ref="B44:D44"/>
    <mergeCell ref="B45:D45"/>
    <mergeCell ref="B77:D77"/>
    <mergeCell ref="E77:G77"/>
    <mergeCell ref="B36:D36"/>
    <mergeCell ref="E36:G36"/>
    <mergeCell ref="E54:G54"/>
    <mergeCell ref="B55:D55"/>
    <mergeCell ref="E55:G55"/>
    <mergeCell ref="E53:G53"/>
    <mergeCell ref="B53:D53"/>
    <mergeCell ref="B72:D72"/>
    <mergeCell ref="B73:D73"/>
    <mergeCell ref="E73:G73"/>
    <mergeCell ref="E69:G69"/>
    <mergeCell ref="B62:D62"/>
    <mergeCell ref="B54:D54"/>
    <mergeCell ref="B52:D52"/>
  </mergeCells>
  <phoneticPr fontId="4" type="noConversion"/>
  <conditionalFormatting sqref="E16 E12:E14">
    <cfRule type="expression" dxfId="33" priority="5">
      <formula>IF(BBK=1,TRUE,FALSE)</formula>
    </cfRule>
  </conditionalFormatting>
  <conditionalFormatting sqref="E15">
    <cfRule type="expression" dxfId="32" priority="4">
      <formula>IF(BBK=1,TRUE,FALSE)</formula>
    </cfRule>
  </conditionalFormatting>
  <dataValidations count="5">
    <dataValidation type="decimal" operator="greaterThanOrEqual" allowBlank="1" showInputMessage="1" showErrorMessage="1" sqref="E63:G63 E36:G36 E61:G61 E73:G74 E50:G53 E12:E15 E66:G69 E44:G45 E55:G55" xr:uid="{00000000-0002-0000-0200-000000000000}">
      <formula1>0</formula1>
    </dataValidation>
    <dataValidation type="list" allowBlank="1" showInputMessage="1" showErrorMessage="1" sqref="E58:G58" xr:uid="{00000000-0002-0000-0200-000001000000}">
      <formula1>$B$59:$C$59</formula1>
    </dataValidation>
    <dataValidation type="decimal" allowBlank="1" showInputMessage="1" showErrorMessage="1" sqref="E60:G60" xr:uid="{00000000-0002-0000-0200-000002000000}">
      <formula1>0</formula1>
      <formula2>1</formula2>
    </dataValidation>
    <dataValidation operator="greaterThan" allowBlank="1" showInputMessage="1" showErrorMessage="1" sqref="E62:G62" xr:uid="{00000000-0002-0000-0200-000003000000}"/>
    <dataValidation operator="greaterThanOrEqual" allowBlank="1" showInputMessage="1" showErrorMessage="1" sqref="E77:G77" xr:uid="{00000000-0002-0000-0200-000004000000}"/>
  </dataValidations>
  <pageMargins left="0.7" right="0.7" top="0.78740157499999996" bottom="0.78740157499999996" header="0.3" footer="0.3"/>
  <pageSetup paperSize="9" scale="53" orientation="portrait" verticalDpi="200" r:id="rId1"/>
  <ignoredErrors>
    <ignoredError sqref="E16 E28"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5000000}">
          <x14:formula1>
            <xm:f>Variablen!$B$32:$B$33</xm:f>
          </x14:formula1>
          <xm:sqref>E7:G7</xm:sqref>
        </x14:dataValidation>
        <x14:dataValidation type="list" allowBlank="1" showInputMessage="1" showErrorMessage="1" xr:uid="{00000000-0002-0000-0200-000006000000}">
          <x14:formula1>
            <xm:f>Variablen!$B$39:$B$40</xm:f>
          </x14:formula1>
          <xm:sqref>E8:G8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K405"/>
  <sheetViews>
    <sheetView zoomScale="90" zoomScaleNormal="90" zoomScaleSheetLayoutView="90" workbookViewId="0">
      <pane ySplit="19" topLeftCell="A20" activePane="bottomLeft" state="frozen"/>
      <selection pane="bottomLeft" activeCell="H32" sqref="H32"/>
    </sheetView>
  </sheetViews>
  <sheetFormatPr baseColWidth="10" defaultColWidth="11.42578125" defaultRowHeight="12.75" outlineLevelRow="1" outlineLevelCol="1"/>
  <cols>
    <col min="1" max="2" width="11.42578125" style="14"/>
    <col min="3" max="3" width="39.140625" style="14" customWidth="1"/>
    <col min="4" max="4" width="15" style="14" customWidth="1"/>
    <col min="5" max="5" width="16.7109375" style="14" customWidth="1"/>
    <col min="6" max="7" width="30.7109375" style="14" hidden="1" customWidth="1" outlineLevel="1"/>
    <col min="8" max="8" width="30.7109375" style="14" customWidth="1" collapsed="1"/>
    <col min="9" max="10" width="11.42578125" style="14"/>
    <col min="11" max="11" width="11.42578125" style="14" customWidth="1"/>
    <col min="12" max="16384" width="11.42578125" style="14"/>
  </cols>
  <sheetData>
    <row r="1" spans="1:9" s="529" customFormat="1" ht="15.75" hidden="1" outlineLevel="1">
      <c r="A1" s="623" t="str">
        <f>HLOOKUP(Start!$B$14,Sprachen_allg!B:Z,ROWS(Sprachen_allg!1:151),FALSE)</f>
        <v>Check result DGNB climate positive award 2020  |   DGNB CO2 accounting tool</v>
      </c>
      <c r="B1" s="9"/>
      <c r="C1" s="9"/>
      <c r="D1" s="9"/>
      <c r="E1" s="9"/>
      <c r="F1" s="9"/>
      <c r="G1" s="9"/>
      <c r="H1" s="9"/>
      <c r="I1" s="9"/>
    </row>
    <row r="2" spans="1:9" s="529" customFormat="1" hidden="1" outlineLevel="1">
      <c r="A2" s="9"/>
      <c r="B2" s="9"/>
      <c r="C2" s="9"/>
      <c r="D2" s="9"/>
      <c r="E2" s="9"/>
      <c r="F2" s="9"/>
      <c r="G2" s="9"/>
      <c r="H2" s="9"/>
      <c r="I2" s="9"/>
    </row>
    <row r="3" spans="1:9" s="529" customFormat="1" hidden="1" outlineLevel="1">
      <c r="A3" s="9" t="str">
        <f>Project!B20</f>
        <v>DGNB contract number</v>
      </c>
      <c r="B3" s="9"/>
      <c r="C3" s="529" t="str">
        <f>IF(Project!E20="","",Project!E20)</f>
        <v/>
      </c>
      <c r="D3" s="9"/>
      <c r="E3" s="9"/>
      <c r="F3" s="9"/>
      <c r="G3" s="9"/>
      <c r="H3" s="9"/>
      <c r="I3" s="9"/>
    </row>
    <row r="4" spans="1:9" s="529" customFormat="1" hidden="1" outlineLevel="1">
      <c r="A4" s="9" t="str">
        <f>Project!B21</f>
        <v>Project name</v>
      </c>
      <c r="B4" s="9"/>
      <c r="C4" s="529" t="str">
        <f>IF(Project!E21="","",Project!E21)</f>
        <v/>
      </c>
      <c r="D4" s="9"/>
      <c r="E4" s="9"/>
      <c r="F4" s="9"/>
      <c r="G4" s="9"/>
      <c r="H4" s="9"/>
      <c r="I4" s="9"/>
    </row>
    <row r="5" spans="1:9" s="529" customFormat="1" hidden="1" outlineLevel="1">
      <c r="A5" s="9" t="str">
        <f>Project!B22</f>
        <v>DGNB Auditor</v>
      </c>
      <c r="B5" s="9"/>
      <c r="C5" s="529" t="str">
        <f>IF(Project!E22="","",Project!E22)</f>
        <v/>
      </c>
      <c r="D5" s="9"/>
      <c r="E5" s="9"/>
      <c r="F5" s="9"/>
      <c r="G5" s="9"/>
      <c r="H5" s="9"/>
      <c r="I5" s="9"/>
    </row>
    <row r="6" spans="1:9" s="529" customFormat="1" hidden="1" outlineLevel="1">
      <c r="A6" s="9" t="s">
        <v>1317</v>
      </c>
      <c r="B6" s="9"/>
      <c r="C6" s="619"/>
      <c r="D6" s="9"/>
      <c r="E6" s="9"/>
      <c r="F6" s="9"/>
      <c r="G6" s="9"/>
      <c r="H6" s="9"/>
      <c r="I6" s="9"/>
    </row>
    <row r="7" spans="1:9" s="529" customFormat="1" hidden="1" outlineLevel="1">
      <c r="A7" s="9"/>
      <c r="B7" s="9"/>
      <c r="C7" s="619"/>
      <c r="D7" s="9"/>
      <c r="E7" s="9"/>
      <c r="F7" s="9"/>
      <c r="G7" s="9"/>
      <c r="H7" s="9"/>
      <c r="I7" s="9"/>
    </row>
    <row r="8" spans="1:9" s="529" customFormat="1" hidden="1" outlineLevel="1"/>
    <row r="9" spans="1:9" s="529" customFormat="1" hidden="1" outlineLevel="1"/>
    <row r="10" spans="1:9" s="529" customFormat="1" hidden="1" outlineLevel="1"/>
    <row r="11" spans="1:9" collapsed="1"/>
    <row r="12" spans="1:9" s="454" customFormat="1" ht="20.100000000000001" customHeight="1">
      <c r="A12" s="453" t="str">
        <f>HLOOKUP(Start!$B$14,Sprachen_allg!B:Z,ROWS(Sprachen_allg!1:80),FALSE)</f>
        <v>Part 1a): Initial status assessment - balance of GHG emissions</v>
      </c>
      <c r="B12" s="453"/>
    </row>
    <row r="14" spans="1:9" ht="81" customHeight="1">
      <c r="H14" s="307" t="str">
        <f>HLOOKUP(Start!$B$14,Sprachen_allg!B:Z,ROWS(Sprachen_allg!1:148),FALSE)</f>
        <v>Note:
If used for the DGNB System "Buildings In Use" (3-year evaluation), please show the columns group F-H.</v>
      </c>
    </row>
    <row r="15" spans="1:9" ht="13.5" thickBot="1"/>
    <row r="16" spans="1:9">
      <c r="F16" s="49"/>
      <c r="G16" s="49"/>
      <c r="H16" s="50"/>
    </row>
    <row r="17" spans="2:9">
      <c r="B17" s="491" t="str">
        <f>HLOOKUP(Start!$B$14,Sprachen_allg!B:Z,ROWS(Sprachen_allg!1:81),FALSE)</f>
        <v>Calculation of the initial value for the Climate Action Roadmap (CAR)</v>
      </c>
      <c r="F17" s="52" t="str">
        <f>HLOOKUP(Start!$B$14,Sprachen_allg!B:Z,ROWS(Sprachen_allg!1:152),FALSE)</f>
        <v>data for</v>
      </c>
      <c r="G17" s="52" t="str">
        <f>HLOOKUP(Start!$B$14,Sprachen_allg!B:Z,ROWS(Sprachen_allg!1:152),FALSE)</f>
        <v>data for</v>
      </c>
      <c r="H17" s="53" t="str">
        <f>HLOOKUP(Start!$B$14,Sprachen_allg!B:Z,ROWS(Sprachen_allg!1:152),FALSE)</f>
        <v>data for</v>
      </c>
    </row>
    <row r="18" spans="2:9">
      <c r="B18" s="14" t="str">
        <f>HLOOKUP(Start!$B$14,Sprachen_allg!B:Z,ROWS(Sprachen_allg!1:82),FALSE)</f>
        <v>This is done either on the basis of 1 year (data entry in column H)</v>
      </c>
      <c r="E18" s="54" t="str">
        <f>HLOOKUP(Start!$B$14,Sprachen_allg!B:Z,ROWS(Sprachen_allg!1:244),FALSE)</f>
        <v>Year</v>
      </c>
      <c r="F18" s="55">
        <f>G18-1</f>
        <v>2017</v>
      </c>
      <c r="G18" s="55">
        <f>H18-1</f>
        <v>2018</v>
      </c>
      <c r="H18" s="136">
        <v>2019</v>
      </c>
      <c r="I18" s="32"/>
    </row>
    <row r="19" spans="2:9" ht="30" customHeight="1" thickBot="1">
      <c r="B19" s="56" t="str">
        <f>HLOOKUP(Start!$B$14,Sprachen_allg!B:Z,ROWS(Sprachen_allg!1:83),FALSE)</f>
        <v>or averaged over 3 years (data entry columns F-H)</v>
      </c>
      <c r="F19" s="57"/>
      <c r="G19" s="57"/>
      <c r="H19" s="58"/>
      <c r="I19" s="529" t="str">
        <f>IF(Project!E21="","",Project!E21)</f>
        <v/>
      </c>
    </row>
    <row r="20" spans="2:9" ht="12.75" customHeight="1">
      <c r="F20" s="59"/>
      <c r="G20" s="59"/>
      <c r="H20" s="60"/>
    </row>
    <row r="21" spans="2:9" ht="15.75" customHeight="1">
      <c r="B21" s="792" t="str">
        <f>HLOOKUP(Start!$B$14,Sprachen_allg!B:Z,ROWS(Sprachen_allg!1:84),FALSE)</f>
        <v>Final energy imported into the system boundary ("Import")</v>
      </c>
      <c r="C21" s="792"/>
      <c r="D21" s="792"/>
      <c r="E21" s="793"/>
      <c r="F21" s="59"/>
      <c r="G21" s="59"/>
      <c r="H21" s="60"/>
    </row>
    <row r="22" spans="2:9" ht="24.95" customHeight="1">
      <c r="B22" s="806" t="str">
        <f>HLOOKUP(Start!$B$14,Sprachen_allg!B:Z,ROWS(Sprachen_allg!1:85),FALSE)</f>
        <v>According to the Framework:
GHG emissions related to building energy import ("Import").</v>
      </c>
      <c r="C22" s="806"/>
      <c r="D22" s="806"/>
      <c r="E22" s="806"/>
      <c r="F22" s="59"/>
      <c r="G22" s="59"/>
      <c r="H22" s="60"/>
    </row>
    <row r="23" spans="2:9" ht="13.5" thickBot="1">
      <c r="F23" s="59"/>
      <c r="G23" s="59"/>
      <c r="H23" s="60"/>
    </row>
    <row r="24" spans="2:9" ht="20.100000000000001" customHeight="1" thickBot="1">
      <c r="B24" s="798" t="str">
        <f>HLOOKUP(Start!$B$14,Sprachen_allg!B:Z,ROWS(Sprachen_allg!1:86),FALSE)</f>
        <v>Electrical energy</v>
      </c>
      <c r="C24" s="799"/>
      <c r="D24" s="61"/>
      <c r="E24" s="62"/>
      <c r="F24" s="59"/>
      <c r="G24" s="59"/>
      <c r="H24" s="60"/>
    </row>
    <row r="25" spans="2:9" ht="15.75" customHeight="1">
      <c r="B25" s="45"/>
      <c r="C25" s="40"/>
      <c r="D25" s="40"/>
      <c r="E25" s="63"/>
      <c r="F25" s="59"/>
      <c r="G25" s="59"/>
      <c r="H25" s="60"/>
    </row>
    <row r="26" spans="2:9" ht="15.75" customHeight="1">
      <c r="B26" s="64" t="str">
        <f>HLOOKUP(Start!$B$14,Sprachen_allg!B:Z,ROWS(Sprachen_allg!1:87),FALSE)</f>
        <v>1. Measured data available:</v>
      </c>
      <c r="C26" s="15"/>
      <c r="D26" s="40"/>
      <c r="E26" s="63"/>
      <c r="F26" s="65"/>
      <c r="G26" s="65"/>
      <c r="H26" s="66"/>
    </row>
    <row r="27" spans="2:9" ht="15.75" customHeight="1">
      <c r="B27" s="64"/>
      <c r="C27" s="15"/>
      <c r="D27" s="40"/>
      <c r="E27" s="63"/>
      <c r="F27" s="65"/>
      <c r="G27" s="65"/>
      <c r="H27" s="66"/>
    </row>
    <row r="28" spans="2:9" s="42" customFormat="1" ht="15.75" customHeight="1" thickBot="1">
      <c r="B28" s="67"/>
      <c r="C28" s="40" t="str">
        <f>HLOOKUP(Start!$B$14,Sprachen_allg!B:Z,ROWS(Sprachen_allg!1:88),FALSE)</f>
        <v>Electrical energy - Energy source 1.1</v>
      </c>
      <c r="D28" s="40"/>
      <c r="E28" s="40"/>
      <c r="F28" s="396"/>
      <c r="G28" s="396"/>
      <c r="H28" s="68"/>
    </row>
    <row r="29" spans="2:9" ht="15.75" customHeight="1">
      <c r="B29" s="64"/>
      <c r="C29" s="69" t="str">
        <f>HLOOKUP(Start!$B$14,Sprachen_allg!B:Z,ROWS(Sprachen_allg!1:89),FALSE)</f>
        <v>Type of energy source</v>
      </c>
      <c r="D29" s="70"/>
      <c r="E29" s="71"/>
      <c r="F29" s="65"/>
      <c r="G29" s="65"/>
      <c r="H29" s="66"/>
    </row>
    <row r="30" spans="2:9" ht="16.5" customHeight="1">
      <c r="B30" s="64"/>
      <c r="C30" s="800"/>
      <c r="D30" s="772"/>
      <c r="E30" s="772"/>
      <c r="F30" s="72"/>
      <c r="G30" s="72"/>
      <c r="H30" s="73"/>
    </row>
    <row r="31" spans="2:9" ht="15.75" customHeight="1">
      <c r="B31" s="64"/>
      <c r="C31" s="357" t="str">
        <f>HLOOKUP(Start!$B$14,Sprachen_allg!B:Z,ROWS(Sprachen_allg!1:90),FALSE)</f>
        <v>CO2 factor</v>
      </c>
      <c r="D31" s="356"/>
      <c r="E31" s="353" t="str">
        <f>HLOOKUP(Start!$B$14,Sprachen_Einheiten!B:Z,ROWS(Sprachen_Einheiten!1:22),FALSE)</f>
        <v>[kgCO2eq/kWh]</v>
      </c>
      <c r="F31" s="368" t="str">
        <f>IF($C30="",AuswahlEtr,VLOOKUP($C30,'ANNEX 1 Emission Factors'!$B$23:$AR$29,COLUMNS('ANNEX 1 Emission Factors'!$B:$H)+(F$18-2014),FALSE))</f>
        <v>Select energy source</v>
      </c>
      <c r="G31" s="368" t="str">
        <f>IF($C30="",AuswahlEtr,VLOOKUP($C30,'ANNEX 1 Emission Factors'!$B$23:$AR$29,COLUMNS('ANNEX 1 Emission Factors'!$B:$H)+(G$18-2014),FALSE))</f>
        <v>Select energy source</v>
      </c>
      <c r="H31" s="369" t="str">
        <f>IF($C30="",AuswahlEtr,VLOOKUP($C30,'ANNEX 1 Emission Factors'!$B$23:$AR$29,COLUMNS('ANNEX 1 Emission Factors'!$B:$H)+(H$18-2014),FALSE))</f>
        <v>Select energy source</v>
      </c>
    </row>
    <row r="32" spans="2:9" ht="15.75" customHeight="1" thickBot="1">
      <c r="B32" s="64"/>
      <c r="C32" s="75" t="str">
        <f>HLOOKUP(Start!$B$14,Sprachen_allg!B:Z,ROWS(Sprachen_allg!1:91),FALSE)</f>
        <v>Amount of energy</v>
      </c>
      <c r="D32" s="76"/>
      <c r="E32" s="77" t="str">
        <f>HLOOKUP(Start!$B$14,Sprachen_Einheiten!B:Z,ROWS(Sprachen_Einheiten!1:23),FALSE)</f>
        <v>[kWh]</v>
      </c>
      <c r="F32" s="137"/>
      <c r="G32" s="137"/>
      <c r="H32" s="138"/>
    </row>
    <row r="33" spans="2:8" ht="15.75" customHeight="1">
      <c r="B33" s="64"/>
      <c r="C33" s="15"/>
      <c r="D33" s="40"/>
      <c r="E33" s="63"/>
      <c r="F33" s="65"/>
      <c r="G33" s="65"/>
      <c r="H33" s="66"/>
    </row>
    <row r="34" spans="2:8" ht="15.75" customHeight="1" thickBot="1">
      <c r="B34" s="64"/>
      <c r="C34" s="40" t="str">
        <f>HLOOKUP(Start!$B$14,Sprachen_allg!B:Z,ROWS(Sprachen_allg!1:92),FALSE)</f>
        <v>Electrical energy - Energy source 1.2</v>
      </c>
      <c r="D34" s="40"/>
      <c r="E34" s="63"/>
      <c r="F34" s="65"/>
      <c r="G34" s="65"/>
      <c r="H34" s="66"/>
    </row>
    <row r="35" spans="2:8" ht="15.75" customHeight="1">
      <c r="B35" s="64"/>
      <c r="C35" s="69" t="str">
        <f>C29</f>
        <v>Type of energy source</v>
      </c>
      <c r="D35" s="70"/>
      <c r="E35" s="71"/>
      <c r="F35" s="65"/>
      <c r="G35" s="65"/>
      <c r="H35" s="66"/>
    </row>
    <row r="36" spans="2:8" ht="16.5" customHeight="1">
      <c r="B36" s="78"/>
      <c r="C36" s="800"/>
      <c r="D36" s="772"/>
      <c r="E36" s="772"/>
      <c r="F36" s="72"/>
      <c r="G36" s="72"/>
      <c r="H36" s="73"/>
    </row>
    <row r="37" spans="2:8" ht="15.75" customHeight="1">
      <c r="B37" s="79"/>
      <c r="C37" s="357" t="str">
        <f>C31</f>
        <v>CO2 factor</v>
      </c>
      <c r="D37" s="356"/>
      <c r="E37" s="353" t="str">
        <f>E31</f>
        <v>[kgCO2eq/kWh]</v>
      </c>
      <c r="F37" s="368" t="str">
        <f>IF($C36="",AuswahlEtr,VLOOKUP($C36,'ANNEX 1 Emission Factors'!$B$23:$AR$29,COLUMNS('ANNEX 1 Emission Factors'!$B:$H)+(F$18-2014),FALSE))</f>
        <v>Select energy source</v>
      </c>
      <c r="G37" s="368" t="str">
        <f>IF($C36="",AuswahlEtr,VLOOKUP($C36,'ANNEX 1 Emission Factors'!$B$23:$AR$29,COLUMNS('ANNEX 1 Emission Factors'!$B:$H)+(G$18-2014),FALSE))</f>
        <v>Select energy source</v>
      </c>
      <c r="H37" s="369" t="str">
        <f>IF($C36="",AuswahlEtr,VLOOKUP($C36,'ANNEX 1 Emission Factors'!$B$23:$AR$29,COLUMNS('ANNEX 1 Emission Factors'!$B:$H)+(H$18-2014),FALSE))</f>
        <v>Select energy source</v>
      </c>
    </row>
    <row r="38" spans="2:8" ht="15.75" customHeight="1" thickBot="1">
      <c r="B38" s="45"/>
      <c r="C38" s="75" t="str">
        <f>C32</f>
        <v>Amount of energy</v>
      </c>
      <c r="D38" s="76"/>
      <c r="E38" s="77" t="str">
        <f>E32</f>
        <v>[kWh]</v>
      </c>
      <c r="F38" s="137"/>
      <c r="G38" s="137"/>
      <c r="H38" s="138"/>
    </row>
    <row r="39" spans="2:8" ht="13.5" customHeight="1">
      <c r="B39" s="45"/>
      <c r="F39" s="80"/>
      <c r="G39" s="80"/>
      <c r="H39" s="81"/>
    </row>
    <row r="40" spans="2:8" ht="15.75" customHeight="1" thickBot="1">
      <c r="B40" s="45"/>
      <c r="C40" s="40" t="str">
        <f>HLOOKUP(Start!$B$14,Sprachen_allg!B:Z,ROWS(Sprachen_allg!1:93),FALSE)</f>
        <v>Electrical energy - Energy source 1.3</v>
      </c>
      <c r="D40" s="40"/>
      <c r="E40" s="63"/>
      <c r="F40" s="65"/>
      <c r="G40" s="65"/>
      <c r="H40" s="66"/>
    </row>
    <row r="41" spans="2:8" ht="15.75" customHeight="1">
      <c r="B41" s="45"/>
      <c r="C41" s="69" t="str">
        <f>C29</f>
        <v>Type of energy source</v>
      </c>
      <c r="D41" s="70"/>
      <c r="E41" s="71"/>
      <c r="F41" s="65"/>
      <c r="G41" s="65"/>
      <c r="H41" s="66"/>
    </row>
    <row r="42" spans="2:8" ht="16.5" customHeight="1">
      <c r="B42" s="45"/>
      <c r="C42" s="800"/>
      <c r="D42" s="772"/>
      <c r="E42" s="772"/>
      <c r="F42" s="72"/>
      <c r="G42" s="72"/>
      <c r="H42" s="73"/>
    </row>
    <row r="43" spans="2:8" ht="15.75" customHeight="1">
      <c r="B43" s="45"/>
      <c r="C43" s="357" t="str">
        <f>C31</f>
        <v>CO2 factor</v>
      </c>
      <c r="D43" s="356"/>
      <c r="E43" s="353" t="str">
        <f>E31</f>
        <v>[kgCO2eq/kWh]</v>
      </c>
      <c r="F43" s="368" t="str">
        <f>IF($C42="",AuswahlEtr,VLOOKUP($C42,'ANNEX 1 Emission Factors'!$B$23:$AR$29,COLUMNS('ANNEX 1 Emission Factors'!$B:$H)+(F$18-2014),FALSE))</f>
        <v>Select energy source</v>
      </c>
      <c r="G43" s="368" t="str">
        <f>IF($C42="",AuswahlEtr,VLOOKUP($C42,'ANNEX 1 Emission Factors'!$B$23:$AR$29,COLUMNS('ANNEX 1 Emission Factors'!$B:$H)+(G$18-2014),FALSE))</f>
        <v>Select energy source</v>
      </c>
      <c r="H43" s="369" t="str">
        <f>IF($C42="",AuswahlEtr,VLOOKUP($C42,'ANNEX 1 Emission Factors'!$B$23:$AR$29,COLUMNS('ANNEX 1 Emission Factors'!$B:$H)+(H$18-2014),FALSE))</f>
        <v>Select energy source</v>
      </c>
    </row>
    <row r="44" spans="2:8" ht="15.75" customHeight="1" thickBot="1">
      <c r="B44" s="45"/>
      <c r="C44" s="75" t="str">
        <f>C32</f>
        <v>Amount of energy</v>
      </c>
      <c r="D44" s="76"/>
      <c r="E44" s="77" t="str">
        <f>E32</f>
        <v>[kWh]</v>
      </c>
      <c r="F44" s="137"/>
      <c r="G44" s="137"/>
      <c r="H44" s="138"/>
    </row>
    <row r="45" spans="2:8" ht="13.5" hidden="1" customHeight="1">
      <c r="B45" s="45"/>
      <c r="F45" s="82"/>
      <c r="G45" s="82"/>
      <c r="H45" s="81"/>
    </row>
    <row r="46" spans="2:8" ht="15.75" hidden="1" customHeight="1" thickBot="1">
      <c r="B46" s="45"/>
      <c r="C46" s="40" t="s">
        <v>95</v>
      </c>
      <c r="D46" s="40"/>
      <c r="E46" s="63"/>
      <c r="F46" s="65"/>
      <c r="G46" s="65"/>
      <c r="H46" s="66"/>
    </row>
    <row r="47" spans="2:8" ht="15.75" hidden="1" customHeight="1">
      <c r="B47" s="45"/>
      <c r="C47" s="69" t="s">
        <v>28</v>
      </c>
      <c r="D47" s="70"/>
      <c r="E47" s="71"/>
      <c r="F47" s="65"/>
      <c r="G47" s="65"/>
      <c r="H47" s="66"/>
    </row>
    <row r="48" spans="2:8" ht="16.5" hidden="1" customHeight="1">
      <c r="B48" s="45"/>
      <c r="C48" s="801"/>
      <c r="D48" s="802"/>
      <c r="E48" s="802"/>
      <c r="F48" s="65"/>
      <c r="G48" s="65"/>
      <c r="H48" s="66"/>
    </row>
    <row r="49" spans="2:8" ht="15.75" hidden="1" customHeight="1">
      <c r="B49" s="45"/>
      <c r="C49" s="74" t="s">
        <v>100</v>
      </c>
      <c r="D49" s="803" t="str">
        <f>IF(C48="","",IF(VLOOKUP(C48,'ANNEX 1 Emission Factors'!#REF!,2,FALSE)="","Berechnung in ANNEX 2",VLOOKUP(C48,'ANNEX 1 Emission Factors'!#REF!,2,FALSE)))</f>
        <v/>
      </c>
      <c r="E49" s="804"/>
      <c r="F49" s="65"/>
      <c r="G49" s="65"/>
      <c r="H49" s="66"/>
    </row>
    <row r="50" spans="2:8" ht="15.75" hidden="1" customHeight="1" thickBot="1">
      <c r="B50" s="45"/>
      <c r="C50" s="83" t="s">
        <v>94</v>
      </c>
      <c r="D50" s="76"/>
      <c r="E50" s="77" t="s">
        <v>26</v>
      </c>
      <c r="F50" s="84"/>
      <c r="G50" s="84"/>
      <c r="H50" s="85"/>
    </row>
    <row r="51" spans="2:8" ht="13.5" hidden="1" customHeight="1">
      <c r="B51" s="45"/>
      <c r="F51" s="82"/>
      <c r="G51" s="82"/>
      <c r="H51" s="81"/>
    </row>
    <row r="52" spans="2:8" ht="15.75" hidden="1" customHeight="1" thickBot="1">
      <c r="B52" s="45"/>
      <c r="C52" s="40" t="s">
        <v>96</v>
      </c>
      <c r="D52" s="40"/>
      <c r="E52" s="63"/>
      <c r="F52" s="65"/>
      <c r="G52" s="65"/>
      <c r="H52" s="66"/>
    </row>
    <row r="53" spans="2:8" ht="15.75" hidden="1" customHeight="1">
      <c r="B53" s="45"/>
      <c r="C53" s="69" t="s">
        <v>28</v>
      </c>
      <c r="D53" s="70"/>
      <c r="E53" s="71"/>
      <c r="F53" s="65"/>
      <c r="G53" s="65"/>
      <c r="H53" s="66"/>
    </row>
    <row r="54" spans="2:8" ht="16.5" hidden="1" customHeight="1">
      <c r="B54" s="45"/>
      <c r="C54" s="801"/>
      <c r="D54" s="802"/>
      <c r="E54" s="802"/>
      <c r="F54" s="65"/>
      <c r="G54" s="65"/>
      <c r="H54" s="66"/>
    </row>
    <row r="55" spans="2:8" ht="15.75" hidden="1" customHeight="1">
      <c r="B55" s="45"/>
      <c r="C55" s="74" t="s">
        <v>100</v>
      </c>
      <c r="D55" s="803" t="str">
        <f>IF(C54="","",IF(VLOOKUP(C54,'ANNEX 1 Emission Factors'!#REF!,2,FALSE)="","Berechnung in ANNEX 2",VLOOKUP(C54,'ANNEX 1 Emission Factors'!#REF!,2,FALSE)))</f>
        <v/>
      </c>
      <c r="E55" s="804"/>
      <c r="F55" s="65"/>
      <c r="G55" s="65"/>
      <c r="H55" s="66"/>
    </row>
    <row r="56" spans="2:8" ht="15.75" hidden="1" customHeight="1" thickBot="1">
      <c r="B56" s="45"/>
      <c r="C56" s="83" t="s">
        <v>94</v>
      </c>
      <c r="D56" s="76"/>
      <c r="E56" s="77" t="s">
        <v>26</v>
      </c>
      <c r="F56" s="84"/>
      <c r="G56" s="84"/>
      <c r="H56" s="85"/>
    </row>
    <row r="57" spans="2:8" ht="15.75" customHeight="1">
      <c r="B57" s="64"/>
      <c r="C57" s="15"/>
      <c r="D57" s="40"/>
      <c r="E57" s="63"/>
      <c r="F57" s="65"/>
      <c r="G57" s="65"/>
      <c r="H57" s="66"/>
    </row>
    <row r="58" spans="2:8">
      <c r="B58" s="492" t="str">
        <f>HLOOKUP(Start!$B$14,Sprachen_allg!B:Z,ROWS(Sprachen_allg!1:94),FALSE)</f>
        <v>2. Measured data not available:</v>
      </c>
      <c r="C58" s="15"/>
      <c r="D58" s="15"/>
      <c r="E58" s="15"/>
      <c r="F58" s="59"/>
      <c r="G58" s="59"/>
      <c r="H58" s="60"/>
    </row>
    <row r="59" spans="2:8">
      <c r="B59" s="78"/>
      <c r="C59" s="15"/>
      <c r="D59" s="15"/>
      <c r="E59" s="15"/>
      <c r="F59" s="59"/>
      <c r="G59" s="59"/>
      <c r="H59" s="60"/>
    </row>
    <row r="60" spans="2:8" ht="12.6" customHeight="1">
      <c r="B60" s="93" t="str">
        <f>HLOOKUP(Start!$B$14,Sprachen_allg!B:Z,ROWS(Sprachen_allg!1:95),FALSE)</f>
        <v>Note:</v>
      </c>
      <c r="C60" s="805" t="str">
        <f>HLOOKUP(Start!$B$14,Sprachen_allg!B:Z,ROWS(Sprachen_allg!1:96),FALSE)</f>
        <v>Calculation of energy data see tab "ANNEX 3 Partial energy values".</v>
      </c>
      <c r="D60" s="805"/>
      <c r="E60" s="805"/>
      <c r="F60" s="86"/>
      <c r="G60" s="86"/>
      <c r="H60" s="87"/>
    </row>
    <row r="61" spans="2:8" ht="15.75" customHeight="1">
      <c r="B61" s="88"/>
      <c r="C61" s="89"/>
      <c r="D61" s="89"/>
      <c r="E61" s="89"/>
      <c r="F61" s="86"/>
      <c r="G61" s="86"/>
      <c r="H61" s="87"/>
    </row>
    <row r="62" spans="2:8" s="42" customFormat="1" ht="15.75" customHeight="1" thickBot="1">
      <c r="B62" s="67"/>
      <c r="C62" s="40" t="str">
        <f>HLOOKUP(Start!$B$14,Sprachen_allg!B:Z,ROWS(Sprachen_allg!1:97),FALSE)</f>
        <v>Subarea 1/Consumer 1 - Electrical energy</v>
      </c>
      <c r="D62" s="40"/>
      <c r="E62" s="40"/>
      <c r="F62" s="396"/>
      <c r="G62" s="396"/>
      <c r="H62" s="68"/>
    </row>
    <row r="63" spans="2:8" ht="15.75" customHeight="1">
      <c r="B63" s="64"/>
      <c r="C63" s="69" t="str">
        <f>C29</f>
        <v>Type of energy source</v>
      </c>
      <c r="D63" s="70"/>
      <c r="E63" s="71"/>
      <c r="F63" s="65"/>
      <c r="G63" s="65"/>
      <c r="H63" s="66"/>
    </row>
    <row r="64" spans="2:8" ht="16.5" customHeight="1">
      <c r="B64" s="64"/>
      <c r="C64" s="800"/>
      <c r="D64" s="772"/>
      <c r="E64" s="772"/>
      <c r="F64" s="72"/>
      <c r="G64" s="72"/>
      <c r="H64" s="73"/>
    </row>
    <row r="65" spans="2:8" ht="15.75" customHeight="1">
      <c r="B65" s="64"/>
      <c r="C65" s="357" t="str">
        <f>C31</f>
        <v>CO2 factor</v>
      </c>
      <c r="D65" s="356"/>
      <c r="E65" s="353" t="str">
        <f>E31</f>
        <v>[kgCO2eq/kWh]</v>
      </c>
      <c r="F65" s="368" t="str">
        <f>IF($C64="",AuswahlEtr,VLOOKUP($C64,'ANNEX 1 Emission Factors'!$B$23:$AR$29,COLUMNS('ANNEX 1 Emission Factors'!$B:$H)+(F$18-2014),FALSE))</f>
        <v>Select energy source</v>
      </c>
      <c r="G65" s="368" t="str">
        <f>IF($C64="",AuswahlEtr,VLOOKUP($C64,'ANNEX 1 Emission Factors'!$B$23:$AR$29,COLUMNS('ANNEX 1 Emission Factors'!$B:$H)+(G$18-2014),FALSE))</f>
        <v>Select energy source</v>
      </c>
      <c r="H65" s="369" t="str">
        <f>IF($C64="",AuswahlEtr,VLOOKUP($C64,'ANNEX 1 Emission Factors'!$B$23:$AR$29,COLUMNS('ANNEX 1 Emission Factors'!$B:$H)+(H$18-2014),FALSE))</f>
        <v>Select energy source</v>
      </c>
    </row>
    <row r="66" spans="2:8" ht="15.75" customHeight="1" thickBot="1">
      <c r="B66" s="45"/>
      <c r="C66" s="75" t="str">
        <f>C32</f>
        <v>Amount of energy</v>
      </c>
      <c r="D66" s="76"/>
      <c r="E66" s="493" t="str">
        <f>E32</f>
        <v>[kWh]</v>
      </c>
      <c r="F66" s="90" t="str">
        <f>IF(ISBLANK($C$64),"",IF('ANNEX 3 Partial energy values'!$L$62&gt;0,'ANNEX 3 Partial energy values'!$L$62,TextAx3))</f>
        <v/>
      </c>
      <c r="G66" s="90" t="str">
        <f>IF(ISBLANK($C$64),"",IF('ANNEX 3 Partial energy values'!$L$62&gt;0,'ANNEX 3 Partial energy values'!$L$62,TextAx3))</f>
        <v/>
      </c>
      <c r="H66" s="91" t="str">
        <f>IF(ISBLANK($C$64),"",IF('ANNEX 3 Partial energy values'!$L$62&gt;0,'ANNEX 3 Partial energy values'!$L$62,TextAx3))</f>
        <v/>
      </c>
    </row>
    <row r="67" spans="2:8" ht="15.75" customHeight="1">
      <c r="B67" s="64"/>
      <c r="C67" s="15"/>
      <c r="D67" s="40"/>
      <c r="E67" s="63"/>
      <c r="F67" s="65"/>
      <c r="G67" s="65"/>
      <c r="H67" s="66"/>
    </row>
    <row r="68" spans="2:8" ht="15.75" customHeight="1" thickBot="1">
      <c r="B68" s="64"/>
      <c r="C68" s="40" t="str">
        <f>HLOOKUP(Start!$B$14,Sprachen_allg!B:Z,ROWS(Sprachen_allg!1:98),FALSE)</f>
        <v>Subarea 2/Consumer 2 - Electrical energy</v>
      </c>
      <c r="D68" s="40"/>
      <c r="E68" s="63"/>
      <c r="F68" s="65"/>
      <c r="G68" s="65"/>
      <c r="H68" s="66"/>
    </row>
    <row r="69" spans="2:8" ht="15.75" customHeight="1">
      <c r="B69" s="64"/>
      <c r="C69" s="69" t="str">
        <f>C63</f>
        <v>Type of energy source</v>
      </c>
      <c r="D69" s="70"/>
      <c r="E69" s="71"/>
      <c r="F69" s="65"/>
      <c r="G69" s="65"/>
      <c r="H69" s="66"/>
    </row>
    <row r="70" spans="2:8" ht="16.5" customHeight="1">
      <c r="B70" s="78"/>
      <c r="C70" s="800"/>
      <c r="D70" s="772"/>
      <c r="E70" s="772"/>
      <c r="F70" s="72"/>
      <c r="G70" s="72"/>
      <c r="H70" s="73"/>
    </row>
    <row r="71" spans="2:8" ht="15.75" customHeight="1">
      <c r="B71" s="79"/>
      <c r="C71" s="357" t="str">
        <f>C65</f>
        <v>CO2 factor</v>
      </c>
      <c r="D71" s="356"/>
      <c r="E71" s="353" t="str">
        <f>E65</f>
        <v>[kgCO2eq/kWh]</v>
      </c>
      <c r="F71" s="368" t="str">
        <f>IF($C70="",AuswahlEtr,VLOOKUP($C70,'ANNEX 1 Emission Factors'!$B$23:$AR$29,COLUMNS('ANNEX 1 Emission Factors'!$B:$H)+(F$18-2014),FALSE))</f>
        <v>Select energy source</v>
      </c>
      <c r="G71" s="368" t="str">
        <f>IF($C70="",AuswahlEtr,VLOOKUP($C70,'ANNEX 1 Emission Factors'!$B$23:$AR$29,COLUMNS('ANNEX 1 Emission Factors'!$B:$H)+(G$18-2014),FALSE))</f>
        <v>Select energy source</v>
      </c>
      <c r="H71" s="369" t="str">
        <f>IF($C70="",AuswahlEtr,VLOOKUP($C70,'ANNEX 1 Emission Factors'!$B$23:$AR$29,COLUMNS('ANNEX 1 Emission Factors'!$B:$H)+(H$18-2014),FALSE))</f>
        <v>Select energy source</v>
      </c>
    </row>
    <row r="72" spans="2:8" ht="15.75" customHeight="1" thickBot="1">
      <c r="B72" s="45"/>
      <c r="C72" s="75" t="str">
        <f>C66</f>
        <v>Amount of energy</v>
      </c>
      <c r="D72" s="76"/>
      <c r="E72" s="77" t="str">
        <f>E66</f>
        <v>[kWh]</v>
      </c>
      <c r="F72" s="90" t="str">
        <f>IF(ISBLANK($C$70),"",IF('ANNEX 3 Partial energy values'!$P$62&gt;0,'ANNEX 3 Partial energy values'!$P$62,TextAx3))</f>
        <v/>
      </c>
      <c r="G72" s="90" t="str">
        <f>IF(ISBLANK($C$70),"",IF('ANNEX 3 Partial energy values'!$P$62&gt;0,'ANNEX 3 Partial energy values'!$P$62,TextAx3))</f>
        <v/>
      </c>
      <c r="H72" s="91" t="str">
        <f>IF(ISBLANK($C$70),"",IF('ANNEX 3 Partial energy values'!$P$62&gt;0,'ANNEX 3 Partial energy values'!$P$62,TextAx3))</f>
        <v/>
      </c>
    </row>
    <row r="73" spans="2:8" ht="13.5" customHeight="1">
      <c r="B73" s="45"/>
      <c r="F73" s="80"/>
      <c r="G73" s="80"/>
      <c r="H73" s="81"/>
    </row>
    <row r="74" spans="2:8" ht="15.75" customHeight="1" thickBot="1">
      <c r="B74" s="45"/>
      <c r="C74" s="40" t="str">
        <f>HLOOKUP(Start!$B$14,Sprachen_allg!B:Z,ROWS(Sprachen_allg!1:99),FALSE)</f>
        <v>Subarea 3/Consumer 3 - Electrical energy</v>
      </c>
      <c r="D74" s="40"/>
      <c r="E74" s="63"/>
      <c r="F74" s="65"/>
      <c r="G74" s="65"/>
      <c r="H74" s="66"/>
    </row>
    <row r="75" spans="2:8" ht="15.75" customHeight="1">
      <c r="B75" s="45"/>
      <c r="C75" s="69" t="str">
        <f>C63</f>
        <v>Type of energy source</v>
      </c>
      <c r="D75" s="70"/>
      <c r="E75" s="71"/>
      <c r="F75" s="65"/>
      <c r="G75" s="65"/>
      <c r="H75" s="66"/>
    </row>
    <row r="76" spans="2:8" ht="16.5" customHeight="1">
      <c r="B76" s="45"/>
      <c r="C76" s="800"/>
      <c r="D76" s="772"/>
      <c r="E76" s="772"/>
      <c r="F76" s="72"/>
      <c r="G76" s="72"/>
      <c r="H76" s="73"/>
    </row>
    <row r="77" spans="2:8" ht="15.75" customHeight="1">
      <c r="B77" s="45"/>
      <c r="C77" s="357" t="str">
        <f>C65</f>
        <v>CO2 factor</v>
      </c>
      <c r="D77" s="356"/>
      <c r="E77" s="353" t="str">
        <f>E65</f>
        <v>[kgCO2eq/kWh]</v>
      </c>
      <c r="F77" s="368" t="str">
        <f>IF($C76="",AuswahlEtr,VLOOKUP($C76,'ANNEX 1 Emission Factors'!$B$23:$AR$29,COLUMNS('ANNEX 1 Emission Factors'!$B:$H)+(F$18-2014),FALSE))</f>
        <v>Select energy source</v>
      </c>
      <c r="G77" s="368" t="str">
        <f>IF($C76="",AuswahlEtr,VLOOKUP($C76,'ANNEX 1 Emission Factors'!$B$23:$AR$29,COLUMNS('ANNEX 1 Emission Factors'!$B:$H)+(G$18-2014),FALSE))</f>
        <v>Select energy source</v>
      </c>
      <c r="H77" s="369" t="str">
        <f>IF($C76="",AuswahlEtr,VLOOKUP($C76,'ANNEX 1 Emission Factors'!$B$23:$AR$29,COLUMNS('ANNEX 1 Emission Factors'!$B:$H)+(H$18-2014),FALSE))</f>
        <v>Select energy source</v>
      </c>
    </row>
    <row r="78" spans="2:8" ht="15.75" customHeight="1" thickBot="1">
      <c r="B78" s="92"/>
      <c r="C78" s="75" t="str">
        <f>C66</f>
        <v>Amount of energy</v>
      </c>
      <c r="D78" s="76"/>
      <c r="E78" s="77" t="str">
        <f>E66</f>
        <v>[kWh]</v>
      </c>
      <c r="F78" s="90" t="str">
        <f>IF(ISBLANK($C$76),"",IF('ANNEX 3 Partial energy values'!$T$62&gt;0,'ANNEX 3 Partial energy values'!$T$62,TextAx3))</f>
        <v/>
      </c>
      <c r="G78" s="90" t="str">
        <f>IF(ISBLANK($C$76),"",IF('ANNEX 3 Partial energy values'!$T$62&gt;0,'ANNEX 3 Partial energy values'!$T$62,TextAx3))</f>
        <v/>
      </c>
      <c r="H78" s="91" t="str">
        <f>IF(ISBLANK($C$76),"",IF('ANNEX 3 Partial energy values'!$T$62&gt;0,'ANNEX 3 Partial energy values'!$T$62,TextAx3))</f>
        <v/>
      </c>
    </row>
    <row r="79" spans="2:8" ht="13.5" thickBot="1">
      <c r="C79" s="15"/>
      <c r="D79" s="15"/>
      <c r="E79" s="15"/>
      <c r="F79" s="65"/>
      <c r="G79" s="65"/>
      <c r="H79" s="66"/>
    </row>
    <row r="80" spans="2:8" ht="20.100000000000001" customHeight="1" thickBot="1">
      <c r="B80" s="798" t="str">
        <f>HLOOKUP(Start!$B$14,Sprachen_allg!B:Z,ROWS(Sprachen_allg!1:100),FALSE)</f>
        <v>Thermal energy</v>
      </c>
      <c r="C80" s="799"/>
      <c r="D80" s="61"/>
      <c r="E80" s="62"/>
      <c r="F80" s="65"/>
      <c r="G80" s="65"/>
      <c r="H80" s="66"/>
    </row>
    <row r="81" spans="2:11" ht="15.75" customHeight="1">
      <c r="B81" s="64"/>
      <c r="C81" s="15"/>
      <c r="D81" s="40"/>
      <c r="E81" s="63"/>
      <c r="F81" s="65"/>
      <c r="G81" s="65"/>
      <c r="H81" s="66"/>
    </row>
    <row r="82" spans="2:11" ht="12.6" customHeight="1">
      <c r="B82" s="93" t="str">
        <f>B60</f>
        <v>Note:</v>
      </c>
      <c r="C82" s="819" t="str">
        <f>HLOOKUP(Start!$B$14,Sprachen_allg!B:Z,ROWS(Sprachen_allg!1:101),FALSE)</f>
        <v>Cooling systems using a chiller is accounted for under "Electrical energy".</v>
      </c>
      <c r="D82" s="819"/>
      <c r="E82" s="819"/>
      <c r="F82" s="65"/>
      <c r="G82" s="65"/>
      <c r="H82" s="66"/>
    </row>
    <row r="83" spans="2:11" ht="15.75" customHeight="1">
      <c r="B83" s="64"/>
      <c r="C83" s="15"/>
      <c r="D83" s="40"/>
      <c r="E83" s="63"/>
      <c r="F83" s="65"/>
      <c r="G83" s="65"/>
      <c r="H83" s="66"/>
    </row>
    <row r="84" spans="2:11" ht="15.75" customHeight="1">
      <c r="B84" s="64" t="str">
        <f>HLOOKUP(Start!$B$14,Sprachen_allg!B:Z,ROWS(Sprachen_allg!1:102),FALSE)</f>
        <v>1. Measured data available:</v>
      </c>
      <c r="C84" s="15"/>
      <c r="D84" s="40"/>
      <c r="E84" s="63"/>
      <c r="F84" s="65"/>
      <c r="G84" s="65"/>
      <c r="H84" s="66"/>
    </row>
    <row r="85" spans="2:11" ht="15.75" customHeight="1">
      <c r="B85" s="64"/>
      <c r="C85" s="15"/>
      <c r="D85" s="40"/>
      <c r="E85" s="63"/>
      <c r="F85" s="65"/>
      <c r="G85" s="65"/>
      <c r="H85" s="66"/>
    </row>
    <row r="86" spans="2:11" s="42" customFormat="1" ht="15.75" customHeight="1" thickBot="1">
      <c r="B86" s="67"/>
      <c r="C86" s="40" t="str">
        <f>HLOOKUP(Start!$B$14,Sprachen_allg!B:Z,ROWS(Sprachen_allg!1:103),FALSE)</f>
        <v>Thermal energy - Energy source 1.1</v>
      </c>
      <c r="D86" s="40"/>
      <c r="E86" s="40"/>
      <c r="F86" s="65"/>
      <c r="G86" s="65"/>
      <c r="H86" s="66"/>
      <c r="K86" s="14"/>
    </row>
    <row r="87" spans="2:11" ht="15.75" customHeight="1">
      <c r="B87" s="64"/>
      <c r="C87" s="69" t="str">
        <f>C75</f>
        <v>Type of energy source</v>
      </c>
      <c r="D87" s="70"/>
      <c r="E87" s="71"/>
      <c r="F87" s="65"/>
      <c r="G87" s="65"/>
      <c r="H87" s="66"/>
    </row>
    <row r="88" spans="2:11" ht="16.5" customHeight="1">
      <c r="B88" s="64"/>
      <c r="C88" s="800"/>
      <c r="D88" s="772"/>
      <c r="E88" s="772"/>
      <c r="F88" s="72"/>
      <c r="G88" s="72"/>
      <c r="H88" s="73"/>
    </row>
    <row r="89" spans="2:11" ht="15.75" customHeight="1">
      <c r="B89" s="64"/>
      <c r="C89" s="357" t="str">
        <f>C77</f>
        <v>CO2 factor</v>
      </c>
      <c r="D89" s="356"/>
      <c r="E89" s="353" t="str">
        <f>E77</f>
        <v>[kgCO2eq/kWh]</v>
      </c>
      <c r="F89" s="368" t="str">
        <f>IF($C88="",AuswahlEtr,VLOOKUP($C88,'ANNEX 1 Emission Factors'!$B$41:$AR$58,COLUMNS('ANNEX 1 Emission Factors'!$B:$H)+(F$18-2014),FALSE))</f>
        <v>Select energy source</v>
      </c>
      <c r="G89" s="368" t="str">
        <f>IF($C88="",AuswahlEtr,VLOOKUP($C88,'ANNEX 1 Emission Factors'!$B$41:$AR$58,COLUMNS('ANNEX 1 Emission Factors'!$B:$H)+(G$18-2014),FALSE))</f>
        <v>Select energy source</v>
      </c>
      <c r="H89" s="369" t="str">
        <f>IF($C88="",AuswahlEtr,VLOOKUP($C88,'ANNEX 1 Emission Factors'!$B$41:$AR$58,COLUMNS('ANNEX 1 Emission Factors'!$B:$H)+(H$18-2014),FALSE))</f>
        <v>Select energy source</v>
      </c>
    </row>
    <row r="90" spans="2:11" ht="15.75" customHeight="1" thickBot="1">
      <c r="B90" s="64"/>
      <c r="C90" s="75" t="str">
        <f>C78</f>
        <v>Amount of energy</v>
      </c>
      <c r="D90" s="76"/>
      <c r="E90" s="77" t="str">
        <f>E78</f>
        <v>[kWh]</v>
      </c>
      <c r="F90" s="137"/>
      <c r="G90" s="137"/>
      <c r="H90" s="138"/>
    </row>
    <row r="91" spans="2:11" ht="15.75" customHeight="1">
      <c r="B91" s="64"/>
      <c r="C91" s="15"/>
      <c r="D91" s="40"/>
      <c r="E91" s="63"/>
      <c r="F91" s="65"/>
      <c r="G91" s="65"/>
      <c r="H91" s="66"/>
    </row>
    <row r="92" spans="2:11" s="42" customFormat="1" ht="15.75" customHeight="1" thickBot="1">
      <c r="B92" s="67"/>
      <c r="C92" s="40" t="str">
        <f>HLOOKUP(Start!$B$14,Sprachen_allg!B:Z,ROWS(Sprachen_allg!1:104),FALSE)</f>
        <v>Thermal energy - Energy source 1.2</v>
      </c>
      <c r="D92" s="40"/>
      <c r="E92" s="40"/>
      <c r="F92" s="396"/>
      <c r="G92" s="396"/>
      <c r="H92" s="68"/>
      <c r="K92" s="14"/>
    </row>
    <row r="93" spans="2:11" ht="15.75" customHeight="1">
      <c r="B93" s="64"/>
      <c r="C93" s="69" t="str">
        <f>C87</f>
        <v>Type of energy source</v>
      </c>
      <c r="D93" s="70"/>
      <c r="E93" s="71"/>
      <c r="F93" s="65"/>
      <c r="G93" s="65"/>
      <c r="H93" s="66"/>
    </row>
    <row r="94" spans="2:11" ht="16.5" customHeight="1">
      <c r="B94" s="64"/>
      <c r="C94" s="800"/>
      <c r="D94" s="772"/>
      <c r="E94" s="772"/>
      <c r="F94" s="72"/>
      <c r="G94" s="72"/>
      <c r="H94" s="73"/>
    </row>
    <row r="95" spans="2:11" ht="15.75" customHeight="1">
      <c r="B95" s="64"/>
      <c r="C95" s="357" t="str">
        <f>C89</f>
        <v>CO2 factor</v>
      </c>
      <c r="D95" s="356"/>
      <c r="E95" s="353" t="str">
        <f>E89</f>
        <v>[kgCO2eq/kWh]</v>
      </c>
      <c r="F95" s="368" t="str">
        <f>IF($C94="",AuswahlEtr,VLOOKUP($C94,'ANNEX 1 Emission Factors'!$B$41:$AR$58,COLUMNS('ANNEX 1 Emission Factors'!$B:$H)+(F$18-2014),FALSE))</f>
        <v>Select energy source</v>
      </c>
      <c r="G95" s="368" t="str">
        <f>IF($C94="",AuswahlEtr,VLOOKUP($C94,'ANNEX 1 Emission Factors'!$B$41:$AR$58,COLUMNS('ANNEX 1 Emission Factors'!$B:$H)+(G$18-2014),FALSE))</f>
        <v>Select energy source</v>
      </c>
      <c r="H95" s="369" t="str">
        <f>IF($C94="",AuswahlEtr,VLOOKUP($C94,'ANNEX 1 Emission Factors'!$B$41:$AR$58,COLUMNS('ANNEX 1 Emission Factors'!$B:$H)+(H$18-2014),FALSE))</f>
        <v>Select energy source</v>
      </c>
    </row>
    <row r="96" spans="2:11" ht="15.75" customHeight="1" thickBot="1">
      <c r="B96" s="64"/>
      <c r="C96" s="75" t="str">
        <f>C90</f>
        <v>Amount of energy</v>
      </c>
      <c r="D96" s="76"/>
      <c r="E96" s="77" t="str">
        <f>E90</f>
        <v>[kWh]</v>
      </c>
      <c r="F96" s="137"/>
      <c r="G96" s="137"/>
      <c r="H96" s="138"/>
    </row>
    <row r="97" spans="2:11" ht="15.75" customHeight="1">
      <c r="B97" s="64"/>
      <c r="C97" s="15"/>
      <c r="D97" s="40"/>
      <c r="E97" s="63"/>
      <c r="F97" s="65"/>
      <c r="G97" s="65"/>
      <c r="H97" s="66"/>
    </row>
    <row r="98" spans="2:11" s="42" customFormat="1" ht="15.75" customHeight="1" thickBot="1">
      <c r="B98" s="67"/>
      <c r="C98" s="40" t="str">
        <f>HLOOKUP(Start!$B$14,Sprachen_allg!B:Z,ROWS(Sprachen_allg!1:105),FALSE)</f>
        <v>Thermal energy - Energy source 1.3</v>
      </c>
      <c r="D98" s="40"/>
      <c r="E98" s="40"/>
      <c r="F98" s="396"/>
      <c r="G98" s="396"/>
      <c r="H98" s="68"/>
      <c r="K98" s="14"/>
    </row>
    <row r="99" spans="2:11" ht="15.75" customHeight="1">
      <c r="B99" s="64"/>
      <c r="C99" s="69" t="str">
        <f>C93</f>
        <v>Type of energy source</v>
      </c>
      <c r="D99" s="70"/>
      <c r="E99" s="71"/>
      <c r="F99" s="65"/>
      <c r="G99" s="65"/>
      <c r="H99" s="66"/>
    </row>
    <row r="100" spans="2:11" ht="16.5" customHeight="1">
      <c r="B100" s="64"/>
      <c r="C100" s="800"/>
      <c r="D100" s="772"/>
      <c r="E100" s="772"/>
      <c r="F100" s="72"/>
      <c r="G100" s="72"/>
      <c r="H100" s="73"/>
    </row>
    <row r="101" spans="2:11" ht="15.75" customHeight="1">
      <c r="B101" s="64"/>
      <c r="C101" s="357" t="str">
        <f>C95</f>
        <v>CO2 factor</v>
      </c>
      <c r="D101" s="356"/>
      <c r="E101" s="353" t="str">
        <f>E95</f>
        <v>[kgCO2eq/kWh]</v>
      </c>
      <c r="F101" s="368" t="str">
        <f>IF($C100="",AuswahlEtr,VLOOKUP($C100,'ANNEX 1 Emission Factors'!$B$41:$AR$58,COLUMNS('ANNEX 1 Emission Factors'!$B:$H)+(F$18-2014),FALSE))</f>
        <v>Select energy source</v>
      </c>
      <c r="G101" s="368" t="str">
        <f>IF($C100="",AuswahlEtr,VLOOKUP($C100,'ANNEX 1 Emission Factors'!$B$41:$AR$58,COLUMNS('ANNEX 1 Emission Factors'!$B:$H)+(G$18-2014),FALSE))</f>
        <v>Select energy source</v>
      </c>
      <c r="H101" s="369" t="str">
        <f>IF($C100="",AuswahlEtr,VLOOKUP($C100,'ANNEX 1 Emission Factors'!$B$41:$AR$58,COLUMNS('ANNEX 1 Emission Factors'!$B:$H)+(H$18-2014),FALSE))</f>
        <v>Select energy source</v>
      </c>
    </row>
    <row r="102" spans="2:11" ht="15.75" customHeight="1" thickBot="1">
      <c r="B102" s="64"/>
      <c r="C102" s="75" t="str">
        <f>C96</f>
        <v>Amount of energy</v>
      </c>
      <c r="D102" s="76"/>
      <c r="E102" s="77" t="str">
        <f>E96</f>
        <v>[kWh]</v>
      </c>
      <c r="F102" s="137"/>
      <c r="G102" s="137"/>
      <c r="H102" s="138"/>
    </row>
    <row r="103" spans="2:11" ht="15.75" hidden="1" customHeight="1">
      <c r="B103" s="64"/>
      <c r="C103" s="15"/>
      <c r="D103" s="40"/>
      <c r="E103" s="63"/>
      <c r="F103" s="65"/>
      <c r="G103" s="65"/>
      <c r="H103" s="66"/>
    </row>
    <row r="104" spans="2:11" s="42" customFormat="1" ht="15.75" hidden="1" customHeight="1" thickBot="1">
      <c r="B104" s="67"/>
      <c r="C104" s="40" t="s">
        <v>120</v>
      </c>
      <c r="D104" s="40"/>
      <c r="E104" s="40"/>
      <c r="F104" s="396"/>
      <c r="G104" s="396"/>
      <c r="H104" s="68"/>
      <c r="K104" s="14"/>
    </row>
    <row r="105" spans="2:11" ht="15.75" hidden="1" customHeight="1">
      <c r="B105" s="64"/>
      <c r="C105" s="69" t="s">
        <v>28</v>
      </c>
      <c r="D105" s="70"/>
      <c r="E105" s="71"/>
      <c r="F105" s="65"/>
      <c r="G105" s="65"/>
      <c r="H105" s="66"/>
    </row>
    <row r="106" spans="2:11" ht="16.5" hidden="1" customHeight="1">
      <c r="B106" s="64"/>
      <c r="C106" s="801"/>
      <c r="D106" s="802"/>
      <c r="E106" s="802"/>
      <c r="F106" s="65"/>
      <c r="G106" s="65"/>
      <c r="H106" s="66"/>
    </row>
    <row r="107" spans="2:11" ht="15.75" hidden="1" customHeight="1">
      <c r="B107" s="64"/>
      <c r="C107" s="74" t="s">
        <v>100</v>
      </c>
      <c r="D107" s="803" t="str">
        <f>IF(C106="","",IF(VLOOKUP(C106,'ANNEX 1 Emission Factors'!#REF!,2,FALSE)="","Berechnung in ANNEX 2",VLOOKUP(C106,'ANNEX 1 Emission Factors'!#REF!,2,FALSE)))</f>
        <v/>
      </c>
      <c r="E107" s="804"/>
      <c r="F107" s="65"/>
      <c r="G107" s="65"/>
      <c r="H107" s="66"/>
    </row>
    <row r="108" spans="2:11" ht="15.75" hidden="1" customHeight="1" thickBot="1">
      <c r="B108" s="64"/>
      <c r="C108" s="83" t="s">
        <v>94</v>
      </c>
      <c r="D108" s="76"/>
      <c r="E108" s="77" t="s">
        <v>26</v>
      </c>
      <c r="F108" s="84"/>
      <c r="G108" s="84"/>
      <c r="H108" s="85"/>
    </row>
    <row r="109" spans="2:11" ht="15.75" hidden="1" customHeight="1">
      <c r="B109" s="64"/>
      <c r="C109" s="15"/>
      <c r="D109" s="40"/>
      <c r="E109" s="63"/>
      <c r="F109" s="65"/>
      <c r="G109" s="65"/>
      <c r="H109" s="66"/>
    </row>
    <row r="110" spans="2:11" s="42" customFormat="1" ht="15.75" hidden="1" customHeight="1" thickBot="1">
      <c r="B110" s="67"/>
      <c r="C110" s="40" t="s">
        <v>121</v>
      </c>
      <c r="D110" s="40"/>
      <c r="E110" s="40"/>
      <c r="F110" s="396"/>
      <c r="G110" s="396"/>
      <c r="H110" s="68"/>
      <c r="K110" s="14"/>
    </row>
    <row r="111" spans="2:11" ht="15.75" hidden="1" customHeight="1">
      <c r="B111" s="64"/>
      <c r="C111" s="69" t="s">
        <v>28</v>
      </c>
      <c r="D111" s="70"/>
      <c r="E111" s="71"/>
      <c r="F111" s="65"/>
      <c r="G111" s="65"/>
      <c r="H111" s="66"/>
    </row>
    <row r="112" spans="2:11" ht="16.5" hidden="1" customHeight="1">
      <c r="B112" s="64"/>
      <c r="C112" s="801"/>
      <c r="D112" s="802"/>
      <c r="E112" s="802"/>
      <c r="F112" s="65"/>
      <c r="G112" s="65"/>
      <c r="H112" s="66"/>
    </row>
    <row r="113" spans="2:11" ht="15.75" hidden="1" customHeight="1">
      <c r="B113" s="64"/>
      <c r="C113" s="74" t="s">
        <v>100</v>
      </c>
      <c r="D113" s="803" t="str">
        <f>IF(C112="","",IF(VLOOKUP(C112,'ANNEX 1 Emission Factors'!#REF!,2,FALSE)="","Berechnung in ANNEX 2",VLOOKUP(C112,'ANNEX 1 Emission Factors'!#REF!,2,FALSE)))</f>
        <v/>
      </c>
      <c r="E113" s="804"/>
      <c r="F113" s="65"/>
      <c r="G113" s="65"/>
      <c r="H113" s="66"/>
    </row>
    <row r="114" spans="2:11" ht="15.75" hidden="1" customHeight="1" thickBot="1">
      <c r="B114" s="64"/>
      <c r="C114" s="83" t="s">
        <v>94</v>
      </c>
      <c r="D114" s="76"/>
      <c r="E114" s="77" t="s">
        <v>26</v>
      </c>
      <c r="F114" s="84"/>
      <c r="G114" s="84"/>
      <c r="H114" s="85"/>
    </row>
    <row r="115" spans="2:11" ht="15.75" customHeight="1">
      <c r="B115" s="64"/>
      <c r="C115" s="15"/>
      <c r="D115" s="40"/>
      <c r="E115" s="63"/>
      <c r="F115" s="65"/>
      <c r="G115" s="65"/>
      <c r="H115" s="66"/>
    </row>
    <row r="116" spans="2:11">
      <c r="B116" s="64" t="str">
        <f>HLOOKUP(Start!$B$14,Sprachen_allg!B:Z,ROWS(Sprachen_allg!1:106),FALSE)</f>
        <v>2. Measured data not available:</v>
      </c>
      <c r="C116" s="15"/>
      <c r="D116" s="15"/>
      <c r="E116" s="15"/>
      <c r="F116" s="59"/>
      <c r="G116" s="59"/>
      <c r="H116" s="60"/>
    </row>
    <row r="117" spans="2:11">
      <c r="B117" s="78"/>
      <c r="C117" s="15"/>
      <c r="D117" s="15"/>
      <c r="E117" s="15"/>
      <c r="F117" s="59"/>
      <c r="G117" s="59"/>
      <c r="H117" s="60"/>
    </row>
    <row r="118" spans="2:11" ht="12.6" customHeight="1">
      <c r="B118" s="93" t="str">
        <f>B82</f>
        <v>Note:</v>
      </c>
      <c r="C118" s="805" t="str">
        <f>HLOOKUP(Start!$B$14,Sprachen_allg!B:Z,ROWS(Sprachen_allg!1:107),FALSE)</f>
        <v>Calculation of energy data see tab "ANNEX 3 Partial energy values".</v>
      </c>
      <c r="D118" s="805"/>
      <c r="E118" s="805"/>
      <c r="F118" s="86"/>
      <c r="G118" s="86"/>
      <c r="H118" s="87"/>
    </row>
    <row r="119" spans="2:11" ht="15.75" customHeight="1">
      <c r="B119" s="88"/>
      <c r="C119" s="89"/>
      <c r="D119" s="89"/>
      <c r="E119" s="89"/>
      <c r="F119" s="86"/>
      <c r="G119" s="86"/>
      <c r="H119" s="87"/>
    </row>
    <row r="120" spans="2:11" s="42" customFormat="1" ht="15.75" customHeight="1" thickBot="1">
      <c r="B120" s="67"/>
      <c r="C120" s="40" t="str">
        <f>HLOOKUP(Start!$B$14,Sprachen_allg!B:Z,ROWS(Sprachen_allg!1:108),FALSE)</f>
        <v>Subarea 1/Consumer 1 - Thermal energy</v>
      </c>
      <c r="D120" s="40"/>
      <c r="E120" s="40"/>
      <c r="F120" s="396"/>
      <c r="G120" s="396"/>
      <c r="H120" s="68"/>
      <c r="K120" s="14"/>
    </row>
    <row r="121" spans="2:11" ht="15.75" customHeight="1">
      <c r="B121" s="64"/>
      <c r="C121" s="69" t="str">
        <f>C99</f>
        <v>Type of energy source</v>
      </c>
      <c r="D121" s="70"/>
      <c r="E121" s="71"/>
      <c r="F121" s="65"/>
      <c r="G121" s="65"/>
      <c r="H121" s="66"/>
    </row>
    <row r="122" spans="2:11" ht="16.5" customHeight="1">
      <c r="B122" s="64"/>
      <c r="C122" s="800"/>
      <c r="D122" s="772"/>
      <c r="E122" s="772"/>
      <c r="F122" s="72"/>
      <c r="G122" s="72"/>
      <c r="H122" s="73"/>
    </row>
    <row r="123" spans="2:11" ht="15.75" customHeight="1">
      <c r="B123" s="64"/>
      <c r="C123" s="357" t="str">
        <f>C101</f>
        <v>CO2 factor</v>
      </c>
      <c r="D123" s="356"/>
      <c r="E123" s="353" t="str">
        <f>E101</f>
        <v>[kgCO2eq/kWh]</v>
      </c>
      <c r="F123" s="368" t="str">
        <f>IF($C122="",AuswahlEtr,VLOOKUP($C122,'ANNEX 1 Emission Factors'!$B$41:$AR$58,COLUMNS('ANNEX 1 Emission Factors'!$B:$H)+(F$18-2014),FALSE))</f>
        <v>Select energy source</v>
      </c>
      <c r="G123" s="368" t="str">
        <f>IF($C122="",AuswahlEtr,VLOOKUP($C122,'ANNEX 1 Emission Factors'!$B$41:$AR$58,COLUMNS('ANNEX 1 Emission Factors'!$B:$H)+(G$18-2014),FALSE))</f>
        <v>Select energy source</v>
      </c>
      <c r="H123" s="369" t="str">
        <f>IF($C122="",AuswahlEtr,VLOOKUP($C122,'ANNEX 1 Emission Factors'!$B$41:$AR$58,COLUMNS('ANNEX 1 Emission Factors'!$B:$H)+(H$18-2014),FALSE))</f>
        <v>Select energy source</v>
      </c>
    </row>
    <row r="124" spans="2:11" ht="15.75" customHeight="1" thickBot="1">
      <c r="B124" s="45"/>
      <c r="C124" s="75" t="str">
        <f>C102</f>
        <v>Amount of energy</v>
      </c>
      <c r="D124" s="76"/>
      <c r="E124" s="77" t="str">
        <f>E102</f>
        <v>[kWh]</v>
      </c>
      <c r="F124" s="90" t="str">
        <f>IF(ISBLANK($C$122),"",IF('ANNEX 3 Partial energy values'!$M$62&gt;0,'ANNEX 3 Partial energy values'!$M$62,TextAx3))</f>
        <v/>
      </c>
      <c r="G124" s="90" t="str">
        <f>IF(ISBLANK($C$122),"",IF('ANNEX 3 Partial energy values'!$M$62&gt;0,'ANNEX 3 Partial energy values'!$M$62,TextAx3))</f>
        <v/>
      </c>
      <c r="H124" s="91" t="str">
        <f>IF(ISBLANK($C$122),"",IF('ANNEX 3 Partial energy values'!$M$62&gt;0,'ANNEX 3 Partial energy values'!$M$62,TextAx3))</f>
        <v/>
      </c>
    </row>
    <row r="125" spans="2:11" ht="15.75" customHeight="1">
      <c r="B125" s="64"/>
      <c r="C125" s="15"/>
      <c r="D125" s="40"/>
      <c r="E125" s="63"/>
      <c r="F125" s="65"/>
      <c r="G125" s="65"/>
      <c r="H125" s="66"/>
    </row>
    <row r="126" spans="2:11" ht="15.75" customHeight="1" thickBot="1">
      <c r="B126" s="64"/>
      <c r="C126" s="40" t="str">
        <f>HLOOKUP(Start!$B$14,Sprachen_allg!B:Z,ROWS(Sprachen_allg!1:109),FALSE)</f>
        <v>Subarea 2/Consumer 2 - Thermal energy</v>
      </c>
      <c r="D126" s="40"/>
      <c r="E126" s="63"/>
      <c r="F126" s="65"/>
      <c r="G126" s="65"/>
      <c r="H126" s="66"/>
    </row>
    <row r="127" spans="2:11" ht="15.75" customHeight="1">
      <c r="B127" s="64"/>
      <c r="C127" s="69" t="str">
        <f>C121</f>
        <v>Type of energy source</v>
      </c>
      <c r="D127" s="70"/>
      <c r="E127" s="71"/>
      <c r="F127" s="65"/>
      <c r="G127" s="65"/>
      <c r="H127" s="66"/>
    </row>
    <row r="128" spans="2:11" ht="16.5" customHeight="1">
      <c r="B128" s="78"/>
      <c r="C128" s="800"/>
      <c r="D128" s="772"/>
      <c r="E128" s="772"/>
      <c r="F128" s="72"/>
      <c r="G128" s="72"/>
      <c r="H128" s="73"/>
    </row>
    <row r="129" spans="2:11" ht="15.75" customHeight="1">
      <c r="B129" s="79"/>
      <c r="C129" s="357" t="str">
        <f>C123</f>
        <v>CO2 factor</v>
      </c>
      <c r="D129" s="356"/>
      <c r="E129" s="353" t="str">
        <f>E123</f>
        <v>[kgCO2eq/kWh]</v>
      </c>
      <c r="F129" s="368" t="str">
        <f>IF($C128="",AuswahlEtr,VLOOKUP($C128,'ANNEX 1 Emission Factors'!$B$41:$AR$58,COLUMNS('ANNEX 1 Emission Factors'!$B:$H)+(F$18-2014),FALSE))</f>
        <v>Select energy source</v>
      </c>
      <c r="G129" s="368" t="str">
        <f>IF($C128="",AuswahlEtr,VLOOKUP($C128,'ANNEX 1 Emission Factors'!$B$41:$AR$58,COLUMNS('ANNEX 1 Emission Factors'!$B:$H)+(G$18-2014),FALSE))</f>
        <v>Select energy source</v>
      </c>
      <c r="H129" s="369" t="str">
        <f>IF($C128="",AuswahlEtr,VLOOKUP($C128,'ANNEX 1 Emission Factors'!$B$41:$AR$58,COLUMNS('ANNEX 1 Emission Factors'!$B:$H)+(H$18-2014),FALSE))</f>
        <v>Select energy source</v>
      </c>
    </row>
    <row r="130" spans="2:11" ht="15.75" customHeight="1" thickBot="1">
      <c r="B130" s="45"/>
      <c r="C130" s="75" t="str">
        <f>C124</f>
        <v>Amount of energy</v>
      </c>
      <c r="D130" s="76"/>
      <c r="E130" s="77" t="str">
        <f>E124</f>
        <v>[kWh]</v>
      </c>
      <c r="F130" s="90" t="str">
        <f>IF(ISBLANK($C$128),"",IF('ANNEX 3 Partial energy values'!$Q$62&gt;0,'ANNEX 3 Partial energy values'!$Q$62,TextAx3))</f>
        <v/>
      </c>
      <c r="G130" s="90" t="str">
        <f>IF(ISBLANK($C$128),"",IF('ANNEX 3 Partial energy values'!$Q$62&gt;0,'ANNEX 3 Partial energy values'!$Q$62,TextAx3))</f>
        <v/>
      </c>
      <c r="H130" s="91" t="str">
        <f>IF(ISBLANK($C$128),"",IF('ANNEX 3 Partial energy values'!$Q$62&gt;0,'ANNEX 3 Partial energy values'!$Q$62,TextAx3))</f>
        <v/>
      </c>
    </row>
    <row r="131" spans="2:11" ht="13.5" customHeight="1">
      <c r="B131" s="45"/>
      <c r="F131" s="80"/>
      <c r="G131" s="80"/>
      <c r="H131" s="81"/>
    </row>
    <row r="132" spans="2:11" ht="15.75" customHeight="1" thickBot="1">
      <c r="B132" s="45"/>
      <c r="C132" s="40" t="str">
        <f>HLOOKUP(Start!$B$14,Sprachen_allg!B:Z,ROWS(Sprachen_allg!1:110),FALSE)</f>
        <v>Subarea 3/Consumer 3 - Thermal energy</v>
      </c>
      <c r="D132" s="40"/>
      <c r="E132" s="63"/>
      <c r="F132" s="65"/>
      <c r="G132" s="65"/>
      <c r="H132" s="66"/>
    </row>
    <row r="133" spans="2:11" ht="15.75" customHeight="1">
      <c r="B133" s="45"/>
      <c r="C133" s="69" t="str">
        <f>C127</f>
        <v>Type of energy source</v>
      </c>
      <c r="D133" s="70"/>
      <c r="E133" s="71"/>
      <c r="F133" s="65"/>
      <c r="G133" s="65"/>
      <c r="H133" s="66"/>
    </row>
    <row r="134" spans="2:11" ht="16.5" customHeight="1">
      <c r="B134" s="45"/>
      <c r="C134" s="800"/>
      <c r="D134" s="772"/>
      <c r="E134" s="772"/>
      <c r="F134" s="72"/>
      <c r="G134" s="72"/>
      <c r="H134" s="73"/>
    </row>
    <row r="135" spans="2:11" ht="15.75" customHeight="1">
      <c r="B135" s="45"/>
      <c r="C135" s="357" t="str">
        <f>C129</f>
        <v>CO2 factor</v>
      </c>
      <c r="D135" s="356"/>
      <c r="E135" s="353" t="str">
        <f>E129</f>
        <v>[kgCO2eq/kWh]</v>
      </c>
      <c r="F135" s="368" t="str">
        <f>IF($C134="",AuswahlEtr,VLOOKUP($C134,'ANNEX 1 Emission Factors'!$B$41:$AR$58,COLUMNS('ANNEX 1 Emission Factors'!$B:$H)+(F$18-2014),FALSE))</f>
        <v>Select energy source</v>
      </c>
      <c r="G135" s="368" t="str">
        <f>IF($C134="",AuswahlEtr,VLOOKUP($C134,'ANNEX 1 Emission Factors'!$B$41:$AR$58,COLUMNS('ANNEX 1 Emission Factors'!$B:$H)+(G$18-2014),FALSE))</f>
        <v>Select energy source</v>
      </c>
      <c r="H135" s="369" t="str">
        <f>IF($C134="",AuswahlEtr,VLOOKUP($C134,'ANNEX 1 Emission Factors'!$B$41:$AR$58,COLUMNS('ANNEX 1 Emission Factors'!$B:$H)+(H$18-2014),FALSE))</f>
        <v>Select energy source</v>
      </c>
    </row>
    <row r="136" spans="2:11" ht="15.75" customHeight="1" thickBot="1">
      <c r="B136" s="92"/>
      <c r="C136" s="75" t="str">
        <f>C130</f>
        <v>Amount of energy</v>
      </c>
      <c r="D136" s="76"/>
      <c r="E136" s="77" t="str">
        <f>E130</f>
        <v>[kWh]</v>
      </c>
      <c r="F136" s="90" t="str">
        <f>IF(ISBLANK($C$134),"",IF('ANNEX 3 Partial energy values'!$U$62&gt;0,'ANNEX 3 Partial energy values'!$U$62,TextAx3))</f>
        <v/>
      </c>
      <c r="G136" s="90" t="str">
        <f>IF(ISBLANK($C$134),"",IF('ANNEX 3 Partial energy values'!$U$62&gt;0,'ANNEX 3 Partial energy values'!$U$62,TextAx3))</f>
        <v/>
      </c>
      <c r="H136" s="91" t="str">
        <f>IF(ISBLANK($C$134),"",IF('ANNEX 3 Partial energy values'!$U$62&gt;0,'ANNEX 3 Partial energy values'!$U$62,TextAx3))</f>
        <v/>
      </c>
    </row>
    <row r="137" spans="2:11" ht="15.75" customHeight="1">
      <c r="C137" s="15"/>
      <c r="D137" s="40"/>
      <c r="E137" s="63"/>
      <c r="F137" s="65"/>
      <c r="G137" s="65"/>
      <c r="H137" s="66"/>
    </row>
    <row r="138" spans="2:11" ht="12.75" customHeight="1">
      <c r="F138" s="59"/>
      <c r="G138" s="59"/>
      <c r="H138" s="60"/>
    </row>
    <row r="139" spans="2:11" ht="15.75" customHeight="1">
      <c r="B139" s="794" t="str">
        <f>HLOOKUP(Start!$B$14,Sprachen_allg!B:Z,ROWS(Sprachen_allg!1:111),FALSE)</f>
        <v>Final energy produced on-site</v>
      </c>
      <c r="C139" s="794"/>
      <c r="D139" s="794"/>
      <c r="E139" s="795"/>
      <c r="F139" s="59"/>
      <c r="G139" s="59"/>
      <c r="H139" s="60"/>
    </row>
    <row r="140" spans="2:11">
      <c r="B140" s="806" t="str">
        <f>HLOOKUP(Start!$B$14,Sprachen_allg!B:Z,ROWS(Sprachen_allg!1:112),FALSE)</f>
        <v>Required for calculating self-generated fraction of consumed final energy.</v>
      </c>
      <c r="C140" s="806"/>
      <c r="D140" s="806"/>
      <c r="E140" s="807"/>
      <c r="F140" s="59"/>
      <c r="G140" s="59"/>
      <c r="H140" s="60"/>
    </row>
    <row r="141" spans="2:11" ht="13.5" thickBot="1">
      <c r="F141" s="59"/>
      <c r="G141" s="59"/>
      <c r="H141" s="60"/>
    </row>
    <row r="142" spans="2:11" ht="20.100000000000001" customHeight="1" thickBot="1">
      <c r="B142" s="798" t="str">
        <f>HLOOKUP(Start!$B$14,Sprachen_allg!B:Z,ROWS(Sprachen_allg!1:113),FALSE)</f>
        <v>Electrical energy</v>
      </c>
      <c r="C142" s="799"/>
      <c r="D142" s="61"/>
      <c r="E142" s="62"/>
      <c r="F142" s="59"/>
      <c r="G142" s="59"/>
      <c r="H142" s="60"/>
    </row>
    <row r="143" spans="2:11">
      <c r="B143" s="95"/>
      <c r="C143" s="40"/>
      <c r="D143" s="40"/>
      <c r="E143" s="96"/>
      <c r="F143" s="59"/>
      <c r="G143" s="59"/>
      <c r="H143" s="60"/>
    </row>
    <row r="144" spans="2:11" s="42" customFormat="1" ht="15.75" customHeight="1" thickBot="1">
      <c r="B144" s="67"/>
      <c r="C144" s="40" t="str">
        <f>HLOOKUP(Start!$B$14,Sprachen_allg!B:Z,ROWS(Sprachen_allg!1:114),FALSE)</f>
        <v>Produced electricity</v>
      </c>
      <c r="D144" s="40"/>
      <c r="E144" s="40"/>
      <c r="F144" s="396"/>
      <c r="G144" s="396"/>
      <c r="H144" s="68"/>
      <c r="K144" s="14"/>
    </row>
    <row r="145" spans="2:11" ht="15.75" customHeight="1">
      <c r="B145" s="64"/>
      <c r="C145" s="69" t="str">
        <f>C133</f>
        <v>Type of energy source</v>
      </c>
      <c r="D145" s="70"/>
      <c r="E145" s="71"/>
      <c r="F145" s="65"/>
      <c r="G145" s="65"/>
      <c r="H145" s="66"/>
    </row>
    <row r="146" spans="2:11" ht="16.5" customHeight="1">
      <c r="B146" s="64"/>
      <c r="C146" s="800"/>
      <c r="D146" s="772"/>
      <c r="E146" s="772"/>
      <c r="F146" s="72"/>
      <c r="G146" s="72"/>
      <c r="H146" s="73"/>
    </row>
    <row r="147" spans="2:11" ht="15.75" customHeight="1">
      <c r="B147" s="64"/>
      <c r="C147" s="357" t="str">
        <f>C135</f>
        <v>CO2 factor</v>
      </c>
      <c r="D147" s="356"/>
      <c r="E147" s="353" t="str">
        <f>E135</f>
        <v>[kgCO2eq/kWh]</v>
      </c>
      <c r="F147" s="368" t="str">
        <f>IF($C146="",AuswahlEtr,VLOOKUP($C146,'ANNEX 1 Emission Factors'!$B$9:$AR$10,COLUMNS('ANNEX 1 Emission Factors'!$B:$H)+(F$18-2014),FALSE))</f>
        <v>Select energy source</v>
      </c>
      <c r="G147" s="368" t="str">
        <f>IF($C146="",AuswahlEtr,VLOOKUP($C146,'ANNEX 1 Emission Factors'!$B$9:$AR$10,COLUMNS('ANNEX 1 Emission Factors'!$B:$H)+(G$18-2014),FALSE))</f>
        <v>Select energy source</v>
      </c>
      <c r="H147" s="369" t="str">
        <f>IF($C146="",AuswahlEtr,VLOOKUP($C146,'ANNEX 1 Emission Factors'!$B$9:$AR$10,COLUMNS('ANNEX 1 Emission Factors'!$B:$H)+(H$18-2014),FALSE))</f>
        <v>Select energy source</v>
      </c>
    </row>
    <row r="148" spans="2:11" ht="15.75" customHeight="1" thickBot="1">
      <c r="B148" s="92"/>
      <c r="C148" s="75" t="str">
        <f>C136</f>
        <v>Amount of energy</v>
      </c>
      <c r="D148" s="76"/>
      <c r="E148" s="77" t="str">
        <f>E136</f>
        <v>[kWh]</v>
      </c>
      <c r="F148" s="137"/>
      <c r="G148" s="137"/>
      <c r="H148" s="138"/>
    </row>
    <row r="149" spans="2:11" ht="13.5" thickBot="1">
      <c r="F149" s="59"/>
      <c r="G149" s="59"/>
      <c r="H149" s="60"/>
    </row>
    <row r="150" spans="2:11" ht="20.100000000000001" customHeight="1" thickBot="1">
      <c r="B150" s="798" t="str">
        <f>HLOOKUP(Start!$B$14,Sprachen_allg!B:Z,ROWS(Sprachen_allg!1:115),FALSE)</f>
        <v>Thermal energy</v>
      </c>
      <c r="C150" s="799"/>
      <c r="D150" s="61"/>
      <c r="E150" s="62"/>
      <c r="F150" s="59"/>
      <c r="G150" s="59"/>
      <c r="H150" s="60"/>
    </row>
    <row r="151" spans="2:11">
      <c r="B151" s="45"/>
      <c r="C151" s="15"/>
      <c r="D151" s="15"/>
      <c r="E151" s="15"/>
      <c r="F151" s="59"/>
      <c r="G151" s="59"/>
      <c r="H151" s="60"/>
    </row>
    <row r="152" spans="2:11" s="42" customFormat="1" ht="15.75" customHeight="1" thickBot="1">
      <c r="B152" s="67"/>
      <c r="C152" s="40" t="str">
        <f>HLOOKUP(Start!$B$14,Sprachen_allg!B:Z,ROWS(Sprachen_allg!1:116),FALSE)</f>
        <v>Produced heating</v>
      </c>
      <c r="D152" s="40"/>
      <c r="E152" s="40"/>
      <c r="F152" s="65"/>
      <c r="G152" s="65"/>
      <c r="H152" s="66"/>
      <c r="K152" s="14"/>
    </row>
    <row r="153" spans="2:11" ht="15.75" customHeight="1">
      <c r="B153" s="64"/>
      <c r="C153" s="69" t="str">
        <f>C145</f>
        <v>Type of energy source</v>
      </c>
      <c r="D153" s="70"/>
      <c r="E153" s="71"/>
      <c r="F153" s="65"/>
      <c r="G153" s="65"/>
      <c r="H153" s="66"/>
    </row>
    <row r="154" spans="2:11" ht="16.5" customHeight="1">
      <c r="B154" s="64"/>
      <c r="C154" s="800"/>
      <c r="D154" s="772"/>
      <c r="E154" s="772"/>
      <c r="F154" s="72"/>
      <c r="G154" s="72"/>
      <c r="H154" s="73"/>
    </row>
    <row r="155" spans="2:11" ht="15.75" customHeight="1">
      <c r="B155" s="64"/>
      <c r="C155" s="357" t="str">
        <f>C147</f>
        <v>CO2 factor</v>
      </c>
      <c r="D155" s="356"/>
      <c r="E155" s="353" t="str">
        <f>E147</f>
        <v>[kgCO2eq/kWh]</v>
      </c>
      <c r="F155" s="368" t="str">
        <f>IF($C154="",AuswahlEtr,VLOOKUP($C154,'ANNEX 1 Emission Factors'!$B$14:$AR$17,COLUMNS('ANNEX 1 Emission Factors'!$B:$H)+(F$18-2014),FALSE))</f>
        <v>Select energy source</v>
      </c>
      <c r="G155" s="368" t="str">
        <f>IF($C154="",AuswahlEtr,VLOOKUP($C154,'ANNEX 1 Emission Factors'!$B$14:$AR$17,COLUMNS('ANNEX 1 Emission Factors'!$B:$H)+(G$18-2014),FALSE))</f>
        <v>Select energy source</v>
      </c>
      <c r="H155" s="369" t="str">
        <f>IF($C154="",AuswahlEtr,VLOOKUP($C154,'ANNEX 1 Emission Factors'!$B$14:$AR$17,COLUMNS('ANNEX 1 Emission Factors'!$B:$H)+(H$18-2014),FALSE))</f>
        <v>Select energy source</v>
      </c>
    </row>
    <row r="156" spans="2:11" ht="15.75" customHeight="1" thickBot="1">
      <c r="B156" s="64"/>
      <c r="C156" s="75" t="str">
        <f>C148</f>
        <v>Amount of energy</v>
      </c>
      <c r="D156" s="76"/>
      <c r="E156" s="77" t="str">
        <f>E148</f>
        <v>[kWh]</v>
      </c>
      <c r="F156" s="137"/>
      <c r="G156" s="137"/>
      <c r="H156" s="138"/>
    </row>
    <row r="157" spans="2:11" ht="15.75" customHeight="1">
      <c r="B157" s="45"/>
      <c r="C157" s="98"/>
      <c r="D157" s="40"/>
      <c r="E157" s="96"/>
      <c r="F157" s="65"/>
      <c r="G157" s="65"/>
      <c r="H157" s="66"/>
    </row>
    <row r="158" spans="2:11" s="42" customFormat="1" ht="15.75" customHeight="1" thickBot="1">
      <c r="B158" s="67"/>
      <c r="C158" s="40" t="str">
        <f>HLOOKUP(Start!$B$14,Sprachen_allg!B:Z,ROWS(Sprachen_allg!1:117),FALSE)</f>
        <v>Produced cooling</v>
      </c>
      <c r="D158" s="40"/>
      <c r="E158" s="40"/>
      <c r="F158" s="65"/>
      <c r="G158" s="65"/>
      <c r="H158" s="66"/>
      <c r="K158" s="14"/>
    </row>
    <row r="159" spans="2:11" ht="15.75" customHeight="1">
      <c r="B159" s="64"/>
      <c r="C159" s="69" t="str">
        <f>C153</f>
        <v>Type of energy source</v>
      </c>
      <c r="D159" s="70"/>
      <c r="E159" s="71"/>
      <c r="F159" s="65"/>
      <c r="G159" s="65"/>
      <c r="H159" s="66"/>
    </row>
    <row r="160" spans="2:11" ht="16.5" customHeight="1">
      <c r="B160" s="64"/>
      <c r="C160" s="800"/>
      <c r="D160" s="772"/>
      <c r="E160" s="772"/>
      <c r="F160" s="72"/>
      <c r="G160" s="72"/>
      <c r="H160" s="73"/>
    </row>
    <row r="161" spans="2:11" ht="15.75" customHeight="1">
      <c r="B161" s="64"/>
      <c r="C161" s="357" t="str">
        <f>C155</f>
        <v>CO2 factor</v>
      </c>
      <c r="D161" s="356"/>
      <c r="E161" s="353" t="str">
        <f>E155</f>
        <v>[kgCO2eq/kWh]</v>
      </c>
      <c r="F161" s="368" t="str">
        <f>IF($C160="",AuswahlEtr,VLOOKUP($C160,'ANNEX 1 Emission Factors'!$B$14:$AR$17,COLUMNS('ANNEX 1 Emission Factors'!$B:$H)+(F$18-2014),FALSE))</f>
        <v>Select energy source</v>
      </c>
      <c r="G161" s="368" t="str">
        <f>IF($C160="",AuswahlEtr,VLOOKUP($C160,'ANNEX 1 Emission Factors'!$B$14:$AR$17,COLUMNS('ANNEX 1 Emission Factors'!$B:$H)+(G$18-2014),FALSE))</f>
        <v>Select energy source</v>
      </c>
      <c r="H161" s="369" t="str">
        <f>IF($C160="",AuswahlEtr,VLOOKUP($C160,'ANNEX 1 Emission Factors'!$B$14:$AR$17,COLUMNS('ANNEX 1 Emission Factors'!$B:$H)+(H$18-2014),FALSE))</f>
        <v>Select energy source</v>
      </c>
    </row>
    <row r="162" spans="2:11" ht="15.75" customHeight="1" thickBot="1">
      <c r="B162" s="92"/>
      <c r="C162" s="75" t="str">
        <f>C156</f>
        <v>Amount of energy</v>
      </c>
      <c r="D162" s="76"/>
      <c r="E162" s="77" t="str">
        <f>E156</f>
        <v>[kWh]</v>
      </c>
      <c r="F162" s="138"/>
      <c r="G162" s="138"/>
      <c r="H162" s="138"/>
    </row>
    <row r="163" spans="2:11" ht="15.75" customHeight="1">
      <c r="B163" s="15"/>
      <c r="C163" s="98"/>
      <c r="D163" s="40"/>
      <c r="E163" s="96"/>
      <c r="F163" s="59"/>
      <c r="G163" s="59"/>
      <c r="H163" s="60"/>
    </row>
    <row r="164" spans="2:11" ht="12.75" customHeight="1">
      <c r="F164" s="59"/>
      <c r="G164" s="59"/>
      <c r="H164" s="60"/>
    </row>
    <row r="165" spans="2:11" ht="15.75" customHeight="1">
      <c r="B165" s="796" t="str">
        <f>HLOOKUP(Start!$B$14,Sprachen_allg!B:Z,ROWS(Sprachen_allg!1:118),FALSE)</f>
        <v>Final energy exported beyond the system boundary</v>
      </c>
      <c r="C165" s="796"/>
      <c r="D165" s="796"/>
      <c r="E165" s="797"/>
      <c r="F165" s="59"/>
      <c r="G165" s="59"/>
      <c r="H165" s="60"/>
    </row>
    <row r="166" spans="2:11" ht="24.95" customHeight="1">
      <c r="B166" s="806" t="str">
        <f>HLOOKUP(Start!$B$14,Sprachen_allg!B:Z,ROWS(Sprachen_allg!1:119),FALSE)</f>
        <v>According to the Framework: 
Avoided GHG emissions by on-site generated energy fed into the grid (“Export”).</v>
      </c>
      <c r="C166" s="806"/>
      <c r="D166" s="806"/>
      <c r="E166" s="807"/>
      <c r="F166" s="59"/>
      <c r="G166" s="59"/>
      <c r="H166" s="60"/>
    </row>
    <row r="167" spans="2:11" ht="13.5" thickBot="1">
      <c r="F167" s="59"/>
      <c r="G167" s="59"/>
      <c r="H167" s="60"/>
    </row>
    <row r="168" spans="2:11" ht="20.100000000000001" customHeight="1" thickBot="1">
      <c r="B168" s="798" t="str">
        <f>HLOOKUP(Start!$B$14,Sprachen_allg!B:Z,ROWS(Sprachen_allg!1:120),FALSE)</f>
        <v>Electrical energy</v>
      </c>
      <c r="C168" s="799"/>
      <c r="D168" s="61"/>
      <c r="E168" s="62"/>
      <c r="F168" s="59"/>
      <c r="G168" s="59"/>
      <c r="H168" s="60"/>
    </row>
    <row r="169" spans="2:11">
      <c r="B169" s="95"/>
      <c r="C169" s="40"/>
      <c r="D169" s="40"/>
      <c r="E169" s="96"/>
      <c r="F169" s="59"/>
      <c r="G169" s="59"/>
      <c r="H169" s="60"/>
    </row>
    <row r="170" spans="2:11" s="42" customFormat="1" ht="15.75" customHeight="1" thickBot="1">
      <c r="B170" s="67"/>
      <c r="C170" s="99" t="str">
        <f>HLOOKUP(Start!$B$14,Sprachen_allg!B:Z,ROWS(Sprachen_allg!1:121),FALSE)</f>
        <v>Electricity produced and exported beyond the system boundary</v>
      </c>
      <c r="D170" s="40"/>
      <c r="E170" s="40"/>
      <c r="F170" s="396"/>
      <c r="G170" s="396"/>
      <c r="H170" s="68"/>
      <c r="K170" s="14"/>
    </row>
    <row r="171" spans="2:11" ht="15.75" customHeight="1">
      <c r="B171" s="64"/>
      <c r="C171" s="69" t="str">
        <f>C159</f>
        <v>Type of energy source</v>
      </c>
      <c r="D171" s="70"/>
      <c r="E171" s="71"/>
      <c r="F171" s="65"/>
      <c r="G171" s="65"/>
      <c r="H171" s="66"/>
    </row>
    <row r="172" spans="2:11" ht="16.5" customHeight="1">
      <c r="B172" s="64"/>
      <c r="C172" s="762" t="str">
        <f>'ANNEX 1 Emission Factors'!B23</f>
        <v>Electricity Mix Germany</v>
      </c>
      <c r="D172" s="763"/>
      <c r="E172" s="763"/>
      <c r="F172" s="72"/>
      <c r="G172" s="72"/>
      <c r="H172" s="73"/>
    </row>
    <row r="173" spans="2:11" ht="15.75" customHeight="1">
      <c r="B173" s="64"/>
      <c r="C173" s="357" t="str">
        <f>C161</f>
        <v>CO2 factor</v>
      </c>
      <c r="D173" s="356"/>
      <c r="E173" s="353" t="str">
        <f>E161</f>
        <v>[kgCO2eq/kWh]</v>
      </c>
      <c r="F173" s="368">
        <f>IF($C172="",AuswahlEtr,VLOOKUP($C172,'ANNEX 1 Emission Factors'!$B$23:$AR$29,COLUMNS('ANNEX 1 Emission Factors'!$B:$H)+(F$18-2014),FALSE))</f>
        <v>0.57479999999999998</v>
      </c>
      <c r="G173" s="368">
        <f>IF($C172="",AuswahlEtr,VLOOKUP($C172,'ANNEX 1 Emission Factors'!$B$23:$AR$29,COLUMNS('ANNEX 1 Emission Factors'!$B:$H)+(G$18-2014),FALSE))</f>
        <v>0.53200000000000003</v>
      </c>
      <c r="H173" s="369">
        <f>IF($C172="",AuswahlEtr,VLOOKUP($C172,'ANNEX 1 Emission Factors'!$B$23:$AR$29,COLUMNS('ANNEX 1 Emission Factors'!$B:$H)+(H$18-2014),FALSE))</f>
        <v>0.56069999999999998</v>
      </c>
    </row>
    <row r="174" spans="2:11" ht="15.75" customHeight="1" thickBot="1">
      <c r="B174" s="92"/>
      <c r="C174" s="75" t="str">
        <f>C162</f>
        <v>Amount of energy</v>
      </c>
      <c r="D174" s="76"/>
      <c r="E174" s="77" t="str">
        <f>E162</f>
        <v>[kWh]</v>
      </c>
      <c r="F174" s="137"/>
      <c r="G174" s="137"/>
      <c r="H174" s="138"/>
    </row>
    <row r="175" spans="2:11" ht="13.5" thickBot="1">
      <c r="F175" s="59"/>
      <c r="G175" s="59"/>
      <c r="H175" s="60"/>
    </row>
    <row r="176" spans="2:11" ht="20.100000000000001" customHeight="1" thickBot="1">
      <c r="B176" s="798" t="str">
        <f>HLOOKUP(Start!$B$14,Sprachen_allg!B:Z,ROWS(Sprachen_allg!1:122),FALSE)</f>
        <v>Thermal energy</v>
      </c>
      <c r="C176" s="799"/>
      <c r="D176" s="61"/>
      <c r="E176" s="62"/>
      <c r="F176" s="59"/>
      <c r="G176" s="59"/>
      <c r="H176" s="60"/>
    </row>
    <row r="177" spans="2:11">
      <c r="B177" s="45"/>
      <c r="C177" s="15"/>
      <c r="D177" s="15"/>
      <c r="E177" s="15"/>
      <c r="F177" s="59"/>
      <c r="G177" s="59"/>
      <c r="H177" s="60"/>
    </row>
    <row r="178" spans="2:11" s="42" customFormat="1" ht="15.75" customHeight="1" thickBot="1">
      <c r="B178" s="67"/>
      <c r="C178" s="99" t="str">
        <f>HLOOKUP(Start!$B$14,Sprachen_allg!B:Z,ROWS(Sprachen_allg!1:123),FALSE)</f>
        <v>Heating produced and exported beyond the system boundary</v>
      </c>
      <c r="D178" s="40"/>
      <c r="E178" s="40"/>
      <c r="F178" s="65"/>
      <c r="G178" s="65"/>
      <c r="H178" s="66"/>
      <c r="K178" s="14"/>
    </row>
    <row r="179" spans="2:11" ht="15.75" customHeight="1">
      <c r="B179" s="64"/>
      <c r="C179" s="69" t="str">
        <f>C171</f>
        <v>Type of energy source</v>
      </c>
      <c r="D179" s="70"/>
      <c r="E179" s="71"/>
      <c r="F179" s="65"/>
      <c r="G179" s="65"/>
      <c r="H179" s="66"/>
    </row>
    <row r="180" spans="2:11" ht="16.5" customHeight="1">
      <c r="B180" s="64"/>
      <c r="C180" s="800"/>
      <c r="D180" s="772"/>
      <c r="E180" s="772"/>
      <c r="F180" s="65"/>
      <c r="G180" s="65"/>
      <c r="H180" s="66"/>
    </row>
    <row r="181" spans="2:11" ht="15.75" customHeight="1">
      <c r="B181" s="64"/>
      <c r="C181" s="357" t="str">
        <f>C173</f>
        <v>CO2 factor</v>
      </c>
      <c r="D181" s="356"/>
      <c r="E181" s="353" t="str">
        <f>E173</f>
        <v>[kgCO2eq/kWh]</v>
      </c>
      <c r="F181" s="368" t="str">
        <f>IF($C180="",AuswahlEtr,VLOOKUP($C180,'ANNEX 1 Emission Factors'!$B$68:$AR$74,COLUMNS('ANNEX 1 Emission Factors'!$B:$H)+(F$18-2014),FALSE))</f>
        <v>Select energy source</v>
      </c>
      <c r="G181" s="368" t="str">
        <f>IF($C180="",AuswahlEtr,VLOOKUP($C180,'ANNEX 1 Emission Factors'!$B$68:$AR$74,COLUMNS('ANNEX 1 Emission Factors'!$B:$H)+(G$18-2014),FALSE))</f>
        <v>Select energy source</v>
      </c>
      <c r="H181" s="369" t="str">
        <f>IF($C180="",AuswahlEtr,VLOOKUP($C180,'ANNEX 1 Emission Factors'!$B$68:$AR$74,COLUMNS('ANNEX 1 Emission Factors'!$B:$H)+(H$18-2014),FALSE))</f>
        <v>Select energy source</v>
      </c>
    </row>
    <row r="182" spans="2:11" ht="15.75" customHeight="1" thickBot="1">
      <c r="B182" s="64"/>
      <c r="C182" s="75" t="str">
        <f>C174</f>
        <v>Amount of energy</v>
      </c>
      <c r="D182" s="76"/>
      <c r="E182" s="77" t="str">
        <f>E174</f>
        <v>[kWh]</v>
      </c>
      <c r="F182" s="137"/>
      <c r="G182" s="137"/>
      <c r="H182" s="138"/>
    </row>
    <row r="183" spans="2:11" ht="15.75" customHeight="1">
      <c r="B183" s="45"/>
      <c r="C183" s="98"/>
      <c r="D183" s="40"/>
      <c r="E183" s="96"/>
      <c r="F183" s="65"/>
      <c r="G183" s="65"/>
      <c r="H183" s="66"/>
    </row>
    <row r="184" spans="2:11" s="42" customFormat="1" ht="15.75" customHeight="1" thickBot="1">
      <c r="B184" s="67"/>
      <c r="C184" s="99" t="str">
        <f>HLOOKUP(Start!$B$14,Sprachen_allg!B:Z,ROWS(Sprachen_allg!1:124),FALSE)</f>
        <v>Cooling produced and exported beyond the system boundary</v>
      </c>
      <c r="D184" s="40"/>
      <c r="E184" s="40"/>
      <c r="F184" s="65"/>
      <c r="G184" s="65"/>
      <c r="H184" s="66"/>
      <c r="K184" s="14"/>
    </row>
    <row r="185" spans="2:11" ht="15.75" customHeight="1">
      <c r="B185" s="64"/>
      <c r="C185" s="69" t="str">
        <f>C179</f>
        <v>Type of energy source</v>
      </c>
      <c r="D185" s="70"/>
      <c r="E185" s="71"/>
      <c r="F185" s="65"/>
      <c r="G185" s="65"/>
      <c r="H185" s="66"/>
    </row>
    <row r="186" spans="2:11" ht="16.5" customHeight="1">
      <c r="B186" s="64"/>
      <c r="C186" s="800"/>
      <c r="D186" s="772"/>
      <c r="E186" s="772"/>
      <c r="F186" s="72"/>
      <c r="G186" s="72"/>
      <c r="H186" s="73"/>
    </row>
    <row r="187" spans="2:11" ht="15.75" customHeight="1">
      <c r="B187" s="64"/>
      <c r="C187" s="357" t="str">
        <f>C181</f>
        <v>CO2 factor</v>
      </c>
      <c r="D187" s="356"/>
      <c r="E187" s="353" t="str">
        <f>E181</f>
        <v>[kgCO2eq/kWh]</v>
      </c>
      <c r="F187" s="368" t="str">
        <f>IF($C186="",AuswahlEtr,VLOOKUP($C186,'ANNEX 1 Emission Factors'!$B$68:$AR$74,COLUMNS('ANNEX 1 Emission Factors'!$B:$H)+(F$18-2014),FALSE))</f>
        <v>Select energy source</v>
      </c>
      <c r="G187" s="368" t="str">
        <f>IF($C186="",AuswahlEtr,VLOOKUP($C186,'ANNEX 1 Emission Factors'!$B$68:$AR$74,COLUMNS('ANNEX 1 Emission Factors'!$B:$H)+(G$18-2014),FALSE))</f>
        <v>Select energy source</v>
      </c>
      <c r="H187" s="369" t="str">
        <f>IF($C186="",AuswahlEtr,VLOOKUP($C186,'ANNEX 1 Emission Factors'!$B$68:$AR$74,COLUMNS('ANNEX 1 Emission Factors'!$B:$H)+(H$18-2014),FALSE))</f>
        <v>Select energy source</v>
      </c>
    </row>
    <row r="188" spans="2:11" ht="15.75" customHeight="1" thickBot="1">
      <c r="B188" s="92"/>
      <c r="C188" s="75" t="str">
        <f>C182</f>
        <v>Amount of energy</v>
      </c>
      <c r="D188" s="76"/>
      <c r="E188" s="77" t="str">
        <f>E182</f>
        <v>[kWh]</v>
      </c>
      <c r="F188" s="139"/>
      <c r="G188" s="139"/>
      <c r="H188" s="140"/>
    </row>
    <row r="189" spans="2:11" ht="15.75" customHeight="1"/>
    <row r="190" spans="2:11" ht="12.75" customHeight="1"/>
    <row r="191" spans="2:11" ht="15.75">
      <c r="B191" s="794" t="str">
        <f>HLOOKUP(Start!$B$14,Sprachen_allg!B:Z,ROWS(Sprachen_allg!1:125),FALSE)</f>
        <v>Balance of GHG emissions (CO2 emission balance)</v>
      </c>
      <c r="C191" s="794"/>
      <c r="D191" s="794"/>
      <c r="E191" s="794"/>
    </row>
    <row r="192" spans="2:11" ht="13.5" thickBot="1"/>
    <row r="193" spans="2:8" ht="20.100000000000001" customHeight="1" thickBot="1">
      <c r="B193" s="101"/>
      <c r="C193" s="102" t="str">
        <f>Variablen!$B$39</f>
        <v>Accounting scope "Operation"</v>
      </c>
      <c r="D193" s="61"/>
      <c r="E193" s="62"/>
      <c r="F193" s="103"/>
      <c r="G193" s="103"/>
      <c r="H193" s="104"/>
    </row>
    <row r="194" spans="2:8">
      <c r="B194" s="45"/>
      <c r="C194" s="15"/>
      <c r="D194" s="15"/>
      <c r="E194" s="15"/>
      <c r="F194" s="59"/>
      <c r="G194" s="59"/>
      <c r="H194" s="60"/>
    </row>
    <row r="195" spans="2:8" ht="13.5" thickBot="1">
      <c r="B195" s="45"/>
      <c r="C195" s="40" t="str">
        <f>HLOOKUP(Start!$B$14,Sprachen_allg!B:Z,ROWS(Sprachen_allg!1:126),FALSE)</f>
        <v>GHG balance for operation</v>
      </c>
      <c r="D195" s="15"/>
      <c r="E195" s="15"/>
      <c r="F195" s="59"/>
      <c r="G195" s="59"/>
      <c r="H195" s="60"/>
    </row>
    <row r="196" spans="2:8" ht="15.75" customHeight="1">
      <c r="B196" s="64"/>
      <c r="C196" s="105" t="str">
        <f>HLOOKUP(Start!$B$14,Sprachen_allg!B:Z,ROWS(Sprachen_allg!1:127),FALSE)</f>
        <v>GHG emissions from imported final energy ("Import")</v>
      </c>
      <c r="D196" s="106"/>
      <c r="E196" s="71" t="str">
        <f>HLOOKUP(Start!$B$14,Sprachen_Einheiten!B:Z,ROWS(Sprachen_Einheiten!1:24),FALSE)</f>
        <v>[kgCO2eq/a]</v>
      </c>
      <c r="F196" s="107">
        <f ca="1">SUM(SUMPRODUCT(F$241:F$247,F$250:F$256),SUMPRODUCT(F$260:F$277,F$280:F$297))</f>
        <v>0</v>
      </c>
      <c r="G196" s="107">
        <f ca="1">SUM(SUMPRODUCT(G$241:G$247,G$250:G$256),SUMPRODUCT(G$260:G$277,G$280:G$297))</f>
        <v>0</v>
      </c>
      <c r="H196" s="108">
        <f ca="1">SUM(SUMPRODUCT(H$241:H$247,H$250:H$256),SUMPRODUCT(H$260:H$277,H$280:H$297))</f>
        <v>0</v>
      </c>
    </row>
    <row r="197" spans="2:8" ht="15.75" customHeight="1">
      <c r="B197" s="64"/>
      <c r="C197" s="109" t="str">
        <f>HLOOKUP(Start!$B$14,Sprachen_allg!B:Z,ROWS(Sprachen_allg!1:128),FALSE)</f>
        <v>GHG emissions from exported final energy ("Export")</v>
      </c>
      <c r="D197" s="110"/>
      <c r="E197" s="111" t="str">
        <f>E196</f>
        <v>[kgCO2eq/a]</v>
      </c>
      <c r="F197" s="112">
        <f ca="1">SUM(F$335*F$336,SUMPRODUCT(F$340:F$346,F$349:F$355))</f>
        <v>0</v>
      </c>
      <c r="G197" s="112">
        <f t="shared" ref="G197:H197" ca="1" si="0">SUM(G$335*G$336,SUMPRODUCT(G$340:G$346,G$349:G$355))</f>
        <v>0</v>
      </c>
      <c r="H197" s="113">
        <f t="shared" ca="1" si="0"/>
        <v>0</v>
      </c>
    </row>
    <row r="198" spans="2:8" ht="15.75" customHeight="1">
      <c r="B198" s="64"/>
      <c r="C198" s="114" t="str">
        <f>HLOOKUP(Start!$B$14,Sprachen_allg!B:Z,ROWS(Sprachen_allg!1:129),FALSE)</f>
        <v>Balance of GHG emissions</v>
      </c>
      <c r="D198" s="110"/>
      <c r="E198" s="115" t="str">
        <f>E197</f>
        <v>[kgCO2eq/a]</v>
      </c>
      <c r="F198" s="112">
        <f ca="1">F$196-F$197</f>
        <v>0</v>
      </c>
      <c r="G198" s="112">
        <f t="shared" ref="G198:H198" ca="1" si="1">G$196-G$197</f>
        <v>0</v>
      </c>
      <c r="H198" s="113">
        <f t="shared" ca="1" si="1"/>
        <v>0</v>
      </c>
    </row>
    <row r="199" spans="2:8" ht="15.75" customHeight="1" thickBot="1">
      <c r="B199" s="64"/>
      <c r="C199" s="83" t="str">
        <f>HLOOKUP(Start!$B$14,Sprachen_allg!B:Z,ROWS(Sprachen_allg!1:130),FALSE)</f>
        <v>Balance of GHG emissions (area-specific)</v>
      </c>
      <c r="D199" s="116"/>
      <c r="E199" s="117" t="str">
        <f>HLOOKUP(Start!$B$14,Sprachen_Einheiten!B:Z,ROWS(Sprachen_Einheiten!1:25),FALSE)</f>
        <v>[kgCO2eq/a*NRF]</v>
      </c>
      <c r="F199" s="118" t="str">
        <f>IF(AngabeNRF=1,F198/NRF,TextNRF)</f>
        <v>no net floor space</v>
      </c>
      <c r="G199" s="118" t="str">
        <f>IF(AngabeNRF=1,G198/NRF,TextNRF)</f>
        <v>no net floor space</v>
      </c>
      <c r="H199" s="352" t="str">
        <f>IF(AngabeNRF=1,H198/NRF,TextNRF)</f>
        <v>no net floor space</v>
      </c>
    </row>
    <row r="200" spans="2:8" s="9" customFormat="1">
      <c r="B200" s="64"/>
      <c r="F200" s="310"/>
      <c r="G200" s="310"/>
      <c r="H200" s="311"/>
    </row>
    <row r="201" spans="2:8" s="9" customFormat="1" ht="13.5" thickBot="1">
      <c r="B201" s="64"/>
      <c r="C201" s="312" t="str">
        <f>HLOOKUP(Start!$B$14,Sprachen_allg!B:Z,ROWS(Sprachen_allg!1:131),FALSE)</f>
        <v>Carbon neutral operation</v>
      </c>
      <c r="F201" s="310"/>
      <c r="G201" s="310"/>
      <c r="H201" s="311"/>
    </row>
    <row r="202" spans="2:8" s="9" customFormat="1" ht="19.899999999999999" customHeight="1" thickBot="1">
      <c r="B202" s="313"/>
      <c r="C202" s="314" t="str">
        <f>HLOOKUP(Start!$B$14,Sprachen_allg!B:Z,ROWS(Sprachen_allg!1:132),FALSE)</f>
        <v>Is the building / site operated carbon neutral?</v>
      </c>
      <c r="D202" s="315"/>
      <c r="E202" s="316"/>
      <c r="F202" s="317" t="str">
        <f ca="1">IF(F198&lt;=0,Y,N)</f>
        <v>YES</v>
      </c>
      <c r="G202" s="317" t="str">
        <f ca="1">IF(G198&lt;=0,Y,N)</f>
        <v>YES</v>
      </c>
      <c r="H202" s="317" t="str">
        <f ca="1">IF(H198&lt;=0,Y,N)</f>
        <v>YES</v>
      </c>
    </row>
    <row r="204" spans="2:8" ht="13.5" thickBot="1"/>
    <row r="205" spans="2:8" ht="15.75" customHeight="1" thickBot="1">
      <c r="B205" s="820" t="str">
        <f>HLOOKUP(Start!$B$14,Sprachen_allg!B:Z,ROWS(Sprachen_allg!1:133),FALSE)</f>
        <v>Data Quality Index (DQI) for accounting scope "Operation"</v>
      </c>
      <c r="C205" s="821"/>
      <c r="D205" s="821"/>
      <c r="E205" s="822"/>
      <c r="F205" s="141" t="str">
        <f>TextDQI</f>
        <v>Calculation in ANNEX 4</v>
      </c>
      <c r="G205" s="141" t="str">
        <f>TextDQI</f>
        <v>Calculation in ANNEX 4</v>
      </c>
      <c r="H205" s="141" t="str">
        <f>TextDQI</f>
        <v>Calculation in ANNEX 4</v>
      </c>
    </row>
    <row r="206" spans="2:8" ht="27" customHeight="1">
      <c r="B206" s="809" t="str">
        <f>HLOOKUP(Start!$B$14,Sprachen_allg!B:Z,ROWS(Sprachen_allg!1:134),FALSE)</f>
        <v>NOTE: The Data Quality Index (DQI) must be recalculated every year in "ANNEX 4 Data Quality Index". 
When transfering the DQI results, make sure that no links are created.</v>
      </c>
      <c r="C206" s="809"/>
      <c r="D206" s="809"/>
      <c r="E206" s="809"/>
      <c r="F206" s="362"/>
      <c r="G206" s="63"/>
      <c r="H206" s="63"/>
    </row>
    <row r="207" spans="2:8" ht="15.75" customHeight="1">
      <c r="B207" s="309"/>
      <c r="C207" s="309"/>
      <c r="D207" s="309"/>
      <c r="E207" s="309"/>
      <c r="F207" s="63"/>
      <c r="G207" s="63"/>
      <c r="H207" s="63"/>
    </row>
    <row r="208" spans="2:8" ht="13.5" thickBot="1"/>
    <row r="209" spans="2:8" ht="20.100000000000001" customHeight="1" thickBot="1">
      <c r="B209" s="798" t="str">
        <f>Variablen!$B$40</f>
        <v>Accounting scope "Operation and Construction"</v>
      </c>
      <c r="C209" s="808"/>
      <c r="D209" s="61"/>
      <c r="E209" s="119"/>
      <c r="F209" s="103"/>
      <c r="G209" s="103"/>
      <c r="H209" s="104"/>
    </row>
    <row r="210" spans="2:8">
      <c r="B210" s="45"/>
      <c r="C210" s="15"/>
      <c r="D210" s="15"/>
      <c r="E210" s="46"/>
      <c r="F210" s="59"/>
      <c r="G210" s="59"/>
      <c r="H210" s="60"/>
    </row>
    <row r="211" spans="2:8" ht="13.5" thickBot="1">
      <c r="B211" s="45"/>
      <c r="C211" s="40" t="str">
        <f>HLOOKUP(Start!$B$14,Sprachen_allg!B:Z,ROWS(Sprachen_allg!1:135),FALSE)</f>
        <v>Annual GHG emissions (informative)</v>
      </c>
      <c r="D211" s="15"/>
      <c r="E211" s="46"/>
      <c r="F211" s="59"/>
      <c r="G211" s="59"/>
      <c r="H211" s="60"/>
    </row>
    <row r="212" spans="2:8" ht="25.5" customHeight="1">
      <c r="B212" s="64"/>
      <c r="C212" s="766" t="str">
        <f>HLOOKUP(Start!$B$14,Sprachen_allg!B:Z,ROWS(Sprachen_allg!1:136),FALSE)</f>
        <v>GHG emissions to be compensated annually
carbon neutral in "Operation and Construction" until 2050</v>
      </c>
      <c r="D212" s="767"/>
      <c r="E212" s="120" t="str">
        <f>E198</f>
        <v>[kgCO2eq/a]</v>
      </c>
      <c r="F212" s="121" t="str">
        <f>IF(BBK=0,Variablen!$B$39,IF(AngabeLCA=1,Project!$E$15/(2050-F$18+1),EingabePd))</f>
        <v>Accounting scope "Operation"</v>
      </c>
      <c r="G212" s="121" t="str">
        <f>IF(BBK=0,Variablen!$B$39,IF(AngabeLCA=1,Project!$E$15/(2050-G$18+1),EingabePd))</f>
        <v>Accounting scope "Operation"</v>
      </c>
      <c r="H212" s="122" t="str">
        <f>IF(BBK=0,Variablen!$B$39,IF(AngabeLCA=1,Project!$E$15/(2050-H$18+1),EingabePd))</f>
        <v>Accounting scope "Operation"</v>
      </c>
    </row>
    <row r="213" spans="2:8" ht="29.25" customHeight="1" thickBot="1">
      <c r="B213" s="92"/>
      <c r="C213" s="789" t="str">
        <f>HLOOKUP(Start!$B$14,Sprachen_allg!B:Z,ROWS(Sprachen_allg!1:137),FALSE)</f>
        <v>Annual balance of GHG emissions
in "Operation and Construction"</v>
      </c>
      <c r="D213" s="790"/>
      <c r="E213" s="123" t="str">
        <f>E212</f>
        <v>[kgCO2eq/a]</v>
      </c>
      <c r="F213" s="124" t="str">
        <f>IF(ISNUMBER(F212),F198+F212,Variablen!$B$39)</f>
        <v>Accounting scope "Operation"</v>
      </c>
      <c r="G213" s="124" t="str">
        <f>IF(ISNUMBER(G212),G198+G212,Variablen!$B$39)</f>
        <v>Accounting scope "Operation"</v>
      </c>
      <c r="H213" s="125" t="str">
        <f>IF(ISNUMBER(H212),H198+H212,Variablen!$B$39)</f>
        <v>Accounting scope "Operation"</v>
      </c>
    </row>
    <row r="214" spans="2:8" ht="15.75" customHeight="1"/>
    <row r="215" spans="2:8" ht="12.75" customHeight="1"/>
    <row r="216" spans="2:8" ht="15.75">
      <c r="B216" s="100" t="str">
        <f>HLOOKUP(Start!$B$14,Sprachen_allg!B:Z,ROWS(Sprachen_allg!1:138),FALSE)</f>
        <v>DGNB "Climate Positive" Award</v>
      </c>
    </row>
    <row r="218" spans="2:8">
      <c r="B218" s="14" t="str">
        <f>HLOOKUP(Start!$B$14,Sprachen_allg!B:Z,ROWS(Sprachen_allg!1:139),FALSE)</f>
        <v>Please open row 220 to 229</v>
      </c>
    </row>
    <row r="219" spans="2:8" ht="13.5" thickBot="1"/>
    <row r="220" spans="2:8" ht="20.100000000000001" customHeight="1" outlineLevel="1" thickBot="1">
      <c r="B220" s="101"/>
      <c r="C220" s="102" t="str">
        <f>HLOOKUP(Start!$B$14,Sprachen_allg!B:Z,ROWS(Sprachen_allg!1:140),FALSE)</f>
        <v>Minimum requirements</v>
      </c>
      <c r="D220" s="61"/>
      <c r="E220" s="62"/>
      <c r="F220" s="50"/>
      <c r="G220" s="50"/>
      <c r="H220" s="50"/>
    </row>
    <row r="221" spans="2:8" ht="13.5" customHeight="1" outlineLevel="1" thickBot="1">
      <c r="B221" s="126"/>
      <c r="C221" s="127"/>
      <c r="D221" s="128"/>
      <c r="E221" s="128"/>
      <c r="F221" s="60"/>
      <c r="G221" s="60"/>
      <c r="H221" s="60"/>
    </row>
    <row r="222" spans="2:8" ht="27.75" customHeight="1" outlineLevel="1">
      <c r="B222" s="45"/>
      <c r="C222" s="817" t="str">
        <f>HLOOKUP(Start!$B$14,Sprachen_allg!B:Z,ROWS(Sprachen_allg!1:141),FALSE)</f>
        <v>1. Evidence based on measured values of a negative annual balance of GHG emissions for accounting scope "Operation" according to the Framework</v>
      </c>
      <c r="D222" s="818"/>
      <c r="E222" s="818"/>
      <c r="F222" s="129" t="str">
        <f ca="1">IF(F198&lt;0,Variablen!$B$55,Variablen!$B$56)</f>
        <v>Requirement not fulfilled</v>
      </c>
      <c r="G222" s="129" t="str">
        <f ca="1">IF(G198&lt;0,Variablen!$B$55,Variablen!$B$56)</f>
        <v>Requirement not fulfilled</v>
      </c>
      <c r="H222" s="129" t="str">
        <f ca="1">IF(H198&lt;0,Variablen!$B$55,Variablen!$B$56)</f>
        <v>Requirement not fulfilled</v>
      </c>
    </row>
    <row r="223" spans="2:8" ht="15.75" customHeight="1" outlineLevel="1">
      <c r="B223" s="45"/>
      <c r="C223" s="689" t="str">
        <f>HLOOKUP(Start!$B$14,Sprachen_allg!B:Z,ROWS(Sprachen_allg!1:142),FALSE)</f>
        <v>2. Requirements for the quality of the building envelope are met?</v>
      </c>
      <c r="D223" s="690"/>
      <c r="E223" s="690"/>
      <c r="F223" s="142"/>
      <c r="G223" s="142"/>
      <c r="H223" s="142"/>
    </row>
    <row r="224" spans="2:8" ht="27" customHeight="1" outlineLevel="1">
      <c r="B224" s="45"/>
      <c r="C224" s="742" t="str">
        <f>HLOOKUP(Start!$B$14,Sprachen_allg!B:Z,ROWS(Sprachen_allg!1:143),FALSE)</f>
        <v>3. Disclosure of the self-generated fraction of consumed final energy</v>
      </c>
      <c r="D224" s="743"/>
      <c r="E224" s="503" t="str">
        <f>HLOOKUP(Start!$B$14,Sprachen_Einheiten!B:Z,15,FALSE)</f>
        <v>[%]</v>
      </c>
      <c r="F224" s="130">
        <f ca="1">IF(SUM(F$366:F$368,F$304:F$307)&gt;0,SUM(F$366:F$368)/SUM(F$366:F$368,F$304:F$307),0)</f>
        <v>0</v>
      </c>
      <c r="G224" s="130">
        <f ca="1">IF(SUM(G$366:G$368,G$304:G$307)&gt;0,SUM(G$366:G$368)/SUM(G$366:G$368,G$304:G$307),0)</f>
        <v>0</v>
      </c>
      <c r="H224" s="130">
        <f ca="1">IF(SUM(H$366:H$368,H$304:H$307)&gt;0,SUM(H$366:H$368)/SUM(H$366:H$368,H$304:H$307),0)</f>
        <v>0</v>
      </c>
    </row>
    <row r="225" spans="1:8" ht="26.25" customHeight="1" outlineLevel="1">
      <c r="B225" s="45"/>
      <c r="C225" s="689" t="str">
        <f>HLOOKUP(Start!$B$14,Sprachen_allg!B:Z,ROWS(Sprachen_allg!1:144),FALSE)</f>
        <v>4. Disclosure of the realised fraction of solar renewable potential</v>
      </c>
      <c r="D225" s="690"/>
      <c r="E225" s="115" t="str">
        <f>E224</f>
        <v>[%]</v>
      </c>
      <c r="F225" s="130" t="str">
        <f>IF(F227&gt;0,F226/F227,"")</f>
        <v/>
      </c>
      <c r="G225" s="130" t="str">
        <f>IF(G227&gt;0,G226/G227,"")</f>
        <v/>
      </c>
      <c r="H225" s="130" t="str">
        <f>IF(H227&gt;0,H226/H227,"")</f>
        <v/>
      </c>
    </row>
    <row r="226" spans="1:8" outlineLevel="1">
      <c r="B226" s="45"/>
      <c r="C226" s="813" t="str">
        <f>HLOOKUP(Start!$B$14,Sprachen_allg!B:Z,ROWS(Sprachen_allg!1:145),FALSE)</f>
        <v>4.1 Opaque surfaces used for solar energy (activated area)</v>
      </c>
      <c r="D226" s="814"/>
      <c r="E226" s="503" t="str">
        <f>HLOOKUP(Start!$B$14,Sprachen_Einheiten!B:Z,12,FALSE)</f>
        <v>[m²]</v>
      </c>
      <c r="F226" s="143"/>
      <c r="G226" s="143"/>
      <c r="H226" s="143"/>
    </row>
    <row r="227" spans="1:8" ht="13.5" outlineLevel="1" thickBot="1">
      <c r="B227" s="45"/>
      <c r="C227" s="815" t="str">
        <f>HLOOKUP(Start!$B$14,Sprachen_allg!B:Z,ROWS(Sprachen_allg!1:146),FALSE)</f>
        <v>4.2 Opaque surfaces available for solar energy (available area)</v>
      </c>
      <c r="D227" s="816"/>
      <c r="E227" s="131" t="str">
        <f>E226</f>
        <v>[m²]</v>
      </c>
      <c r="F227" s="144"/>
      <c r="G227" s="144"/>
      <c r="H227" s="144"/>
    </row>
    <row r="228" spans="1:8" ht="13.5" outlineLevel="1" thickBot="1">
      <c r="B228" s="45"/>
      <c r="C228" s="40"/>
      <c r="D228" s="40"/>
      <c r="E228" s="132"/>
      <c r="F228" s="60"/>
      <c r="G228" s="60"/>
      <c r="H228" s="60"/>
    </row>
    <row r="229" spans="1:8" ht="27.75" customHeight="1" outlineLevel="1" thickBot="1">
      <c r="B229" s="92"/>
      <c r="C229" s="810" t="str">
        <f>HLOOKUP(Start!$B$14,Sprachen_allg!B:Z,ROWS(Sprachen_allg!1:147),FALSE)</f>
        <v>Are the requirements for the "Climate Positive" award (accounting scope "Operation") met?</v>
      </c>
      <c r="D229" s="811"/>
      <c r="E229" s="812"/>
      <c r="F229" s="318" t="str">
        <f ca="1">IF(AND(F222=Variablen!$B$55,F223=Variablen!$B$55,F224&gt;0,F225&lt;&gt;""),Y,N)</f>
        <v>NO</v>
      </c>
      <c r="G229" s="318" t="str">
        <f ca="1">IF(AND(G222=Variablen!$B$55,G223=Variablen!$B$55,G224&gt;0,G225&lt;&gt;""),Y,N)</f>
        <v>NO</v>
      </c>
      <c r="H229" s="318" t="str">
        <f ca="1">IF(AND(H222=Variablen!$B$55,H223=Variablen!$B$55,H224&gt;0,H225&lt;&gt;""),Y,N)</f>
        <v>NO</v>
      </c>
    </row>
    <row r="231" spans="1:8" ht="27.75" hidden="1" customHeight="1" thickBot="1">
      <c r="B231" s="92"/>
      <c r="C231" s="810" t="s">
        <v>468</v>
      </c>
      <c r="D231" s="811"/>
      <c r="E231" s="812"/>
      <c r="F231" s="318" t="str">
        <f>IF(F213&lt;=0,Y,N)</f>
        <v>NO</v>
      </c>
      <c r="G231" s="318" t="str">
        <f>IF(G213&lt;=0,Y,N)</f>
        <v>NO</v>
      </c>
      <c r="H231" s="318" t="str">
        <f>IF(H213&lt;=0,Y,N)</f>
        <v>NO</v>
      </c>
    </row>
    <row r="232" spans="1:8" hidden="1"/>
    <row r="233" spans="1:8" hidden="1" outlineLevel="1">
      <c r="A233" s="51" t="s">
        <v>358</v>
      </c>
    </row>
    <row r="234" spans="1:8" hidden="1" outlineLevel="1"/>
    <row r="235" spans="1:8" hidden="1" outlineLevel="1">
      <c r="A235" s="14" t="s">
        <v>162</v>
      </c>
      <c r="C235" s="14" t="s">
        <v>280</v>
      </c>
      <c r="D235" s="14" t="s">
        <v>338</v>
      </c>
      <c r="E235" s="14" t="s">
        <v>339</v>
      </c>
    </row>
    <row r="236" spans="1:8" hidden="1" outlineLevel="1"/>
    <row r="237" spans="1:8" s="195" customFormat="1" ht="15" hidden="1" outlineLevel="1">
      <c r="A237" s="394" t="str">
        <f>$B$21</f>
        <v>Final energy imported into the system boundary ("Import")</v>
      </c>
    </row>
    <row r="238" spans="1:8" ht="15" hidden="1" outlineLevel="1">
      <c r="A238" s="133"/>
    </row>
    <row r="239" spans="1:8" hidden="1" outlineLevel="1">
      <c r="A239" s="14" t="s">
        <v>132</v>
      </c>
    </row>
    <row r="240" spans="1:8" hidden="1" outlineLevel="1">
      <c r="A240" s="387" t="s">
        <v>522</v>
      </c>
      <c r="B240" s="15"/>
      <c r="C240" s="15"/>
      <c r="D240" s="15"/>
      <c r="E240" s="15"/>
      <c r="F240" s="15"/>
      <c r="G240" s="15"/>
      <c r="H240" s="15"/>
    </row>
    <row r="241" spans="1:8" hidden="1" outlineLevel="1">
      <c r="A241" s="15" t="str">
        <f>'ANNEX 1 Emission Factors'!B23</f>
        <v>Electricity Mix Germany</v>
      </c>
      <c r="B241" s="15"/>
      <c r="C241" s="15" t="str">
        <f>'ANNEX 1 Emission Factors'!F23</f>
        <v>ÖKOBAUDAT-Datenbank (Stand: 19.02.2020)</v>
      </c>
      <c r="D241" s="354">
        <f>'ANNEX 1 Emission Factors'!D23</f>
        <v>0</v>
      </c>
      <c r="E241" s="15" t="str">
        <f>'ANNEX 1 Emission Factors'!E23</f>
        <v>Scope 2</v>
      </c>
      <c r="F241" s="289">
        <f ca="1">SUMIF($C$30:$E$76,$A241,F$32:F$78)</f>
        <v>0</v>
      </c>
      <c r="G241" s="289">
        <f t="shared" ref="F241:H242" ca="1" si="2">SUMIF($C$30:$E$76,$A241,G$32:G$78)</f>
        <v>0</v>
      </c>
      <c r="H241" s="289">
        <f t="shared" ca="1" si="2"/>
        <v>0</v>
      </c>
    </row>
    <row r="242" spans="1:8" hidden="1" outlineLevel="1">
      <c r="A242" s="15" t="str">
        <f>'ANNEX 1 Emission Factors'!B24</f>
        <v>'Green Electricity'-Mix 1 (supplier-specific)</v>
      </c>
      <c r="B242" s="15"/>
      <c r="C242" s="15" t="str">
        <f>'ANNEX 1 Emission Factors'!F24</f>
        <v/>
      </c>
      <c r="D242" s="354">
        <f>'ANNEX 1 Emission Factors'!D24</f>
        <v>1</v>
      </c>
      <c r="E242" s="15" t="str">
        <f>'ANNEX 1 Emission Factors'!E24</f>
        <v>Scope 2</v>
      </c>
      <c r="F242" s="289">
        <f t="shared" ca="1" si="2"/>
        <v>0</v>
      </c>
      <c r="G242" s="289">
        <f t="shared" ca="1" si="2"/>
        <v>0</v>
      </c>
      <c r="H242" s="289">
        <f t="shared" ca="1" si="2"/>
        <v>0</v>
      </c>
    </row>
    <row r="243" spans="1:8" hidden="1" outlineLevel="1">
      <c r="A243" s="15" t="str">
        <f>'ANNEX 1 Emission Factors'!B25</f>
        <v>'Green Electricity'-Mix 2 (supplier-specific)</v>
      </c>
      <c r="B243" s="15"/>
      <c r="C243" s="15" t="str">
        <f>'ANNEX 1 Emission Factors'!F25</f>
        <v/>
      </c>
      <c r="D243" s="354">
        <f>'ANNEX 1 Emission Factors'!D25</f>
        <v>1</v>
      </c>
      <c r="E243" s="15" t="str">
        <f>'ANNEX 1 Emission Factors'!E25</f>
        <v>Scope 2</v>
      </c>
      <c r="F243" s="289">
        <f t="shared" ref="F243:H247" ca="1" si="3">SUMIF($C$30:$E$76,$A243,F$32:F$78)</f>
        <v>0</v>
      </c>
      <c r="G243" s="289">
        <f t="shared" ca="1" si="3"/>
        <v>0</v>
      </c>
      <c r="H243" s="289">
        <f t="shared" ca="1" si="3"/>
        <v>0</v>
      </c>
    </row>
    <row r="244" spans="1:8" hidden="1" outlineLevel="1">
      <c r="A244" s="15" t="str">
        <f>'ANNEX 1 Emission Factors'!B26</f>
        <v>'Green Electricity'-Mix 3 (supplier-specific)</v>
      </c>
      <c r="B244" s="15"/>
      <c r="C244" s="15" t="str">
        <f>'ANNEX 1 Emission Factors'!F26</f>
        <v/>
      </c>
      <c r="D244" s="354">
        <f>'ANNEX 1 Emission Factors'!D26</f>
        <v>1</v>
      </c>
      <c r="E244" s="15" t="str">
        <f>'ANNEX 1 Emission Factors'!E26</f>
        <v>Scope 2</v>
      </c>
      <c r="F244" s="289">
        <f t="shared" ca="1" si="3"/>
        <v>0</v>
      </c>
      <c r="G244" s="289">
        <f t="shared" ca="1" si="3"/>
        <v>0</v>
      </c>
      <c r="H244" s="289">
        <f t="shared" ca="1" si="3"/>
        <v>0</v>
      </c>
    </row>
    <row r="245" spans="1:8" hidden="1" outlineLevel="1">
      <c r="A245" s="15" t="str">
        <f>'ANNEX 1 Emission Factors'!B27</f>
        <v>Emission factor 1 (project-specific)</v>
      </c>
      <c r="B245" s="15"/>
      <c r="C245" s="15" t="str">
        <f>'ANNEX 1 Emission Factors'!F27</f>
        <v/>
      </c>
      <c r="D245" s="354">
        <f>'ANNEX 1 Emission Factors'!D27</f>
        <v>0</v>
      </c>
      <c r="E245" s="15" t="str">
        <f>'ANNEX 1 Emission Factors'!E27</f>
        <v>Scope 2</v>
      </c>
      <c r="F245" s="289">
        <f t="shared" ca="1" si="3"/>
        <v>0</v>
      </c>
      <c r="G245" s="289">
        <f t="shared" ca="1" si="3"/>
        <v>0</v>
      </c>
      <c r="H245" s="289">
        <f t="shared" ca="1" si="3"/>
        <v>0</v>
      </c>
    </row>
    <row r="246" spans="1:8" hidden="1" outlineLevel="1">
      <c r="A246" s="15" t="str">
        <f>'ANNEX 1 Emission Factors'!B28</f>
        <v>Emission factor 2 (project-specific)</v>
      </c>
      <c r="B246" s="15"/>
      <c r="C246" s="15" t="str">
        <f>'ANNEX 1 Emission Factors'!F28</f>
        <v/>
      </c>
      <c r="D246" s="354">
        <f>'ANNEX 1 Emission Factors'!D28</f>
        <v>0</v>
      </c>
      <c r="E246" s="15" t="str">
        <f>'ANNEX 1 Emission Factors'!E28</f>
        <v>Scope 2</v>
      </c>
      <c r="F246" s="289">
        <f t="shared" ca="1" si="3"/>
        <v>0</v>
      </c>
      <c r="G246" s="289">
        <f t="shared" ca="1" si="3"/>
        <v>0</v>
      </c>
      <c r="H246" s="289">
        <f t="shared" ca="1" si="3"/>
        <v>0</v>
      </c>
    </row>
    <row r="247" spans="1:8" hidden="1" outlineLevel="1">
      <c r="A247" s="15" t="str">
        <f>'ANNEX 1 Emission Factors'!B29</f>
        <v>Emission factor 3 (project-specific)</v>
      </c>
      <c r="B247" s="15"/>
      <c r="C247" s="15" t="str">
        <f>'ANNEX 1 Emission Factors'!F29</f>
        <v/>
      </c>
      <c r="D247" s="354">
        <f>'ANNEX 1 Emission Factors'!D29</f>
        <v>0</v>
      </c>
      <c r="E247" s="15" t="str">
        <f>'ANNEX 1 Emission Factors'!E29</f>
        <v>Scope 2</v>
      </c>
      <c r="F247" s="289">
        <f t="shared" ca="1" si="3"/>
        <v>0</v>
      </c>
      <c r="G247" s="289">
        <f t="shared" ca="1" si="3"/>
        <v>0</v>
      </c>
      <c r="H247" s="289">
        <f t="shared" ca="1" si="3"/>
        <v>0</v>
      </c>
    </row>
    <row r="248" spans="1:8" hidden="1" outlineLevel="1">
      <c r="A248" s="15"/>
      <c r="B248" s="15"/>
      <c r="C248" s="15"/>
      <c r="D248" s="354"/>
      <c r="E248" s="15"/>
      <c r="F248" s="289"/>
      <c r="G248" s="289"/>
      <c r="H248" s="289"/>
    </row>
    <row r="249" spans="1:8" hidden="1" outlineLevel="1">
      <c r="A249" s="387" t="s">
        <v>518</v>
      </c>
      <c r="B249" s="15"/>
      <c r="C249" s="15"/>
      <c r="D249" s="354"/>
      <c r="E249" s="15"/>
      <c r="F249" s="355"/>
      <c r="G249" s="355"/>
      <c r="H249" s="355"/>
    </row>
    <row r="250" spans="1:8" hidden="1" outlineLevel="1">
      <c r="A250" s="15" t="str">
        <f t="shared" ref="A250:A256" si="4">A241</f>
        <v>Electricity Mix Germany</v>
      </c>
      <c r="B250" s="15"/>
      <c r="C250" s="15"/>
      <c r="D250" s="354"/>
      <c r="E250" s="15"/>
      <c r="F250" s="355">
        <f>VLOOKUP($A250,'ANNEX 1 Emission Factors'!$B$23:$AR$29,COLUMNS('ANNEX 1 Emission Factors'!$B:$H)+(F$18-2014),FALSE)</f>
        <v>0.57479999999999998</v>
      </c>
      <c r="G250" s="355">
        <f>VLOOKUP($A250,'ANNEX 1 Emission Factors'!$B$23:$AR$29,COLUMNS('ANNEX 1 Emission Factors'!$B:$H)+(G$18-2014),FALSE)</f>
        <v>0.53200000000000003</v>
      </c>
      <c r="H250" s="355">
        <f>VLOOKUP($A250,'ANNEX 1 Emission Factors'!$B$23:$AR$29,COLUMNS('ANNEX 1 Emission Factors'!$B:$H)+(H$18-2014),FALSE)</f>
        <v>0.56069999999999998</v>
      </c>
    </row>
    <row r="251" spans="1:8" hidden="1" outlineLevel="1">
      <c r="A251" s="15" t="str">
        <f t="shared" si="4"/>
        <v>'Green Electricity'-Mix 1 (supplier-specific)</v>
      </c>
      <c r="B251" s="15"/>
      <c r="C251" s="15"/>
      <c r="D251" s="354"/>
      <c r="E251" s="15"/>
      <c r="F251" s="355" t="str">
        <f>VLOOKUP($A251,'ANNEX 1 Emission Factors'!$B$23:$AR$29,COLUMNS('ANNEX 1 Emission Factors'!$B:$H)+(F$18-2014),FALSE)</f>
        <v>Calculation in ANNEX 2</v>
      </c>
      <c r="G251" s="355" t="str">
        <f>VLOOKUP($A251,'ANNEX 1 Emission Factors'!$B$23:$AR$29,COLUMNS('ANNEX 1 Emission Factors'!$B:$H)+(G$18-2014),FALSE)</f>
        <v>Calculation in ANNEX 2</v>
      </c>
      <c r="H251" s="355" t="str">
        <f>VLOOKUP($A251,'ANNEX 1 Emission Factors'!$B$23:$AR$29,COLUMNS('ANNEX 1 Emission Factors'!$B:$H)+(H$18-2014),FALSE)</f>
        <v>Calculation in ANNEX 2</v>
      </c>
    </row>
    <row r="252" spans="1:8" hidden="1" outlineLevel="1">
      <c r="A252" s="15" t="str">
        <f t="shared" si="4"/>
        <v>'Green Electricity'-Mix 2 (supplier-specific)</v>
      </c>
      <c r="B252" s="15"/>
      <c r="C252" s="15"/>
      <c r="D252" s="354"/>
      <c r="E252" s="15"/>
      <c r="F252" s="355" t="str">
        <f>VLOOKUP($A252,'ANNEX 1 Emission Factors'!$B$23:$AR$29,COLUMNS('ANNEX 1 Emission Factors'!$B:$H)+(F$18-2014),FALSE)</f>
        <v>Calculation in ANNEX 2</v>
      </c>
      <c r="G252" s="355" t="str">
        <f>VLOOKUP($A252,'ANNEX 1 Emission Factors'!$B$23:$AR$29,COLUMNS('ANNEX 1 Emission Factors'!$B:$H)+(G$18-2014),FALSE)</f>
        <v>Calculation in ANNEX 2</v>
      </c>
      <c r="H252" s="355" t="str">
        <f>VLOOKUP($A252,'ANNEX 1 Emission Factors'!$B$23:$AR$29,COLUMNS('ANNEX 1 Emission Factors'!$B:$H)+(H$18-2014),FALSE)</f>
        <v>Calculation in ANNEX 2</v>
      </c>
    </row>
    <row r="253" spans="1:8" hidden="1" outlineLevel="1">
      <c r="A253" s="15" t="str">
        <f t="shared" si="4"/>
        <v>'Green Electricity'-Mix 3 (supplier-specific)</v>
      </c>
      <c r="B253" s="15"/>
      <c r="C253" s="15"/>
      <c r="D253" s="354"/>
      <c r="E253" s="15"/>
      <c r="F253" s="355" t="str">
        <f>VLOOKUP($A253,'ANNEX 1 Emission Factors'!$B$23:$AR$29,COLUMNS('ANNEX 1 Emission Factors'!$B:$H)+(F$18-2014),FALSE)</f>
        <v>Calculation in ANNEX 2</v>
      </c>
      <c r="G253" s="355" t="str">
        <f>VLOOKUP($A253,'ANNEX 1 Emission Factors'!$B$23:$AR$29,COLUMNS('ANNEX 1 Emission Factors'!$B:$H)+(G$18-2014),FALSE)</f>
        <v>Calculation in ANNEX 2</v>
      </c>
      <c r="H253" s="355" t="str">
        <f>VLOOKUP($A253,'ANNEX 1 Emission Factors'!$B$23:$AR$29,COLUMNS('ANNEX 1 Emission Factors'!$B:$H)+(H$18-2014),FALSE)</f>
        <v>Calculation in ANNEX 2</v>
      </c>
    </row>
    <row r="254" spans="1:8" hidden="1" outlineLevel="1">
      <c r="A254" s="15" t="str">
        <f t="shared" si="4"/>
        <v>Emission factor 1 (project-specific)</v>
      </c>
      <c r="B254" s="15"/>
      <c r="C254" s="15"/>
      <c r="D254" s="354"/>
      <c r="E254" s="15"/>
      <c r="F254" s="355" t="str">
        <f>VLOOKUP($A254,'ANNEX 1 Emission Factors'!$B$23:$AR$29,COLUMNS('ANNEX 1 Emission Factors'!$B:$H)+(F$18-2014),FALSE)</f>
        <v>Calculation in ANNEX 2</v>
      </c>
      <c r="G254" s="355" t="str">
        <f>VLOOKUP($A254,'ANNEX 1 Emission Factors'!$B$23:$AR$29,COLUMNS('ANNEX 1 Emission Factors'!$B:$H)+(G$18-2014),FALSE)</f>
        <v>Calculation in ANNEX 2</v>
      </c>
      <c r="H254" s="355" t="str">
        <f>VLOOKUP($A254,'ANNEX 1 Emission Factors'!$B$23:$AR$29,COLUMNS('ANNEX 1 Emission Factors'!$B:$H)+(H$18-2014),FALSE)</f>
        <v>Calculation in ANNEX 2</v>
      </c>
    </row>
    <row r="255" spans="1:8" hidden="1" outlineLevel="1">
      <c r="A255" s="15" t="str">
        <f t="shared" si="4"/>
        <v>Emission factor 2 (project-specific)</v>
      </c>
      <c r="B255" s="15"/>
      <c r="C255" s="15"/>
      <c r="D255" s="354"/>
      <c r="E255" s="15"/>
      <c r="F255" s="355" t="str">
        <f>VLOOKUP($A255,'ANNEX 1 Emission Factors'!$B$23:$AR$29,COLUMNS('ANNEX 1 Emission Factors'!$B:$H)+(F$18-2014),FALSE)</f>
        <v>Calculation in ANNEX 2</v>
      </c>
      <c r="G255" s="355" t="str">
        <f>VLOOKUP($A255,'ANNEX 1 Emission Factors'!$B$23:$AR$29,COLUMNS('ANNEX 1 Emission Factors'!$B:$H)+(G$18-2014),FALSE)</f>
        <v>Calculation in ANNEX 2</v>
      </c>
      <c r="H255" s="355" t="str">
        <f>VLOOKUP($A255,'ANNEX 1 Emission Factors'!$B$23:$AR$29,COLUMNS('ANNEX 1 Emission Factors'!$B:$H)+(H$18-2014),FALSE)</f>
        <v>Calculation in ANNEX 2</v>
      </c>
    </row>
    <row r="256" spans="1:8" hidden="1" outlineLevel="1">
      <c r="A256" s="15" t="str">
        <f t="shared" si="4"/>
        <v>Emission factor 3 (project-specific)</v>
      </c>
      <c r="B256" s="15"/>
      <c r="C256" s="15"/>
      <c r="D256" s="354"/>
      <c r="E256" s="15"/>
      <c r="F256" s="355" t="str">
        <f>VLOOKUP($A256,'ANNEX 1 Emission Factors'!$B$23:$AR$29,COLUMNS('ANNEX 1 Emission Factors'!$B:$H)+(F$18-2014),FALSE)</f>
        <v>Calculation in ANNEX 2</v>
      </c>
      <c r="G256" s="355" t="str">
        <f>VLOOKUP($A256,'ANNEX 1 Emission Factors'!$B$23:$AR$29,COLUMNS('ANNEX 1 Emission Factors'!$B:$H)+(G$18-2014),FALSE)</f>
        <v>Calculation in ANNEX 2</v>
      </c>
      <c r="H256" s="355" t="str">
        <f>VLOOKUP($A256,'ANNEX 1 Emission Factors'!$B$23:$AR$29,COLUMNS('ANNEX 1 Emission Factors'!$B:$H)+(H$18-2014),FALSE)</f>
        <v>Calculation in ANNEX 2</v>
      </c>
    </row>
    <row r="257" spans="1:8" hidden="1" outlineLevel="1">
      <c r="A257" s="15"/>
      <c r="B257" s="15"/>
      <c r="C257" s="15"/>
      <c r="D257" s="354"/>
      <c r="E257" s="15"/>
      <c r="F257" s="355"/>
      <c r="G257" s="355"/>
      <c r="H257" s="355"/>
    </row>
    <row r="258" spans="1:8" hidden="1" outlineLevel="1">
      <c r="A258" s="15" t="s">
        <v>123</v>
      </c>
      <c r="B258" s="15"/>
      <c r="C258" s="15"/>
      <c r="D258" s="15"/>
      <c r="E258" s="15"/>
      <c r="F258" s="289"/>
      <c r="G258" s="289"/>
      <c r="H258" s="289"/>
    </row>
    <row r="259" spans="1:8" hidden="1" outlineLevel="1">
      <c r="A259" s="387" t="s">
        <v>523</v>
      </c>
      <c r="B259" s="15"/>
      <c r="C259" s="15"/>
      <c r="D259" s="15"/>
      <c r="E259" s="15"/>
      <c r="F259" s="289"/>
      <c r="G259" s="289"/>
      <c r="H259" s="289"/>
    </row>
    <row r="260" spans="1:8" hidden="1" outlineLevel="1">
      <c r="A260" s="388" t="str">
        <f>'ANNEX 1 Emission Factors'!B42</f>
        <v>Final energy from wood chips</v>
      </c>
      <c r="B260" s="15"/>
      <c r="C260" s="15" t="str">
        <f>'ANNEX 1 Emission Factors'!F42</f>
        <v>ÖKOBAUDAT-Datenbank (Stand: 19.02.2020)</v>
      </c>
      <c r="D260" s="354">
        <f>'ANNEX 1 Emission Factors'!D42</f>
        <v>1</v>
      </c>
      <c r="E260" s="354" t="str">
        <f>'ANNEX 1 Emission Factors'!E42</f>
        <v>Scope 1</v>
      </c>
      <c r="F260" s="289">
        <f ca="1">SUMIF($C$88:$E$134,$A260,F$90:F$136)</f>
        <v>0</v>
      </c>
      <c r="G260" s="289">
        <f ca="1">SUMIF($C$88:$E$134,$A260,G$90:G$136)</f>
        <v>0</v>
      </c>
      <c r="H260" s="289">
        <f ca="1">SUMIF($C$88:$E$134,$A260,H$90:H$136)</f>
        <v>0</v>
      </c>
    </row>
    <row r="261" spans="1:8" hidden="1" outlineLevel="1">
      <c r="A261" s="388" t="str">
        <f>'ANNEX 1 Emission Factors'!B43</f>
        <v>Final energy from wood pellets</v>
      </c>
      <c r="B261" s="15"/>
      <c r="C261" s="15" t="str">
        <f>'ANNEX 1 Emission Factors'!F43</f>
        <v>ÖKOBAUDAT-Datenbank (Stand: 19.02.2020)</v>
      </c>
      <c r="D261" s="354">
        <f>'ANNEX 1 Emission Factors'!D43</f>
        <v>1</v>
      </c>
      <c r="E261" s="354" t="str">
        <f>'ANNEX 1 Emission Factors'!E43</f>
        <v>Scope 1</v>
      </c>
      <c r="F261" s="289">
        <f t="shared" ref="F261:H277" ca="1" si="5">SUMIF($C$88:$E$134,$A261,F$90:F$136)</f>
        <v>0</v>
      </c>
      <c r="G261" s="289">
        <f t="shared" ca="1" si="5"/>
        <v>0</v>
      </c>
      <c r="H261" s="289">
        <f t="shared" ca="1" si="5"/>
        <v>0</v>
      </c>
    </row>
    <row r="262" spans="1:8" hidden="1" outlineLevel="1">
      <c r="A262" s="389" t="str">
        <f>'ANNEX 1 Emission Factors'!B44</f>
        <v>Final energy from biogas-mix Germany, upper heating value</v>
      </c>
      <c r="B262" s="15"/>
      <c r="C262" s="15" t="str">
        <f>'ANNEX 1 Emission Factors'!F44</f>
        <v>GaBi-Datenbank</v>
      </c>
      <c r="D262" s="354">
        <f>'ANNEX 1 Emission Factors'!D44</f>
        <v>1</v>
      </c>
      <c r="E262" s="354" t="str">
        <f>'ANNEX 1 Emission Factors'!E44</f>
        <v>Scope 1</v>
      </c>
      <c r="F262" s="289">
        <f t="shared" ca="1" si="5"/>
        <v>0</v>
      </c>
      <c r="G262" s="289">
        <f t="shared" ca="1" si="5"/>
        <v>0</v>
      </c>
      <c r="H262" s="289">
        <f t="shared" ca="1" si="5"/>
        <v>0</v>
      </c>
    </row>
    <row r="263" spans="1:8" hidden="1" outlineLevel="1">
      <c r="A263" s="389" t="str">
        <f>'ANNEX 1 Emission Factors'!B45</f>
        <v>Final energy from biogas-mix Germany, lower heating value</v>
      </c>
      <c r="B263" s="15"/>
      <c r="C263" s="15" t="str">
        <f>'ANNEX 1 Emission Factors'!F45</f>
        <v>GaBi-Datenbank</v>
      </c>
      <c r="D263" s="354">
        <f>'ANNEX 1 Emission Factors'!D45</f>
        <v>1</v>
      </c>
      <c r="E263" s="354" t="str">
        <f>'ANNEX 1 Emission Factors'!E45</f>
        <v>Scope 1</v>
      </c>
      <c r="F263" s="289">
        <f t="shared" ca="1" si="5"/>
        <v>0</v>
      </c>
      <c r="G263" s="289">
        <f t="shared" ca="1" si="5"/>
        <v>0</v>
      </c>
      <c r="H263" s="289">
        <f t="shared" ca="1" si="5"/>
        <v>0</v>
      </c>
    </row>
    <row r="264" spans="1:8" hidden="1" outlineLevel="1">
      <c r="A264" s="390" t="str">
        <f>'ANNEX 1 Emission Factors'!B46</f>
        <v>Final energy from gas, upper heating value</v>
      </c>
      <c r="B264" s="15"/>
      <c r="C264" s="15" t="str">
        <f>'ANNEX 1 Emission Factors'!F46</f>
        <v>ÖKOBAUDAT-Datenbank (Stand: 19.02.2020)</v>
      </c>
      <c r="D264" s="354">
        <f>'ANNEX 1 Emission Factors'!D46</f>
        <v>0</v>
      </c>
      <c r="E264" s="354" t="str">
        <f>'ANNEX 1 Emission Factors'!E46</f>
        <v>Scope 1</v>
      </c>
      <c r="F264" s="289">
        <f t="shared" ca="1" si="5"/>
        <v>0</v>
      </c>
      <c r="G264" s="289">
        <f t="shared" ca="1" si="5"/>
        <v>0</v>
      </c>
      <c r="H264" s="289">
        <f t="shared" ca="1" si="5"/>
        <v>0</v>
      </c>
    </row>
    <row r="265" spans="1:8" hidden="1" outlineLevel="1">
      <c r="A265" s="390" t="str">
        <f>'ANNEX 1 Emission Factors'!B47</f>
        <v>Final energy from gas, lower heating temperature</v>
      </c>
      <c r="B265" s="15"/>
      <c r="C265" s="15" t="str">
        <f>'ANNEX 1 Emission Factors'!F47</f>
        <v>ÖKOBAUDAT-Datenbank (Stand: 19.02.2020)</v>
      </c>
      <c r="D265" s="354">
        <f>'ANNEX 1 Emission Factors'!D47</f>
        <v>0</v>
      </c>
      <c r="E265" s="354" t="str">
        <f>'ANNEX 1 Emission Factors'!E47</f>
        <v>Scope 1</v>
      </c>
      <c r="F265" s="289">
        <f t="shared" ca="1" si="5"/>
        <v>0</v>
      </c>
      <c r="G265" s="289">
        <f t="shared" ca="1" si="5"/>
        <v>0</v>
      </c>
      <c r="H265" s="289">
        <f t="shared" ca="1" si="5"/>
        <v>0</v>
      </c>
    </row>
    <row r="266" spans="1:8" hidden="1" outlineLevel="1">
      <c r="A266" s="388" t="str">
        <f>'ANNEX 1 Emission Factors'!B48</f>
        <v>Final energy from oil, upper and lower heating value</v>
      </c>
      <c r="B266" s="15"/>
      <c r="C266" s="15" t="str">
        <f>'ANNEX 1 Emission Factors'!F48</f>
        <v>ÖKOBAUDAT-Datenbank (Stand: 19.02.2020)</v>
      </c>
      <c r="D266" s="354">
        <f>'ANNEX 1 Emission Factors'!D48</f>
        <v>0</v>
      </c>
      <c r="E266" s="354" t="str">
        <f>'ANNEX 1 Emission Factors'!E48</f>
        <v>Scope 1</v>
      </c>
      <c r="F266" s="289">
        <f t="shared" ca="1" si="5"/>
        <v>0</v>
      </c>
      <c r="G266" s="289">
        <f t="shared" ca="1" si="5"/>
        <v>0</v>
      </c>
      <c r="H266" s="289">
        <f t="shared" ca="1" si="5"/>
        <v>0</v>
      </c>
    </row>
    <row r="267" spans="1:8" hidden="1" outlineLevel="1">
      <c r="A267" s="390" t="str">
        <f>'ANNEX 1 Emission Factors'!B49</f>
        <v>Final energy district heating from biogas (100%)</v>
      </c>
      <c r="B267" s="15"/>
      <c r="C267" s="15" t="str">
        <f>'ANNEX 1 Emission Factors'!F49</f>
        <v>ÖKOBAUDAT-Datenbank (Stand: 19.02.2020)</v>
      </c>
      <c r="D267" s="354">
        <f>'ANNEX 1 Emission Factors'!D49</f>
        <v>1</v>
      </c>
      <c r="E267" s="354" t="str">
        <f>'ANNEX 1 Emission Factors'!E49</f>
        <v>Scope 2</v>
      </c>
      <c r="F267" s="289">
        <f t="shared" ca="1" si="5"/>
        <v>0</v>
      </c>
      <c r="G267" s="289">
        <f t="shared" ca="1" si="5"/>
        <v>0</v>
      </c>
      <c r="H267" s="289">
        <f t="shared" ca="1" si="5"/>
        <v>0</v>
      </c>
    </row>
    <row r="268" spans="1:8" hidden="1" outlineLevel="1">
      <c r="A268" s="390" t="str">
        <f>'ANNEX 1 Emission Factors'!B50</f>
        <v>Final energy district heating from biomass (solid)</v>
      </c>
      <c r="B268" s="15"/>
      <c r="C268" s="15" t="str">
        <f>'ANNEX 1 Emission Factors'!F50</f>
        <v>ÖKOBAUDAT-Datenbank (Stand: 19.02.2020)</v>
      </c>
      <c r="D268" s="354">
        <f>'ANNEX 1 Emission Factors'!D50</f>
        <v>1</v>
      </c>
      <c r="E268" s="354" t="str">
        <f>'ANNEX 1 Emission Factors'!E50</f>
        <v>Scope 2</v>
      </c>
      <c r="F268" s="289">
        <f t="shared" ca="1" si="5"/>
        <v>0</v>
      </c>
      <c r="G268" s="289">
        <f t="shared" ca="1" si="5"/>
        <v>0</v>
      </c>
      <c r="H268" s="289">
        <f t="shared" ca="1" si="5"/>
        <v>0</v>
      </c>
    </row>
    <row r="269" spans="1:8" hidden="1" outlineLevel="1">
      <c r="A269" s="390" t="str">
        <f>'ANNEX 1 Emission Factors'!B51</f>
        <v>Final energy district heating (120-400 kW)</v>
      </c>
      <c r="B269" s="15"/>
      <c r="C269" s="15" t="str">
        <f>'ANNEX 1 Emission Factors'!F51</f>
        <v>ÖKOBAUDAT-Datenbank (Stand: 19.02.2020)</v>
      </c>
      <c r="D269" s="354">
        <f>'ANNEX 1 Emission Factors'!D51</f>
        <v>0</v>
      </c>
      <c r="E269" s="354" t="str">
        <f>'ANNEX 1 Emission Factors'!E51</f>
        <v>Scope 2</v>
      </c>
      <c r="F269" s="289">
        <f t="shared" ca="1" si="5"/>
        <v>0</v>
      </c>
      <c r="G269" s="289">
        <f t="shared" ca="1" si="5"/>
        <v>0</v>
      </c>
      <c r="H269" s="289">
        <f t="shared" ca="1" si="5"/>
        <v>0</v>
      </c>
    </row>
    <row r="270" spans="1:8" hidden="1" outlineLevel="1">
      <c r="A270" s="390" t="str">
        <f>'ANNEX 1 Emission Factors'!B52</f>
        <v>Final energy district heating (20-120 kW)</v>
      </c>
      <c r="B270" s="15"/>
      <c r="C270" s="15" t="str">
        <f>'ANNEX 1 Emission Factors'!F52</f>
        <v>ÖKOBAUDAT-Datenbank (Stand: 19.02.2020)</v>
      </c>
      <c r="D270" s="354">
        <f>'ANNEX 1 Emission Factors'!D52</f>
        <v>0</v>
      </c>
      <c r="E270" s="354" t="str">
        <f>'ANNEX 1 Emission Factors'!E52</f>
        <v>Scope 2</v>
      </c>
      <c r="F270" s="289">
        <f t="shared" ca="1" si="5"/>
        <v>0</v>
      </c>
      <c r="G270" s="289">
        <f t="shared" ca="1" si="5"/>
        <v>0</v>
      </c>
      <c r="H270" s="289">
        <f t="shared" ca="1" si="5"/>
        <v>0</v>
      </c>
    </row>
    <row r="271" spans="1:8" hidden="1" outlineLevel="1">
      <c r="A271" s="275" t="str">
        <f>'ANNEX 1 Emission Factors'!B53</f>
        <v>District heating 1 (supplier-specific)</v>
      </c>
      <c r="B271" s="15"/>
      <c r="C271" s="15" t="str">
        <f>'ANNEX 1 Emission Factors'!F53</f>
        <v/>
      </c>
      <c r="D271" s="354">
        <f>'ANNEX 1 Emission Factors'!D53</f>
        <v>0</v>
      </c>
      <c r="E271" s="354" t="str">
        <f>'ANNEX 1 Emission Factors'!E53</f>
        <v>Scope 2</v>
      </c>
      <c r="F271" s="289">
        <f t="shared" ca="1" si="5"/>
        <v>0</v>
      </c>
      <c r="G271" s="289">
        <f t="shared" ca="1" si="5"/>
        <v>0</v>
      </c>
      <c r="H271" s="289">
        <f t="shared" ca="1" si="5"/>
        <v>0</v>
      </c>
    </row>
    <row r="272" spans="1:8" hidden="1" outlineLevel="1">
      <c r="A272" s="275" t="str">
        <f>'ANNEX 1 Emission Factors'!B54</f>
        <v>District heating 2 (supplier-specific)</v>
      </c>
      <c r="B272" s="15"/>
      <c r="C272" s="15" t="str">
        <f>'ANNEX 1 Emission Factors'!F54</f>
        <v/>
      </c>
      <c r="D272" s="354">
        <f>'ANNEX 1 Emission Factors'!D54</f>
        <v>0</v>
      </c>
      <c r="E272" s="354" t="str">
        <f>'ANNEX 1 Emission Factors'!E54</f>
        <v>Scope 2</v>
      </c>
      <c r="F272" s="289">
        <f t="shared" ca="1" si="5"/>
        <v>0</v>
      </c>
      <c r="G272" s="289">
        <f t="shared" ca="1" si="5"/>
        <v>0</v>
      </c>
      <c r="H272" s="289">
        <f t="shared" ca="1" si="5"/>
        <v>0</v>
      </c>
    </row>
    <row r="273" spans="1:8" hidden="1" outlineLevel="1">
      <c r="A273" s="275" t="str">
        <f>'ANNEX 1 Emission Factors'!B55</f>
        <v>District heating 3 (supplier-specific)</v>
      </c>
      <c r="B273" s="15"/>
      <c r="C273" s="15" t="str">
        <f>'ANNEX 1 Emission Factors'!F55</f>
        <v/>
      </c>
      <c r="D273" s="354">
        <f>'ANNEX 1 Emission Factors'!D55</f>
        <v>0</v>
      </c>
      <c r="E273" s="354" t="str">
        <f>'ANNEX 1 Emission Factors'!E55</f>
        <v>Scope 2</v>
      </c>
      <c r="F273" s="289">
        <f t="shared" ca="1" si="5"/>
        <v>0</v>
      </c>
      <c r="G273" s="289">
        <f t="shared" ca="1" si="5"/>
        <v>0</v>
      </c>
      <c r="H273" s="289">
        <f t="shared" ca="1" si="5"/>
        <v>0</v>
      </c>
    </row>
    <row r="274" spans="1:8" hidden="1" outlineLevel="1">
      <c r="A274" s="388" t="str">
        <f>'ANNEX 1 Emission Factors'!B41</f>
        <v>Heating-Mix Germany (source DGNB, 2018)</v>
      </c>
      <c r="B274" s="15"/>
      <c r="C274" s="15" t="str">
        <f>'ANNEX 1 Emission Factors'!F41</f>
        <v>DGNB</v>
      </c>
      <c r="D274" s="354">
        <f>'ANNEX 1 Emission Factors'!D41</f>
        <v>0</v>
      </c>
      <c r="E274" s="354" t="str">
        <f>'ANNEX 1 Emission Factors'!E41</f>
        <v>Scope 2</v>
      </c>
      <c r="F274" s="289">
        <f t="shared" ca="1" si="5"/>
        <v>0</v>
      </c>
      <c r="G274" s="289">
        <f t="shared" ca="1" si="5"/>
        <v>0</v>
      </c>
      <c r="H274" s="289">
        <f t="shared" ca="1" si="5"/>
        <v>0</v>
      </c>
    </row>
    <row r="275" spans="1:8" hidden="1" outlineLevel="1">
      <c r="A275" s="275" t="str">
        <f>'ANNEX 1 Emission Factors'!B56</f>
        <v>District cooling 1 (supplier-specific)</v>
      </c>
      <c r="B275" s="15"/>
      <c r="C275" s="15" t="str">
        <f>'ANNEX 1 Emission Factors'!F56</f>
        <v/>
      </c>
      <c r="D275" s="354">
        <f>'ANNEX 1 Emission Factors'!D56</f>
        <v>0</v>
      </c>
      <c r="E275" s="354" t="str">
        <f>'ANNEX 1 Emission Factors'!E56</f>
        <v>Scope 2</v>
      </c>
      <c r="F275" s="289">
        <f t="shared" ca="1" si="5"/>
        <v>0</v>
      </c>
      <c r="G275" s="289">
        <f t="shared" ca="1" si="5"/>
        <v>0</v>
      </c>
      <c r="H275" s="289">
        <f t="shared" ca="1" si="5"/>
        <v>0</v>
      </c>
    </row>
    <row r="276" spans="1:8" hidden="1" outlineLevel="1">
      <c r="A276" s="275" t="str">
        <f>'ANNEX 1 Emission Factors'!B57</f>
        <v>District cooling 2 (supplier-specific)</v>
      </c>
      <c r="B276" s="15"/>
      <c r="C276" s="15" t="str">
        <f>'ANNEX 1 Emission Factors'!F57</f>
        <v/>
      </c>
      <c r="D276" s="354">
        <f>'ANNEX 1 Emission Factors'!D57</f>
        <v>0</v>
      </c>
      <c r="E276" s="354" t="str">
        <f>'ANNEX 1 Emission Factors'!E57</f>
        <v>Scope 2</v>
      </c>
      <c r="F276" s="289">
        <f t="shared" ca="1" si="5"/>
        <v>0</v>
      </c>
      <c r="G276" s="289">
        <f t="shared" ca="1" si="5"/>
        <v>0</v>
      </c>
      <c r="H276" s="289">
        <f t="shared" ca="1" si="5"/>
        <v>0</v>
      </c>
    </row>
    <row r="277" spans="1:8" hidden="1" outlineLevel="1">
      <c r="A277" s="275" t="str">
        <f>'ANNEX 1 Emission Factors'!B58</f>
        <v>District cooling 3 (supplier-specific)</v>
      </c>
      <c r="B277" s="15"/>
      <c r="C277" s="15" t="str">
        <f>'ANNEX 1 Emission Factors'!F58</f>
        <v/>
      </c>
      <c r="D277" s="354">
        <f>'ANNEX 1 Emission Factors'!D58</f>
        <v>0</v>
      </c>
      <c r="E277" s="354" t="str">
        <f>'ANNEX 1 Emission Factors'!E58</f>
        <v>Scope 2</v>
      </c>
      <c r="F277" s="289">
        <f t="shared" ca="1" si="5"/>
        <v>0</v>
      </c>
      <c r="G277" s="289">
        <f t="shared" ca="1" si="5"/>
        <v>0</v>
      </c>
      <c r="H277" s="289">
        <f t="shared" ca="1" si="5"/>
        <v>0</v>
      </c>
    </row>
    <row r="278" spans="1:8" hidden="1" outlineLevel="1">
      <c r="A278" s="15"/>
      <c r="B278" s="15"/>
      <c r="C278" s="15"/>
      <c r="D278" s="15"/>
      <c r="E278" s="15"/>
      <c r="F278" s="63"/>
      <c r="G278" s="63"/>
      <c r="H278" s="63"/>
    </row>
    <row r="279" spans="1:8" hidden="1" outlineLevel="1">
      <c r="A279" s="387" t="s">
        <v>519</v>
      </c>
      <c r="B279" s="15"/>
      <c r="C279" s="15"/>
      <c r="D279" s="15"/>
      <c r="E279" s="15"/>
      <c r="F279" s="289"/>
      <c r="G279" s="289"/>
      <c r="H279" s="289"/>
    </row>
    <row r="280" spans="1:8" hidden="1" outlineLevel="1">
      <c r="A280" s="15" t="str">
        <f t="shared" ref="A280:A297" si="6">A260</f>
        <v>Final energy from wood chips</v>
      </c>
      <c r="B280" s="15"/>
      <c r="C280" s="15"/>
      <c r="D280" s="354"/>
      <c r="E280" s="354"/>
      <c r="F280" s="355">
        <f>VLOOKUP($A280,'ANNEX 1 Emission Factors'!$B$41:$AR$58,COLUMNS('ANNEX 1 Emission Factors'!$B:$H)+(F$18-2014),FALSE)</f>
        <v>7.4790000000000004E-3</v>
      </c>
      <c r="G280" s="355">
        <f>VLOOKUP($A280,'ANNEX 1 Emission Factors'!$B$41:$AR$58,COLUMNS('ANNEX 1 Emission Factors'!$B:$H)+(G$18-2014),FALSE)</f>
        <v>7.4790000000000004E-3</v>
      </c>
      <c r="H280" s="355">
        <f>VLOOKUP($A280,'ANNEX 1 Emission Factors'!$B$41:$AR$58,COLUMNS('ANNEX 1 Emission Factors'!$B:$H)+(H$18-2014),FALSE)</f>
        <v>7.4790000000000004E-3</v>
      </c>
    </row>
    <row r="281" spans="1:8" hidden="1" outlineLevel="1">
      <c r="A281" s="15" t="str">
        <f t="shared" si="6"/>
        <v>Final energy from wood pellets</v>
      </c>
      <c r="B281" s="15"/>
      <c r="C281" s="15"/>
      <c r="D281" s="354"/>
      <c r="E281" s="354"/>
      <c r="F281" s="355">
        <f>VLOOKUP($A281,'ANNEX 1 Emission Factors'!$B$41:$AR$58,COLUMNS('ANNEX 1 Emission Factors'!$B:$H)+(F$18-2014),FALSE)</f>
        <v>2.1080000000000002E-2</v>
      </c>
      <c r="G281" s="355">
        <f>VLOOKUP($A281,'ANNEX 1 Emission Factors'!$B$41:$AR$58,COLUMNS('ANNEX 1 Emission Factors'!$B:$H)+(G$18-2014),FALSE)</f>
        <v>2.1080000000000002E-2</v>
      </c>
      <c r="H281" s="355">
        <f>VLOOKUP($A281,'ANNEX 1 Emission Factors'!$B$41:$AR$58,COLUMNS('ANNEX 1 Emission Factors'!$B:$H)+(H$18-2014),FALSE)</f>
        <v>2.1080000000000002E-2</v>
      </c>
    </row>
    <row r="282" spans="1:8" hidden="1" outlineLevel="1">
      <c r="A282" s="15" t="str">
        <f t="shared" si="6"/>
        <v>Final energy from biogas-mix Germany, upper heating value</v>
      </c>
      <c r="B282" s="15"/>
      <c r="C282" s="15"/>
      <c r="D282" s="354"/>
      <c r="E282" s="354"/>
      <c r="F282" s="355" t="str">
        <f>VLOOKUP($A282,'ANNEX 1 Emission Factors'!$B$41:$AR$58,COLUMNS('ANNEX 1 Emission Factors'!$B:$H)+(F$18-2014),FALSE)</f>
        <v>-</v>
      </c>
      <c r="G282" s="355" t="str">
        <f>VLOOKUP($A282,'ANNEX 1 Emission Factors'!$B$41:$AR$58,COLUMNS('ANNEX 1 Emission Factors'!$B:$H)+(G$18-2014),FALSE)</f>
        <v>-</v>
      </c>
      <c r="H282" s="355" t="str">
        <f>VLOOKUP($A282,'ANNEX 1 Emission Factors'!$B$41:$AR$58,COLUMNS('ANNEX 1 Emission Factors'!$B:$H)+(H$18-2014),FALSE)</f>
        <v>-</v>
      </c>
    </row>
    <row r="283" spans="1:8" hidden="1" outlineLevel="1">
      <c r="A283" s="15" t="str">
        <f t="shared" si="6"/>
        <v>Final energy from biogas-mix Germany, lower heating value</v>
      </c>
      <c r="B283" s="15"/>
      <c r="C283" s="15"/>
      <c r="D283" s="354"/>
      <c r="E283" s="354"/>
      <c r="F283" s="355" t="str">
        <f>VLOOKUP($A283,'ANNEX 1 Emission Factors'!$B$41:$AR$58,COLUMNS('ANNEX 1 Emission Factors'!$B:$H)+(F$18-2014),FALSE)</f>
        <v>-</v>
      </c>
      <c r="G283" s="355" t="str">
        <f>VLOOKUP($A283,'ANNEX 1 Emission Factors'!$B$41:$AR$58,COLUMNS('ANNEX 1 Emission Factors'!$B:$H)+(G$18-2014),FALSE)</f>
        <v>-</v>
      </c>
      <c r="H283" s="355" t="str">
        <f>VLOOKUP($A283,'ANNEX 1 Emission Factors'!$B$41:$AR$58,COLUMNS('ANNEX 1 Emission Factors'!$B:$H)+(H$18-2014),FALSE)</f>
        <v>-</v>
      </c>
    </row>
    <row r="284" spans="1:8" hidden="1" outlineLevel="1">
      <c r="A284" s="15" t="str">
        <f t="shared" si="6"/>
        <v>Final energy from gas, upper heating value</v>
      </c>
      <c r="B284" s="15"/>
      <c r="C284" s="15"/>
      <c r="D284" s="354"/>
      <c r="E284" s="354"/>
      <c r="F284" s="355">
        <f>VLOOKUP($A284,'ANNEX 1 Emission Factors'!$B$41:$AR$58,COLUMNS('ANNEX 1 Emission Factors'!$B:$H)+(F$18-2014),FALSE)</f>
        <v>0.23480000000000001</v>
      </c>
      <c r="G284" s="355">
        <f>VLOOKUP($A284,'ANNEX 1 Emission Factors'!$B$41:$AR$58,COLUMNS('ANNEX 1 Emission Factors'!$B:$H)+(G$18-2014),FALSE)</f>
        <v>0.23480000000000001</v>
      </c>
      <c r="H284" s="355">
        <f>VLOOKUP($A284,'ANNEX 1 Emission Factors'!$B$41:$AR$58,COLUMNS('ANNEX 1 Emission Factors'!$B:$H)+(H$18-2014),FALSE)</f>
        <v>0.23480000000000001</v>
      </c>
    </row>
    <row r="285" spans="1:8" hidden="1" outlineLevel="1">
      <c r="A285" s="15" t="str">
        <f t="shared" si="6"/>
        <v>Final energy from gas, lower heating temperature</v>
      </c>
      <c r="B285" s="15"/>
      <c r="C285" s="15"/>
      <c r="D285" s="354"/>
      <c r="E285" s="354"/>
      <c r="F285" s="355">
        <f>VLOOKUP($A285,'ANNEX 1 Emission Factors'!$B$41:$AR$58,COLUMNS('ANNEX 1 Emission Factors'!$B:$H)+(F$18-2014),FALSE)</f>
        <v>0.2339</v>
      </c>
      <c r="G285" s="355">
        <f>VLOOKUP($A285,'ANNEX 1 Emission Factors'!$B$41:$AR$58,COLUMNS('ANNEX 1 Emission Factors'!$B:$H)+(G$18-2014),FALSE)</f>
        <v>0.2339</v>
      </c>
      <c r="H285" s="355">
        <f>VLOOKUP($A285,'ANNEX 1 Emission Factors'!$B$41:$AR$58,COLUMNS('ANNEX 1 Emission Factors'!$B:$H)+(H$18-2014),FALSE)</f>
        <v>0.2339</v>
      </c>
    </row>
    <row r="286" spans="1:8" hidden="1" outlineLevel="1">
      <c r="A286" s="15" t="str">
        <f t="shared" si="6"/>
        <v>Final energy from oil, upper and lower heating value</v>
      </c>
      <c r="B286" s="15"/>
      <c r="C286" s="15"/>
      <c r="D286" s="354"/>
      <c r="E286" s="354"/>
      <c r="F286" s="355">
        <f>VLOOKUP($A286,'ANNEX 1 Emission Factors'!$B$41:$AR$58,COLUMNS('ANNEX 1 Emission Factors'!$B:$H)+(F$18-2014),FALSE)</f>
        <v>0.29959999999999998</v>
      </c>
      <c r="G286" s="355">
        <f>VLOOKUP($A286,'ANNEX 1 Emission Factors'!$B$41:$AR$58,COLUMNS('ANNEX 1 Emission Factors'!$B:$H)+(G$18-2014),FALSE)</f>
        <v>0.29959999999999998</v>
      </c>
      <c r="H286" s="355">
        <f>VLOOKUP($A286,'ANNEX 1 Emission Factors'!$B$41:$AR$58,COLUMNS('ANNEX 1 Emission Factors'!$B:$H)+(H$18-2014),FALSE)</f>
        <v>0.29959999999999998</v>
      </c>
    </row>
    <row r="287" spans="1:8" hidden="1" outlineLevel="1">
      <c r="A287" s="15" t="str">
        <f t="shared" si="6"/>
        <v>Final energy district heating from biogas (100%)</v>
      </c>
      <c r="B287" s="15"/>
      <c r="C287" s="15"/>
      <c r="D287" s="354"/>
      <c r="E287" s="354"/>
      <c r="F287" s="355">
        <f>VLOOKUP($A287,'ANNEX 1 Emission Factors'!$B$41:$AR$58,COLUMNS('ANNEX 1 Emission Factors'!$B:$H)+(F$18-2014),FALSE)</f>
        <v>5.629E-2</v>
      </c>
      <c r="G287" s="355">
        <f>VLOOKUP($A287,'ANNEX 1 Emission Factors'!$B$41:$AR$58,COLUMNS('ANNEX 1 Emission Factors'!$B:$H)+(G$18-2014),FALSE)</f>
        <v>5.629E-2</v>
      </c>
      <c r="H287" s="355">
        <f>VLOOKUP($A287,'ANNEX 1 Emission Factors'!$B$41:$AR$58,COLUMNS('ANNEX 1 Emission Factors'!$B:$H)+(H$18-2014),FALSE)</f>
        <v>5.629E-2</v>
      </c>
    </row>
    <row r="288" spans="1:8" hidden="1" outlineLevel="1">
      <c r="A288" s="15" t="str">
        <f t="shared" si="6"/>
        <v>Final energy district heating from biomass (solid)</v>
      </c>
      <c r="B288" s="15"/>
      <c r="C288" s="15"/>
      <c r="D288" s="354"/>
      <c r="E288" s="354"/>
      <c r="F288" s="355">
        <f>VLOOKUP($A288,'ANNEX 1 Emission Factors'!$B$41:$AR$58,COLUMNS('ANNEX 1 Emission Factors'!$B:$H)+(F$18-2014),FALSE)</f>
        <v>1.153E-2</v>
      </c>
      <c r="G288" s="355">
        <f>VLOOKUP($A288,'ANNEX 1 Emission Factors'!$B$41:$AR$58,COLUMNS('ANNEX 1 Emission Factors'!$B:$H)+(G$18-2014),FALSE)</f>
        <v>1.153E-2</v>
      </c>
      <c r="H288" s="355">
        <f>VLOOKUP($A288,'ANNEX 1 Emission Factors'!$B$41:$AR$58,COLUMNS('ANNEX 1 Emission Factors'!$B:$H)+(H$18-2014),FALSE)</f>
        <v>1.153E-2</v>
      </c>
    </row>
    <row r="289" spans="1:8" hidden="1" outlineLevel="1">
      <c r="A289" s="15" t="str">
        <f t="shared" si="6"/>
        <v>Final energy district heating (120-400 kW)</v>
      </c>
      <c r="B289" s="15"/>
      <c r="C289" s="15"/>
      <c r="D289" s="354"/>
      <c r="E289" s="354"/>
      <c r="F289" s="355">
        <f>VLOOKUP($A289,'ANNEX 1 Emission Factors'!$B$41:$AR$58,COLUMNS('ANNEX 1 Emission Factors'!$B:$H)+(F$18-2014),FALSE)</f>
        <v>0.27439999999999998</v>
      </c>
      <c r="G289" s="355">
        <f>VLOOKUP($A289,'ANNEX 1 Emission Factors'!$B$41:$AR$58,COLUMNS('ANNEX 1 Emission Factors'!$B:$H)+(G$18-2014),FALSE)</f>
        <v>0.27439999999999998</v>
      </c>
      <c r="H289" s="355">
        <f>VLOOKUP($A289,'ANNEX 1 Emission Factors'!$B$41:$AR$58,COLUMNS('ANNEX 1 Emission Factors'!$B:$H)+(H$18-2014),FALSE)</f>
        <v>0.27439999999999998</v>
      </c>
    </row>
    <row r="290" spans="1:8" hidden="1" outlineLevel="1">
      <c r="A290" s="15" t="str">
        <f t="shared" si="6"/>
        <v>Final energy district heating (20-120 kW)</v>
      </c>
      <c r="B290" s="15"/>
      <c r="C290" s="15"/>
      <c r="D290" s="354"/>
      <c r="E290" s="354"/>
      <c r="F290" s="355">
        <f>VLOOKUP($A290,'ANNEX 1 Emission Factors'!$B$41:$AR$58,COLUMNS('ANNEX 1 Emission Factors'!$B:$H)+(F$18-2014),FALSE)</f>
        <v>0.27629999999999999</v>
      </c>
      <c r="G290" s="355">
        <f>VLOOKUP($A290,'ANNEX 1 Emission Factors'!$B$41:$AR$58,COLUMNS('ANNEX 1 Emission Factors'!$B:$H)+(G$18-2014),FALSE)</f>
        <v>0.27629999999999999</v>
      </c>
      <c r="H290" s="355">
        <f>VLOOKUP($A290,'ANNEX 1 Emission Factors'!$B$41:$AR$58,COLUMNS('ANNEX 1 Emission Factors'!$B:$H)+(H$18-2014),FALSE)</f>
        <v>0.27629999999999999</v>
      </c>
    </row>
    <row r="291" spans="1:8" hidden="1" outlineLevel="1">
      <c r="A291" s="15" t="str">
        <f t="shared" si="6"/>
        <v>District heating 1 (supplier-specific)</v>
      </c>
      <c r="B291" s="15"/>
      <c r="C291" s="15"/>
      <c r="D291" s="354"/>
      <c r="E291" s="354"/>
      <c r="F291" s="355" t="str">
        <f>VLOOKUP($A291,'ANNEX 1 Emission Factors'!$B$41:$AR$58,COLUMNS('ANNEX 1 Emission Factors'!$B:$H)+(F$18-2014),FALSE)</f>
        <v>Calculation in ANNEX 2</v>
      </c>
      <c r="G291" s="355" t="str">
        <f>VLOOKUP($A291,'ANNEX 1 Emission Factors'!$B$41:$AR$58,COLUMNS('ANNEX 1 Emission Factors'!$B:$H)+(G$18-2014),FALSE)</f>
        <v>Calculation in ANNEX 2</v>
      </c>
      <c r="H291" s="355" t="str">
        <f>VLOOKUP($A291,'ANNEX 1 Emission Factors'!$B$41:$AR$58,COLUMNS('ANNEX 1 Emission Factors'!$B:$H)+(H$18-2014),FALSE)</f>
        <v>Calculation in ANNEX 2</v>
      </c>
    </row>
    <row r="292" spans="1:8" hidden="1" outlineLevel="1">
      <c r="A292" s="15" t="str">
        <f t="shared" si="6"/>
        <v>District heating 2 (supplier-specific)</v>
      </c>
      <c r="B292" s="15"/>
      <c r="C292" s="15"/>
      <c r="D292" s="354"/>
      <c r="E292" s="354"/>
      <c r="F292" s="355" t="str">
        <f>VLOOKUP($A292,'ANNEX 1 Emission Factors'!$B$41:$AR$58,COLUMNS('ANNEX 1 Emission Factors'!$B:$H)+(F$18-2014),FALSE)</f>
        <v>Calculation in ANNEX 2</v>
      </c>
      <c r="G292" s="355" t="str">
        <f>VLOOKUP($A292,'ANNEX 1 Emission Factors'!$B$41:$AR$58,COLUMNS('ANNEX 1 Emission Factors'!$B:$H)+(G$18-2014),FALSE)</f>
        <v>Calculation in ANNEX 2</v>
      </c>
      <c r="H292" s="355" t="str">
        <f>VLOOKUP($A292,'ANNEX 1 Emission Factors'!$B$41:$AR$58,COLUMNS('ANNEX 1 Emission Factors'!$B:$H)+(H$18-2014),FALSE)</f>
        <v>Calculation in ANNEX 2</v>
      </c>
    </row>
    <row r="293" spans="1:8" hidden="1" outlineLevel="1">
      <c r="A293" s="15" t="str">
        <f t="shared" si="6"/>
        <v>District heating 3 (supplier-specific)</v>
      </c>
      <c r="B293" s="15"/>
      <c r="C293" s="15"/>
      <c r="D293" s="354"/>
      <c r="E293" s="354"/>
      <c r="F293" s="355" t="str">
        <f>VLOOKUP($A293,'ANNEX 1 Emission Factors'!$B$41:$AR$58,COLUMNS('ANNEX 1 Emission Factors'!$B:$H)+(F$18-2014),FALSE)</f>
        <v>Calculation in ANNEX 2</v>
      </c>
      <c r="G293" s="355" t="str">
        <f>VLOOKUP($A293,'ANNEX 1 Emission Factors'!$B$41:$AR$58,COLUMNS('ANNEX 1 Emission Factors'!$B:$H)+(G$18-2014),FALSE)</f>
        <v>Calculation in ANNEX 2</v>
      </c>
      <c r="H293" s="355" t="str">
        <f>VLOOKUP($A293,'ANNEX 1 Emission Factors'!$B$41:$AR$58,COLUMNS('ANNEX 1 Emission Factors'!$B:$H)+(H$18-2014),FALSE)</f>
        <v>Calculation in ANNEX 2</v>
      </c>
    </row>
    <row r="294" spans="1:8" hidden="1" outlineLevel="1">
      <c r="A294" s="15" t="str">
        <f t="shared" si="6"/>
        <v>Heating-Mix Germany (source DGNB, 2018)</v>
      </c>
      <c r="B294" s="15"/>
      <c r="C294" s="15"/>
      <c r="D294" s="354"/>
      <c r="E294" s="354"/>
      <c r="F294" s="355">
        <f>VLOOKUP($A294,'ANNEX 1 Emission Factors'!$B$41:$AR$58,COLUMNS('ANNEX 1 Emission Factors'!$B:$H)+(F$18-2014),FALSE)</f>
        <v>0.23100000000000001</v>
      </c>
      <c r="G294" s="355">
        <f>VLOOKUP($A294,'ANNEX 1 Emission Factors'!$B$41:$AR$58,COLUMNS('ANNEX 1 Emission Factors'!$B:$H)+(G$18-2014),FALSE)</f>
        <v>0.23100000000000001</v>
      </c>
      <c r="H294" s="355">
        <f>VLOOKUP($A294,'ANNEX 1 Emission Factors'!$B$41:$AR$58,COLUMNS('ANNEX 1 Emission Factors'!$B:$H)+(H$18-2014),FALSE)</f>
        <v>0.23100000000000001</v>
      </c>
    </row>
    <row r="295" spans="1:8" hidden="1" outlineLevel="1">
      <c r="A295" s="15" t="str">
        <f t="shared" si="6"/>
        <v>District cooling 1 (supplier-specific)</v>
      </c>
      <c r="B295" s="15"/>
      <c r="C295" s="15"/>
      <c r="D295" s="354"/>
      <c r="E295" s="354"/>
      <c r="F295" s="355" t="str">
        <f>VLOOKUP($A295,'ANNEX 1 Emission Factors'!$B$41:$AR$58,COLUMNS('ANNEX 1 Emission Factors'!$B:$H)+(F$18-2014),FALSE)</f>
        <v>Calculation in ANNEX 2</v>
      </c>
      <c r="G295" s="355" t="str">
        <f>VLOOKUP($A295,'ANNEX 1 Emission Factors'!$B$41:$AR$58,COLUMNS('ANNEX 1 Emission Factors'!$B:$H)+(G$18-2014),FALSE)</f>
        <v>Calculation in ANNEX 2</v>
      </c>
      <c r="H295" s="355" t="str">
        <f>VLOOKUP($A295,'ANNEX 1 Emission Factors'!$B$41:$AR$58,COLUMNS('ANNEX 1 Emission Factors'!$B:$H)+(H$18-2014),FALSE)</f>
        <v>Calculation in ANNEX 2</v>
      </c>
    </row>
    <row r="296" spans="1:8" hidden="1" outlineLevel="1">
      <c r="A296" s="15" t="str">
        <f t="shared" si="6"/>
        <v>District cooling 2 (supplier-specific)</v>
      </c>
      <c r="B296" s="15"/>
      <c r="C296" s="15"/>
      <c r="D296" s="354"/>
      <c r="E296" s="354"/>
      <c r="F296" s="355" t="str">
        <f>VLOOKUP($A296,'ANNEX 1 Emission Factors'!$B$41:$AR$58,COLUMNS('ANNEX 1 Emission Factors'!$B:$H)+(F$18-2014),FALSE)</f>
        <v>Calculation in ANNEX 2</v>
      </c>
      <c r="G296" s="355" t="str">
        <f>VLOOKUP($A296,'ANNEX 1 Emission Factors'!$B$41:$AR$58,COLUMNS('ANNEX 1 Emission Factors'!$B:$H)+(G$18-2014),FALSE)</f>
        <v>Calculation in ANNEX 2</v>
      </c>
      <c r="H296" s="355" t="str">
        <f>VLOOKUP($A296,'ANNEX 1 Emission Factors'!$B$41:$AR$58,COLUMNS('ANNEX 1 Emission Factors'!$B:$H)+(H$18-2014),FALSE)</f>
        <v>Calculation in ANNEX 2</v>
      </c>
    </row>
    <row r="297" spans="1:8" hidden="1" outlineLevel="1">
      <c r="A297" s="15" t="str">
        <f t="shared" si="6"/>
        <v>District cooling 3 (supplier-specific)</v>
      </c>
      <c r="B297" s="15"/>
      <c r="C297" s="15"/>
      <c r="D297" s="354"/>
      <c r="E297" s="354"/>
      <c r="F297" s="355" t="str">
        <f>VLOOKUP($A297,'ANNEX 1 Emission Factors'!$B$41:$AR$58,COLUMNS('ANNEX 1 Emission Factors'!$B:$H)+(F$18-2014),FALSE)</f>
        <v>Calculation in ANNEX 2</v>
      </c>
      <c r="G297" s="355" t="str">
        <f>VLOOKUP($A297,'ANNEX 1 Emission Factors'!$B$41:$AR$58,COLUMNS('ANNEX 1 Emission Factors'!$B:$H)+(G$18-2014),FALSE)</f>
        <v>Calculation in ANNEX 2</v>
      </c>
      <c r="H297" s="355" t="str">
        <f>VLOOKUP($A297,'ANNEX 1 Emission Factors'!$B$41:$AR$58,COLUMNS('ANNEX 1 Emission Factors'!$B:$H)+(H$18-2014),FALSE)</f>
        <v>Calculation in ANNEX 2</v>
      </c>
    </row>
    <row r="298" spans="1:8" hidden="1" outlineLevel="1">
      <c r="A298" s="387"/>
      <c r="B298" s="15"/>
      <c r="C298" s="15"/>
      <c r="D298" s="15"/>
      <c r="E298" s="15"/>
      <c r="F298" s="289"/>
      <c r="G298" s="289"/>
      <c r="H298" s="289"/>
    </row>
    <row r="299" spans="1:8" hidden="1" outlineLevel="1">
      <c r="A299" s="15"/>
      <c r="B299" s="15"/>
      <c r="C299" s="391" t="s">
        <v>340</v>
      </c>
      <c r="D299" s="15"/>
      <c r="E299" s="15"/>
      <c r="F299" s="63"/>
      <c r="G299" s="63"/>
      <c r="H299" s="63"/>
    </row>
    <row r="300" spans="1:8" hidden="1" outlineLevel="1">
      <c r="A300" s="15"/>
      <c r="B300" s="15"/>
      <c r="C300" s="15" t="s">
        <v>337</v>
      </c>
      <c r="D300" s="15"/>
      <c r="E300" s="15"/>
      <c r="F300" s="63">
        <f ca="1">SUMPRODUCT(F260:F266,F280:F286)</f>
        <v>0</v>
      </c>
      <c r="G300" s="63">
        <f t="shared" ref="G300:H300" ca="1" si="7">SUMPRODUCT(G$260:G$266,G$280:G$286)</f>
        <v>0</v>
      </c>
      <c r="H300" s="63">
        <f t="shared" ca="1" si="7"/>
        <v>0</v>
      </c>
    </row>
    <row r="301" spans="1:8" hidden="1" outlineLevel="1">
      <c r="A301" s="15"/>
      <c r="B301" s="15"/>
      <c r="C301" s="15" t="s">
        <v>336</v>
      </c>
      <c r="D301" s="15"/>
      <c r="E301" s="15"/>
      <c r="F301" s="289">
        <f ca="1">F$196-F$300</f>
        <v>0</v>
      </c>
      <c r="G301" s="289">
        <f ca="1">G$196-G$300</f>
        <v>0</v>
      </c>
      <c r="H301" s="289">
        <f ca="1">H$196-H$300</f>
        <v>0</v>
      </c>
    </row>
    <row r="302" spans="1:8" hidden="1" outlineLevel="1">
      <c r="A302" s="15"/>
      <c r="B302" s="15"/>
      <c r="C302" s="15"/>
      <c r="D302" s="15"/>
      <c r="E302" s="15"/>
      <c r="F302" s="63"/>
      <c r="G302" s="63"/>
      <c r="H302" s="63"/>
    </row>
    <row r="303" spans="1:8" hidden="1" outlineLevel="1">
      <c r="A303" s="15"/>
      <c r="B303" s="15"/>
      <c r="C303" s="391" t="s">
        <v>287</v>
      </c>
      <c r="D303" s="15"/>
      <c r="E303" s="15"/>
      <c r="F303" s="63"/>
      <c r="G303" s="63"/>
      <c r="H303" s="63"/>
    </row>
    <row r="304" spans="1:8" hidden="1" outlineLevel="1">
      <c r="A304" s="15"/>
      <c r="B304" s="15"/>
      <c r="C304" s="15" t="s">
        <v>341</v>
      </c>
      <c r="D304" s="15"/>
      <c r="E304" s="15"/>
      <c r="F304" s="289">
        <f ca="1">SUMPRODUCT($D$241:$D$247,F$241:F$247)</f>
        <v>0</v>
      </c>
      <c r="G304" s="289">
        <f ca="1">SUMPRODUCT($D$241:$D$247,G$241:G$247)</f>
        <v>0</v>
      </c>
      <c r="H304" s="289">
        <f ca="1">SUMPRODUCT($D$241:$D$247,H$241:H$247)</f>
        <v>0</v>
      </c>
    </row>
    <row r="305" spans="1:8" hidden="1" outlineLevel="1">
      <c r="A305" s="15"/>
      <c r="B305" s="15"/>
      <c r="C305" s="15" t="s">
        <v>342</v>
      </c>
      <c r="D305" s="15"/>
      <c r="E305" s="15"/>
      <c r="F305" s="289">
        <f ca="1">SUM(F$241:F$247)-F$304</f>
        <v>0</v>
      </c>
      <c r="G305" s="289">
        <f ca="1">SUM(G$241:G$247)-G$304</f>
        <v>0</v>
      </c>
      <c r="H305" s="289">
        <f ca="1">SUM(H$241:H$247)-H$304</f>
        <v>0</v>
      </c>
    </row>
    <row r="306" spans="1:8" hidden="1" outlineLevel="1">
      <c r="A306" s="15"/>
      <c r="B306" s="15"/>
      <c r="C306" s="15" t="s">
        <v>343</v>
      </c>
      <c r="D306" s="15"/>
      <c r="E306" s="15"/>
      <c r="F306" s="289">
        <f ca="1">SUMPRODUCT($D$260:$D$277,F$260:F$277)</f>
        <v>0</v>
      </c>
      <c r="G306" s="289">
        <f t="shared" ref="G306:H306" ca="1" si="8">SUMPRODUCT($D$260:$D$277,G$260:G$277)</f>
        <v>0</v>
      </c>
      <c r="H306" s="289">
        <f t="shared" ca="1" si="8"/>
        <v>0</v>
      </c>
    </row>
    <row r="307" spans="1:8" hidden="1" outlineLevel="1">
      <c r="A307" s="15"/>
      <c r="B307" s="15"/>
      <c r="C307" s="15" t="s">
        <v>344</v>
      </c>
      <c r="D307" s="15"/>
      <c r="E307" s="15"/>
      <c r="F307" s="289">
        <f ca="1">SUM(F$260:F$277)-F$306</f>
        <v>0</v>
      </c>
      <c r="G307" s="289">
        <f t="shared" ref="G307:H307" ca="1" si="9">SUM(G$260:G$277)-G$306</f>
        <v>0</v>
      </c>
      <c r="H307" s="289">
        <f t="shared" ca="1" si="9"/>
        <v>0</v>
      </c>
    </row>
    <row r="308" spans="1:8" s="529" customFormat="1" hidden="1" outlineLevel="1">
      <c r="A308" s="15"/>
      <c r="B308" s="15"/>
      <c r="C308" s="15"/>
      <c r="D308" s="15"/>
      <c r="E308" s="15"/>
      <c r="F308" s="289"/>
      <c r="G308" s="289"/>
      <c r="H308" s="289"/>
    </row>
    <row r="309" spans="1:8" s="529" customFormat="1" hidden="1" outlineLevel="1">
      <c r="A309" s="624" t="s">
        <v>1324</v>
      </c>
      <c r="B309" s="624"/>
      <c r="C309" s="624" t="s">
        <v>1322</v>
      </c>
      <c r="D309" s="624"/>
      <c r="E309" s="624"/>
      <c r="F309" s="625">
        <f t="shared" ref="F309:G309" ca="1" si="10">SUMPRODUCT($D$260:$D$274,F$260:F$274)</f>
        <v>0</v>
      </c>
      <c r="G309" s="625">
        <f t="shared" ca="1" si="10"/>
        <v>0</v>
      </c>
      <c r="H309" s="625">
        <f ca="1">SUMPRODUCT($D$260:$D$274,H$260:H$274)</f>
        <v>0</v>
      </c>
    </row>
    <row r="310" spans="1:8" s="529" customFormat="1" hidden="1" outlineLevel="1">
      <c r="A310" s="624"/>
      <c r="B310" s="624"/>
      <c r="C310" s="624" t="s">
        <v>1323</v>
      </c>
      <c r="D310" s="624"/>
      <c r="E310" s="624"/>
      <c r="F310" s="625">
        <f t="shared" ref="F310:G310" ca="1" si="11">SUM(F$260:F$274)-F$309</f>
        <v>0</v>
      </c>
      <c r="G310" s="625">
        <f t="shared" ca="1" si="11"/>
        <v>0</v>
      </c>
      <c r="H310" s="625">
        <f ca="1">SUM(H$260:H$274)-H$309</f>
        <v>0</v>
      </c>
    </row>
    <row r="311" spans="1:8" s="529" customFormat="1" hidden="1" outlineLevel="1">
      <c r="A311" s="624"/>
      <c r="B311" s="624"/>
      <c r="C311" s="624" t="s">
        <v>1325</v>
      </c>
      <c r="D311" s="624"/>
      <c r="E311" s="624"/>
      <c r="F311" s="625">
        <f t="shared" ref="F311:G311" ca="1" si="12">SUMPRODUCT($D$275:$D$277,F$275:F$277)</f>
        <v>0</v>
      </c>
      <c r="G311" s="625">
        <f t="shared" ca="1" si="12"/>
        <v>0</v>
      </c>
      <c r="H311" s="625">
        <f ca="1">SUMPRODUCT($D$275:$D$277,H$275:H$277)</f>
        <v>0</v>
      </c>
    </row>
    <row r="312" spans="1:8" s="529" customFormat="1" hidden="1" outlineLevel="1">
      <c r="A312" s="624"/>
      <c r="B312" s="624"/>
      <c r="C312" s="624" t="s">
        <v>1326</v>
      </c>
      <c r="D312" s="624"/>
      <c r="E312" s="624"/>
      <c r="F312" s="625">
        <f t="shared" ref="F312:G312" ca="1" si="13">SUM(F$275:F$277)-F$311</f>
        <v>0</v>
      </c>
      <c r="G312" s="625">
        <f t="shared" ca="1" si="13"/>
        <v>0</v>
      </c>
      <c r="H312" s="625">
        <f ca="1">SUM(H$275:H$277)-H$311</f>
        <v>0</v>
      </c>
    </row>
    <row r="313" spans="1:8" s="529" customFormat="1" hidden="1" outlineLevel="1">
      <c r="A313" s="15"/>
      <c r="B313" s="15"/>
      <c r="C313" s="15"/>
      <c r="D313" s="15"/>
      <c r="E313" s="15"/>
      <c r="F313" s="289"/>
      <c r="G313" s="289"/>
      <c r="H313" s="289"/>
    </row>
    <row r="314" spans="1:8" hidden="1" outlineLevel="1">
      <c r="A314" s="15"/>
      <c r="B314" s="15"/>
      <c r="C314" s="15"/>
      <c r="D314" s="15"/>
      <c r="E314" s="15"/>
      <c r="F314" s="289"/>
      <c r="G314" s="289"/>
      <c r="H314" s="289"/>
    </row>
    <row r="315" spans="1:8" s="195" customFormat="1" ht="15" hidden="1" outlineLevel="1">
      <c r="A315" s="394" t="str">
        <f>$B$139</f>
        <v>Final energy produced on-site</v>
      </c>
      <c r="F315" s="395"/>
      <c r="G315" s="395"/>
      <c r="H315" s="395"/>
    </row>
    <row r="316" spans="1:8" hidden="1" outlineLevel="1">
      <c r="A316" s="15"/>
      <c r="B316" s="15"/>
      <c r="C316" s="15"/>
      <c r="D316" s="15"/>
      <c r="E316" s="15"/>
      <c r="F316" s="289"/>
      <c r="G316" s="289"/>
      <c r="H316" s="289"/>
    </row>
    <row r="317" spans="1:8" hidden="1" outlineLevel="1">
      <c r="A317" s="387" t="s">
        <v>132</v>
      </c>
      <c r="B317" s="15"/>
      <c r="C317" s="15"/>
      <c r="D317" s="15"/>
      <c r="E317" s="15"/>
      <c r="F317" s="289"/>
      <c r="G317" s="289"/>
      <c r="H317" s="289"/>
    </row>
    <row r="318" spans="1:8" hidden="1" outlineLevel="1">
      <c r="A318" s="15" t="str">
        <f>'ANNEX 1 Emission Factors'!B9</f>
        <v>Electricity from solar radiation energy</v>
      </c>
      <c r="B318" s="15"/>
      <c r="C318" s="15" t="str">
        <f>'ANNEX 1 Emission Factors'!F9</f>
        <v>DGNB</v>
      </c>
      <c r="D318" s="354">
        <f>'ANNEX 1 Emission Factors'!D9</f>
        <v>1</v>
      </c>
      <c r="E318" s="354" t="str">
        <f>'ANNEX 1 Emission Factors'!E9</f>
        <v>Scope 1</v>
      </c>
      <c r="F318" s="289">
        <f t="shared" ref="F318:H319" si="14">SUMIF($C$146,$A318,F$148)</f>
        <v>0</v>
      </c>
      <c r="G318" s="289">
        <f t="shared" si="14"/>
        <v>0</v>
      </c>
      <c r="H318" s="289">
        <f t="shared" si="14"/>
        <v>0</v>
      </c>
    </row>
    <row r="319" spans="1:8" hidden="1" outlineLevel="1">
      <c r="A319" s="15" t="str">
        <f>'ANNEX 1 Emission Factors'!B10</f>
        <v>Electricity from wind power</v>
      </c>
      <c r="B319" s="15"/>
      <c r="C319" s="15" t="str">
        <f>'ANNEX 1 Emission Factors'!F10</f>
        <v>DGNB</v>
      </c>
      <c r="D319" s="354">
        <f>'ANNEX 1 Emission Factors'!D10</f>
        <v>1</v>
      </c>
      <c r="E319" s="354" t="str">
        <f>'ANNEX 1 Emission Factors'!E10</f>
        <v>Scope 1</v>
      </c>
      <c r="F319" s="289">
        <f t="shared" si="14"/>
        <v>0</v>
      </c>
      <c r="G319" s="289">
        <f t="shared" si="14"/>
        <v>0</v>
      </c>
      <c r="H319" s="289">
        <f t="shared" si="14"/>
        <v>0</v>
      </c>
    </row>
    <row r="320" spans="1:8" hidden="1" outlineLevel="1">
      <c r="A320" s="15"/>
      <c r="B320" s="15"/>
      <c r="C320" s="15"/>
      <c r="D320" s="15"/>
      <c r="E320" s="15"/>
      <c r="F320" s="289"/>
      <c r="G320" s="289"/>
      <c r="H320" s="289"/>
    </row>
    <row r="321" spans="1:8" hidden="1" outlineLevel="1">
      <c r="A321" s="387" t="s">
        <v>123</v>
      </c>
      <c r="B321" s="15"/>
      <c r="C321" s="15"/>
      <c r="D321" s="15"/>
      <c r="E321" s="15"/>
      <c r="F321" s="289"/>
      <c r="G321" s="289"/>
      <c r="H321" s="289"/>
    </row>
    <row r="322" spans="1:8" hidden="1" outlineLevel="1">
      <c r="A322" s="15" t="str">
        <f>'ANNEX 1 Emission Factors'!B14</f>
        <v>Geothermal energy</v>
      </c>
      <c r="B322" s="15"/>
      <c r="C322" s="15" t="str">
        <f>'ANNEX 1 Emission Factors'!F14</f>
        <v>DGNB</v>
      </c>
      <c r="D322" s="354">
        <f>'ANNEX 1 Emission Factors'!D14</f>
        <v>1</v>
      </c>
      <c r="E322" s="354" t="str">
        <f>'ANNEX 1 Emission Factors'!E14</f>
        <v>Scope 1</v>
      </c>
      <c r="F322" s="289">
        <f ca="1">SUMIF($C$154:$E$160,$A322,F$156:F$162)</f>
        <v>0</v>
      </c>
      <c r="G322" s="289">
        <f ca="1">SUMIF($C$154:$E$160,$A322,G$156:G$162)</f>
        <v>0</v>
      </c>
      <c r="H322" s="289">
        <f ca="1">SUMIF($C$154:$E$160,$A322,H$156:H$162)</f>
        <v>0</v>
      </c>
    </row>
    <row r="323" spans="1:8" hidden="1" outlineLevel="1">
      <c r="A323" s="15" t="str">
        <f>'ANNEX 1 Emission Factors'!B15</f>
        <v>Environmental heat</v>
      </c>
      <c r="B323" s="15"/>
      <c r="C323" s="15" t="str">
        <f>'ANNEX 1 Emission Factors'!F15</f>
        <v>DGNB</v>
      </c>
      <c r="D323" s="354">
        <f>'ANNEX 1 Emission Factors'!D15</f>
        <v>1</v>
      </c>
      <c r="E323" s="354" t="str">
        <f>'ANNEX 1 Emission Factors'!E15</f>
        <v>Scope 1</v>
      </c>
      <c r="F323" s="289">
        <f t="shared" ref="F323:H325" ca="1" si="15">SUMIF($C$154:$E$160,$A323,F$156:F$162)</f>
        <v>0</v>
      </c>
      <c r="G323" s="289">
        <f t="shared" ca="1" si="15"/>
        <v>0</v>
      </c>
      <c r="H323" s="289">
        <f t="shared" ca="1" si="15"/>
        <v>0</v>
      </c>
    </row>
    <row r="324" spans="1:8" hidden="1" outlineLevel="1">
      <c r="A324" s="15" t="str">
        <f>'ANNEX 1 Emission Factors'!B16</f>
        <v>Solar thermal energy</v>
      </c>
      <c r="B324" s="15"/>
      <c r="C324" s="15" t="str">
        <f>'ANNEX 1 Emission Factors'!F16</f>
        <v>DGNB</v>
      </c>
      <c r="D324" s="354">
        <f>'ANNEX 1 Emission Factors'!D16</f>
        <v>1</v>
      </c>
      <c r="E324" s="354" t="str">
        <f>'ANNEX 1 Emission Factors'!E16</f>
        <v>Scope 1</v>
      </c>
      <c r="F324" s="289">
        <f t="shared" ca="1" si="15"/>
        <v>0</v>
      </c>
      <c r="G324" s="289">
        <f t="shared" ca="1" si="15"/>
        <v>0</v>
      </c>
      <c r="H324" s="289">
        <f t="shared" ca="1" si="15"/>
        <v>0</v>
      </c>
    </row>
    <row r="325" spans="1:8" hidden="1" outlineLevel="1">
      <c r="A325" s="15" t="str">
        <f>'ANNEX 1 Emission Factors'!B17</f>
        <v>Cooling source by renewable energy</v>
      </c>
      <c r="B325" s="15"/>
      <c r="C325" s="15" t="str">
        <f>'ANNEX 1 Emission Factors'!F17</f>
        <v>DGNB</v>
      </c>
      <c r="D325" s="354">
        <f>'ANNEX 1 Emission Factors'!D17</f>
        <v>1</v>
      </c>
      <c r="E325" s="354" t="str">
        <f>'ANNEX 1 Emission Factors'!E17</f>
        <v>Scope 1</v>
      </c>
      <c r="F325" s="289">
        <f t="shared" ca="1" si="15"/>
        <v>0</v>
      </c>
      <c r="G325" s="289">
        <f t="shared" ca="1" si="15"/>
        <v>0</v>
      </c>
      <c r="H325" s="289">
        <f t="shared" ca="1" si="15"/>
        <v>0</v>
      </c>
    </row>
    <row r="326" spans="1:8" hidden="1" outlineLevel="1">
      <c r="A326" s="15"/>
      <c r="B326" s="15"/>
      <c r="C326" s="15"/>
      <c r="D326" s="15"/>
      <c r="E326" s="15"/>
      <c r="F326" s="289"/>
      <c r="G326" s="289"/>
      <c r="H326" s="289"/>
    </row>
    <row r="327" spans="1:8" hidden="1" outlineLevel="1">
      <c r="A327" s="15"/>
      <c r="B327" s="15"/>
      <c r="C327" s="391" t="s">
        <v>418</v>
      </c>
      <c r="D327" s="15"/>
      <c r="E327" s="15"/>
      <c r="F327" s="15"/>
      <c r="G327" s="15"/>
      <c r="H327" s="15"/>
    </row>
    <row r="328" spans="1:8" hidden="1" outlineLevel="1">
      <c r="A328" s="15"/>
      <c r="B328" s="15"/>
      <c r="C328" s="15" t="s">
        <v>444</v>
      </c>
      <c r="D328" s="15"/>
      <c r="E328" s="15"/>
      <c r="F328" s="289">
        <f>SUM(F318:F319)</f>
        <v>0</v>
      </c>
      <c r="G328" s="289">
        <f>SUM(G318:G319)</f>
        <v>0</v>
      </c>
      <c r="H328" s="289">
        <f>SUM(H318:H319)</f>
        <v>0</v>
      </c>
    </row>
    <row r="329" spans="1:8" hidden="1" outlineLevel="1">
      <c r="A329" s="15"/>
      <c r="B329" s="15"/>
      <c r="C329" s="15" t="s">
        <v>445</v>
      </c>
      <c r="D329" s="15"/>
      <c r="E329" s="15"/>
      <c r="F329" s="289">
        <f ca="1">SUM(F322:F324)</f>
        <v>0</v>
      </c>
      <c r="G329" s="289">
        <f ca="1">SUM(G322:G324)</f>
        <v>0</v>
      </c>
      <c r="H329" s="289">
        <f ca="1">SUM(H322:H324)</f>
        <v>0</v>
      </c>
    </row>
    <row r="330" spans="1:8" hidden="1" outlineLevel="1">
      <c r="A330" s="15"/>
      <c r="B330" s="15"/>
      <c r="C330" s="15" t="s">
        <v>446</v>
      </c>
      <c r="D330" s="15"/>
      <c r="E330" s="15"/>
      <c r="F330" s="289">
        <f ca="1">F325</f>
        <v>0</v>
      </c>
      <c r="G330" s="289">
        <f ca="1">G325</f>
        <v>0</v>
      </c>
      <c r="H330" s="289">
        <f ca="1">H325</f>
        <v>0</v>
      </c>
    </row>
    <row r="331" spans="1:8" hidden="1" outlineLevel="1">
      <c r="A331" s="15"/>
      <c r="B331" s="15"/>
      <c r="C331" s="15"/>
      <c r="D331" s="15"/>
      <c r="E331" s="15"/>
      <c r="F331" s="63"/>
      <c r="G331" s="63"/>
      <c r="H331" s="63"/>
    </row>
    <row r="332" spans="1:8" s="195" customFormat="1" ht="15" hidden="1" outlineLevel="1">
      <c r="A332" s="394" t="str">
        <f>$B$165</f>
        <v>Final energy exported beyond the system boundary</v>
      </c>
      <c r="F332" s="190"/>
      <c r="G332" s="190"/>
      <c r="H332" s="190"/>
    </row>
    <row r="333" spans="1:8" hidden="1" outlineLevel="1">
      <c r="A333" s="15"/>
      <c r="B333" s="15"/>
      <c r="C333" s="15"/>
      <c r="D333" s="15"/>
      <c r="E333" s="15"/>
      <c r="F333" s="63"/>
      <c r="G333" s="63"/>
      <c r="H333" s="63"/>
    </row>
    <row r="334" spans="1:8" hidden="1" outlineLevel="1">
      <c r="A334" s="387" t="s">
        <v>132</v>
      </c>
      <c r="B334" s="15"/>
      <c r="C334" s="15"/>
      <c r="D334" s="15"/>
      <c r="E334" s="15"/>
      <c r="F334" s="63"/>
      <c r="G334" s="63"/>
      <c r="H334" s="63"/>
    </row>
    <row r="335" spans="1:8" hidden="1" outlineLevel="1">
      <c r="A335" s="15" t="str">
        <f>'ANNEX 1 Emission Factors'!B23</f>
        <v>Electricity Mix Germany</v>
      </c>
      <c r="B335" s="15"/>
      <c r="C335" s="15" t="s">
        <v>276</v>
      </c>
      <c r="D335" s="15"/>
      <c r="E335" s="15"/>
      <c r="F335" s="289">
        <f>F$174</f>
        <v>0</v>
      </c>
      <c r="G335" s="289">
        <f>G$174</f>
        <v>0</v>
      </c>
      <c r="H335" s="289">
        <f>H$174</f>
        <v>0</v>
      </c>
    </row>
    <row r="336" spans="1:8" hidden="1" outlineLevel="1">
      <c r="A336" s="15" t="s">
        <v>349</v>
      </c>
      <c r="B336" s="15"/>
      <c r="C336" s="15"/>
      <c r="D336" s="354"/>
      <c r="E336" s="15"/>
      <c r="F336" s="63">
        <f>F250</f>
        <v>0.57479999999999998</v>
      </c>
      <c r="G336" s="63">
        <f>G250</f>
        <v>0.53200000000000003</v>
      </c>
      <c r="H336" s="63">
        <f>H250</f>
        <v>0.56069999999999998</v>
      </c>
    </row>
    <row r="337" spans="1:8" hidden="1" outlineLevel="1">
      <c r="A337" s="15"/>
      <c r="B337" s="15"/>
      <c r="C337" s="15"/>
      <c r="D337" s="15"/>
      <c r="E337" s="15"/>
      <c r="F337" s="63"/>
      <c r="G337" s="63"/>
      <c r="H337" s="63"/>
    </row>
    <row r="338" spans="1:8" hidden="1" outlineLevel="1">
      <c r="A338" s="15" t="s">
        <v>123</v>
      </c>
      <c r="B338" s="15"/>
      <c r="C338" s="15"/>
      <c r="D338" s="15"/>
      <c r="E338" s="15"/>
      <c r="F338" s="63"/>
      <c r="G338" s="63"/>
      <c r="H338" s="63"/>
    </row>
    <row r="339" spans="1:8" hidden="1" outlineLevel="1">
      <c r="A339" s="387" t="s">
        <v>524</v>
      </c>
      <c r="B339" s="15"/>
      <c r="C339" s="15"/>
      <c r="D339" s="15"/>
      <c r="E339" s="15"/>
      <c r="F339" s="63"/>
      <c r="G339" s="63"/>
      <c r="H339" s="63"/>
    </row>
    <row r="340" spans="1:8" hidden="1" outlineLevel="1">
      <c r="A340" s="15" t="str">
        <f>'ANNEX 1 Emission Factors'!B69</f>
        <v>District heating 1 (supplier-specific)</v>
      </c>
      <c r="B340" s="15"/>
      <c r="C340" s="15" t="str">
        <f t="shared" ref="C340:C346" si="16">C271</f>
        <v/>
      </c>
      <c r="D340" s="15"/>
      <c r="E340" s="15"/>
      <c r="F340" s="289">
        <f ca="1">SUMIF($C$180:$E$186,$A340,F$182:F$188)</f>
        <v>0</v>
      </c>
      <c r="G340" s="289">
        <f ca="1">SUMIF($C$180:$E$186,$A340,G$182:G$188)</f>
        <v>0</v>
      </c>
      <c r="H340" s="289">
        <f ca="1">SUMIF($C$180:$E$186,$A340,H$182:H$188)</f>
        <v>0</v>
      </c>
    </row>
    <row r="341" spans="1:8" hidden="1" outlineLevel="1">
      <c r="A341" s="15" t="str">
        <f>'ANNEX 1 Emission Factors'!B70</f>
        <v>District heating 2 (supplier-specific)</v>
      </c>
      <c r="B341" s="15"/>
      <c r="C341" s="15" t="str">
        <f t="shared" si="16"/>
        <v/>
      </c>
      <c r="D341" s="15"/>
      <c r="E341" s="15"/>
      <c r="F341" s="289">
        <f t="shared" ref="F341:H346" ca="1" si="17">SUMIF($C$180:$E$186,$A341,F$182:F$188)</f>
        <v>0</v>
      </c>
      <c r="G341" s="289">
        <f t="shared" ca="1" si="17"/>
        <v>0</v>
      </c>
      <c r="H341" s="289">
        <f t="shared" ca="1" si="17"/>
        <v>0</v>
      </c>
    </row>
    <row r="342" spans="1:8" hidden="1" outlineLevel="1">
      <c r="A342" s="15" t="str">
        <f>'ANNEX 1 Emission Factors'!B71</f>
        <v>District heating 3 (supplier-specific)</v>
      </c>
      <c r="B342" s="15"/>
      <c r="C342" s="15" t="str">
        <f t="shared" si="16"/>
        <v/>
      </c>
      <c r="D342" s="15"/>
      <c r="E342" s="15"/>
      <c r="F342" s="289">
        <f t="shared" ca="1" si="17"/>
        <v>0</v>
      </c>
      <c r="G342" s="289">
        <f t="shared" ca="1" si="17"/>
        <v>0</v>
      </c>
      <c r="H342" s="289">
        <f t="shared" ca="1" si="17"/>
        <v>0</v>
      </c>
    </row>
    <row r="343" spans="1:8" hidden="1" outlineLevel="1">
      <c r="A343" s="15" t="str">
        <f>'ANNEX 1 Emission Factors'!B68</f>
        <v>Heating-Mix Germany (source DGNB, 2018)</v>
      </c>
      <c r="B343" s="15"/>
      <c r="C343" s="15" t="str">
        <f t="shared" si="16"/>
        <v>DGNB</v>
      </c>
      <c r="D343" s="15"/>
      <c r="E343" s="15"/>
      <c r="F343" s="289">
        <f t="shared" ca="1" si="17"/>
        <v>0</v>
      </c>
      <c r="G343" s="289">
        <f t="shared" ca="1" si="17"/>
        <v>0</v>
      </c>
      <c r="H343" s="289">
        <f t="shared" ca="1" si="17"/>
        <v>0</v>
      </c>
    </row>
    <row r="344" spans="1:8" hidden="1" outlineLevel="1">
      <c r="A344" s="15" t="str">
        <f>'ANNEX 1 Emission Factors'!B72</f>
        <v>District cooling 1 (supplier-specific)</v>
      </c>
      <c r="B344" s="15"/>
      <c r="C344" s="15" t="str">
        <f t="shared" si="16"/>
        <v/>
      </c>
      <c r="D344" s="15"/>
      <c r="E344" s="15"/>
      <c r="F344" s="289">
        <f t="shared" ca="1" si="17"/>
        <v>0</v>
      </c>
      <c r="G344" s="289">
        <f t="shared" ca="1" si="17"/>
        <v>0</v>
      </c>
      <c r="H344" s="289">
        <f t="shared" ca="1" si="17"/>
        <v>0</v>
      </c>
    </row>
    <row r="345" spans="1:8" hidden="1" outlineLevel="1">
      <c r="A345" s="15" t="str">
        <f>'ANNEX 1 Emission Factors'!B73</f>
        <v>District cooling 2 (supplier-specific)</v>
      </c>
      <c r="B345" s="15"/>
      <c r="C345" s="15" t="str">
        <f t="shared" si="16"/>
        <v/>
      </c>
      <c r="D345" s="15"/>
      <c r="E345" s="15"/>
      <c r="F345" s="289">
        <f t="shared" ca="1" si="17"/>
        <v>0</v>
      </c>
      <c r="G345" s="289">
        <f t="shared" ca="1" si="17"/>
        <v>0</v>
      </c>
      <c r="H345" s="289">
        <f t="shared" ca="1" si="17"/>
        <v>0</v>
      </c>
    </row>
    <row r="346" spans="1:8" hidden="1" outlineLevel="1">
      <c r="A346" s="15" t="str">
        <f>'ANNEX 1 Emission Factors'!B74</f>
        <v>District cooling 3 (supplier-specific)</v>
      </c>
      <c r="B346" s="15"/>
      <c r="C346" s="15" t="str">
        <f t="shared" si="16"/>
        <v/>
      </c>
      <c r="D346" s="15"/>
      <c r="E346" s="15"/>
      <c r="F346" s="289">
        <f t="shared" ca="1" si="17"/>
        <v>0</v>
      </c>
      <c r="G346" s="289">
        <f t="shared" ca="1" si="17"/>
        <v>0</v>
      </c>
      <c r="H346" s="289">
        <f t="shared" ca="1" si="17"/>
        <v>0</v>
      </c>
    </row>
    <row r="347" spans="1:8" hidden="1" outlineLevel="1">
      <c r="A347" s="15"/>
      <c r="B347" s="15"/>
      <c r="C347" s="15"/>
      <c r="D347" s="15"/>
      <c r="E347" s="15"/>
      <c r="F347" s="289"/>
      <c r="G347" s="289"/>
      <c r="H347" s="289"/>
    </row>
    <row r="348" spans="1:8" hidden="1" outlineLevel="1">
      <c r="A348" s="387" t="s">
        <v>519</v>
      </c>
      <c r="B348" s="15"/>
      <c r="C348" s="15"/>
      <c r="D348" s="15"/>
      <c r="E348" s="15"/>
      <c r="F348" s="289"/>
      <c r="G348" s="289"/>
      <c r="H348" s="289"/>
    </row>
    <row r="349" spans="1:8" hidden="1" outlineLevel="1">
      <c r="A349" s="15" t="str">
        <f t="shared" ref="A349:A355" si="18">A340</f>
        <v>District heating 1 (supplier-specific)</v>
      </c>
      <c r="B349" s="15"/>
      <c r="C349" s="15"/>
      <c r="D349" s="354"/>
      <c r="E349" s="354"/>
      <c r="F349" s="355" t="str">
        <f>VLOOKUP($A349,'ANNEX 1 Emission Factors'!$B$68:$AR$74,COLUMNS('ANNEX 1 Emission Factors'!$B:$H)+(F$18-2014),FALSE)</f>
        <v>Calculation in ANNEX 2</v>
      </c>
      <c r="G349" s="355" t="str">
        <f>VLOOKUP($A349,'ANNEX 1 Emission Factors'!$B$68:$AR$74,COLUMNS('ANNEX 1 Emission Factors'!$B:$H)+(G$18-2014),FALSE)</f>
        <v>Calculation in ANNEX 2</v>
      </c>
      <c r="H349" s="355" t="str">
        <f>VLOOKUP($A349,'ANNEX 1 Emission Factors'!$B$68:$AR$74,COLUMNS('ANNEX 1 Emission Factors'!$B:$H)+(H$18-2014),FALSE)</f>
        <v>Calculation in ANNEX 2</v>
      </c>
    </row>
    <row r="350" spans="1:8" hidden="1" outlineLevel="1">
      <c r="A350" s="15" t="str">
        <f t="shared" si="18"/>
        <v>District heating 2 (supplier-specific)</v>
      </c>
      <c r="B350" s="15"/>
      <c r="C350" s="15"/>
      <c r="D350" s="354"/>
      <c r="E350" s="354"/>
      <c r="F350" s="355" t="str">
        <f>VLOOKUP($A350,'ANNEX 1 Emission Factors'!$B$68:$AR$74,COLUMNS('ANNEX 1 Emission Factors'!$B:$H)+(F$18-2014),FALSE)</f>
        <v>Calculation in ANNEX 2</v>
      </c>
      <c r="G350" s="355" t="str">
        <f>VLOOKUP($A350,'ANNEX 1 Emission Factors'!$B$68:$AR$74,COLUMNS('ANNEX 1 Emission Factors'!$B:$H)+(G$18-2014),FALSE)</f>
        <v>Calculation in ANNEX 2</v>
      </c>
      <c r="H350" s="355" t="str">
        <f>VLOOKUP($A350,'ANNEX 1 Emission Factors'!$B$68:$AR$74,COLUMNS('ANNEX 1 Emission Factors'!$B:$H)+(H$18-2014),FALSE)</f>
        <v>Calculation in ANNEX 2</v>
      </c>
    </row>
    <row r="351" spans="1:8" hidden="1" outlineLevel="1">
      <c r="A351" s="15" t="str">
        <f t="shared" si="18"/>
        <v>District heating 3 (supplier-specific)</v>
      </c>
      <c r="B351" s="15"/>
      <c r="C351" s="15"/>
      <c r="D351" s="354"/>
      <c r="E351" s="354"/>
      <c r="F351" s="355" t="str">
        <f>VLOOKUP($A351,'ANNEX 1 Emission Factors'!$B$68:$AR$74,COLUMNS('ANNEX 1 Emission Factors'!$B:$H)+(F$18-2014),FALSE)</f>
        <v>Calculation in ANNEX 2</v>
      </c>
      <c r="G351" s="355" t="str">
        <f>VLOOKUP($A351,'ANNEX 1 Emission Factors'!$B$68:$AR$74,COLUMNS('ANNEX 1 Emission Factors'!$B:$H)+(G$18-2014),FALSE)</f>
        <v>Calculation in ANNEX 2</v>
      </c>
      <c r="H351" s="355" t="str">
        <f>VLOOKUP($A351,'ANNEX 1 Emission Factors'!$B$68:$AR$74,COLUMNS('ANNEX 1 Emission Factors'!$B:$H)+(H$18-2014),FALSE)</f>
        <v>Calculation in ANNEX 2</v>
      </c>
    </row>
    <row r="352" spans="1:8" hidden="1" outlineLevel="1">
      <c r="A352" s="15" t="str">
        <f t="shared" si="18"/>
        <v>Heating-Mix Germany (source DGNB, 2018)</v>
      </c>
      <c r="B352" s="15"/>
      <c r="C352" s="15"/>
      <c r="D352" s="354"/>
      <c r="E352" s="354"/>
      <c r="F352" s="355">
        <f>VLOOKUP($A352,'ANNEX 1 Emission Factors'!$B$68:$AR$74,COLUMNS('ANNEX 1 Emission Factors'!$B:$H)+(F$18-2014),FALSE)</f>
        <v>0.23100000000000001</v>
      </c>
      <c r="G352" s="355">
        <f>VLOOKUP($A352,'ANNEX 1 Emission Factors'!$B$68:$AR$74,COLUMNS('ANNEX 1 Emission Factors'!$B:$H)+(G$18-2014),FALSE)</f>
        <v>0.23100000000000001</v>
      </c>
      <c r="H352" s="355">
        <f>VLOOKUP($A352,'ANNEX 1 Emission Factors'!$B$68:$AR$74,COLUMNS('ANNEX 1 Emission Factors'!$B:$H)+(H$18-2014),FALSE)</f>
        <v>0.23100000000000001</v>
      </c>
    </row>
    <row r="353" spans="1:8" hidden="1" outlineLevel="1">
      <c r="A353" s="15" t="str">
        <f t="shared" si="18"/>
        <v>District cooling 1 (supplier-specific)</v>
      </c>
      <c r="B353" s="15"/>
      <c r="C353" s="15"/>
      <c r="D353" s="354"/>
      <c r="E353" s="354"/>
      <c r="F353" s="355" t="str">
        <f>VLOOKUP($A353,'ANNEX 1 Emission Factors'!$B$68:$AR$74,COLUMNS('ANNEX 1 Emission Factors'!$B:$H)+(F$18-2014),FALSE)</f>
        <v>Calculation in ANNEX 2</v>
      </c>
      <c r="G353" s="355" t="str">
        <f>VLOOKUP($A353,'ANNEX 1 Emission Factors'!$B$68:$AR$74,COLUMNS('ANNEX 1 Emission Factors'!$B:$H)+(G$18-2014),FALSE)</f>
        <v>Calculation in ANNEX 2</v>
      </c>
      <c r="H353" s="355" t="str">
        <f>VLOOKUP($A353,'ANNEX 1 Emission Factors'!$B$68:$AR$74,COLUMNS('ANNEX 1 Emission Factors'!$B:$H)+(H$18-2014),FALSE)</f>
        <v>Calculation in ANNEX 2</v>
      </c>
    </row>
    <row r="354" spans="1:8" hidden="1" outlineLevel="1">
      <c r="A354" s="15" t="str">
        <f t="shared" si="18"/>
        <v>District cooling 2 (supplier-specific)</v>
      </c>
      <c r="B354" s="15"/>
      <c r="C354" s="15"/>
      <c r="D354" s="354"/>
      <c r="E354" s="354"/>
      <c r="F354" s="355" t="str">
        <f>VLOOKUP($A354,'ANNEX 1 Emission Factors'!$B$68:$AR$74,COLUMNS('ANNEX 1 Emission Factors'!$B:$H)+(F$18-2014),FALSE)</f>
        <v>Calculation in ANNEX 2</v>
      </c>
      <c r="G354" s="355" t="str">
        <f>VLOOKUP($A354,'ANNEX 1 Emission Factors'!$B$68:$AR$74,COLUMNS('ANNEX 1 Emission Factors'!$B:$H)+(G$18-2014),FALSE)</f>
        <v>Calculation in ANNEX 2</v>
      </c>
      <c r="H354" s="355" t="str">
        <f>VLOOKUP($A354,'ANNEX 1 Emission Factors'!$B$68:$AR$74,COLUMNS('ANNEX 1 Emission Factors'!$B:$H)+(H$18-2014),FALSE)</f>
        <v>Calculation in ANNEX 2</v>
      </c>
    </row>
    <row r="355" spans="1:8" hidden="1" outlineLevel="1">
      <c r="A355" s="15" t="str">
        <f t="shared" si="18"/>
        <v>District cooling 3 (supplier-specific)</v>
      </c>
      <c r="B355" s="15"/>
      <c r="C355" s="15"/>
      <c r="D355" s="354"/>
      <c r="E355" s="354"/>
      <c r="F355" s="355" t="str">
        <f>VLOOKUP($A355,'ANNEX 1 Emission Factors'!$B$68:$AR$74,COLUMNS('ANNEX 1 Emission Factors'!$B:$H)+(F$18-2014),FALSE)</f>
        <v>Calculation in ANNEX 2</v>
      </c>
      <c r="G355" s="355" t="str">
        <f>VLOOKUP($A355,'ANNEX 1 Emission Factors'!$B$68:$AR$74,COLUMNS('ANNEX 1 Emission Factors'!$B:$H)+(G$18-2014),FALSE)</f>
        <v>Calculation in ANNEX 2</v>
      </c>
      <c r="H355" s="355" t="str">
        <f>VLOOKUP($A355,'ANNEX 1 Emission Factors'!$B$68:$AR$74,COLUMNS('ANNEX 1 Emission Factors'!$B:$H)+(H$18-2014),FALSE)</f>
        <v>Calculation in ANNEX 2</v>
      </c>
    </row>
    <row r="356" spans="1:8" hidden="1" outlineLevel="1">
      <c r="A356" s="15"/>
      <c r="B356" s="15"/>
      <c r="C356" s="15"/>
      <c r="D356" s="15"/>
      <c r="E356" s="15"/>
      <c r="F356" s="289"/>
      <c r="G356" s="289"/>
      <c r="H356" s="289"/>
    </row>
    <row r="357" spans="1:8" hidden="1" outlineLevel="1">
      <c r="A357" s="15"/>
      <c r="B357" s="15"/>
      <c r="C357" s="391" t="s">
        <v>1438</v>
      </c>
      <c r="D357" s="15"/>
      <c r="E357" s="15"/>
      <c r="F357" s="289"/>
      <c r="G357" s="289"/>
      <c r="H357" s="289"/>
    </row>
    <row r="358" spans="1:8" hidden="1" outlineLevel="1">
      <c r="A358" s="15"/>
      <c r="B358" s="15"/>
      <c r="C358" s="15" t="s">
        <v>448</v>
      </c>
      <c r="D358" s="15"/>
      <c r="E358" s="15"/>
      <c r="F358" s="289">
        <f>F335</f>
        <v>0</v>
      </c>
      <c r="G358" s="289">
        <f t="shared" ref="G358:H358" si="19">G335</f>
        <v>0</v>
      </c>
      <c r="H358" s="289">
        <f t="shared" si="19"/>
        <v>0</v>
      </c>
    </row>
    <row r="359" spans="1:8" hidden="1" outlineLevel="1">
      <c r="A359" s="15"/>
      <c r="B359" s="15"/>
      <c r="C359" s="15" t="s">
        <v>449</v>
      </c>
      <c r="D359" s="15"/>
      <c r="E359" s="15"/>
      <c r="F359" s="289">
        <f ca="1">SUM(F$340:F$343)</f>
        <v>0</v>
      </c>
      <c r="G359" s="289">
        <f t="shared" ref="G359:H359" ca="1" si="20">SUM(G$340:G$343)</f>
        <v>0</v>
      </c>
      <c r="H359" s="289">
        <f t="shared" ca="1" si="20"/>
        <v>0</v>
      </c>
    </row>
    <row r="360" spans="1:8" hidden="1" outlineLevel="1">
      <c r="A360" s="15"/>
      <c r="B360" s="15"/>
      <c r="C360" s="15" t="s">
        <v>450</v>
      </c>
      <c r="D360" s="15"/>
      <c r="E360" s="15"/>
      <c r="F360" s="289">
        <f ca="1">SUM(F$344:F$346)</f>
        <v>0</v>
      </c>
      <c r="G360" s="289">
        <f t="shared" ref="G360:H360" ca="1" si="21">SUM(G$344:G$346)</f>
        <v>0</v>
      </c>
      <c r="H360" s="289">
        <f t="shared" ca="1" si="21"/>
        <v>0</v>
      </c>
    </row>
    <row r="361" spans="1:8" hidden="1" outlineLevel="1">
      <c r="A361" s="15"/>
      <c r="B361" s="15"/>
      <c r="C361" s="15"/>
      <c r="D361" s="15"/>
      <c r="E361" s="15"/>
      <c r="F361" s="15"/>
      <c r="G361" s="15"/>
      <c r="H361" s="15"/>
    </row>
    <row r="362" spans="1:8" s="529" customFormat="1" hidden="1" outlineLevel="1">
      <c r="A362" s="15"/>
      <c r="B362" s="15"/>
      <c r="C362" s="15"/>
      <c r="D362" s="15"/>
      <c r="E362" s="15"/>
      <c r="F362" s="15"/>
      <c r="G362" s="15"/>
      <c r="H362" s="15"/>
    </row>
    <row r="363" spans="1:8" s="529" customFormat="1" hidden="1" outlineLevel="1">
      <c r="A363" s="15"/>
      <c r="B363" s="15"/>
      <c r="C363" s="391" t="s">
        <v>1450</v>
      </c>
      <c r="D363" s="15"/>
      <c r="E363" s="15"/>
      <c r="F363" s="15"/>
      <c r="G363" s="15"/>
      <c r="H363" s="15"/>
    </row>
    <row r="364" spans="1:8" s="529" customFormat="1" hidden="1" outlineLevel="1">
      <c r="A364" s="15"/>
      <c r="B364" s="15"/>
      <c r="C364" s="15"/>
      <c r="D364" s="15"/>
      <c r="E364" s="15"/>
      <c r="F364" s="15"/>
      <c r="G364" s="15"/>
      <c r="H364" s="15"/>
    </row>
    <row r="365" spans="1:8" hidden="1" outlineLevel="1">
      <c r="A365" s="15"/>
      <c r="B365" s="15"/>
      <c r="C365" s="391" t="s">
        <v>1449</v>
      </c>
      <c r="D365" s="15"/>
      <c r="E365" s="15"/>
      <c r="F365" s="289"/>
      <c r="G365" s="289"/>
      <c r="H365" s="289"/>
    </row>
    <row r="366" spans="1:8" hidden="1" outlineLevel="1">
      <c r="A366" s="15"/>
      <c r="B366" s="15"/>
      <c r="C366" s="15" t="s">
        <v>451</v>
      </c>
      <c r="D366" s="15"/>
      <c r="E366" s="15"/>
      <c r="F366" s="392">
        <f t="shared" ref="F366:H368" si="22">F328-F358</f>
        <v>0</v>
      </c>
      <c r="G366" s="392">
        <f t="shared" si="22"/>
        <v>0</v>
      </c>
      <c r="H366" s="392">
        <f t="shared" si="22"/>
        <v>0</v>
      </c>
    </row>
    <row r="367" spans="1:8" hidden="1" outlineLevel="1">
      <c r="A367" s="15"/>
      <c r="B367" s="15"/>
      <c r="C367" s="15" t="s">
        <v>452</v>
      </c>
      <c r="D367" s="15"/>
      <c r="E367" s="15"/>
      <c r="F367" s="392">
        <f t="shared" ca="1" si="22"/>
        <v>0</v>
      </c>
      <c r="G367" s="392">
        <f t="shared" ca="1" si="22"/>
        <v>0</v>
      </c>
      <c r="H367" s="392">
        <f t="shared" ca="1" si="22"/>
        <v>0</v>
      </c>
    </row>
    <row r="368" spans="1:8" hidden="1" outlineLevel="1">
      <c r="A368" s="15"/>
      <c r="B368" s="15"/>
      <c r="C368" s="15" t="s">
        <v>453</v>
      </c>
      <c r="D368" s="15"/>
      <c r="E368" s="15"/>
      <c r="F368" s="392">
        <f t="shared" ca="1" si="22"/>
        <v>0</v>
      </c>
      <c r="G368" s="392">
        <f t="shared" ca="1" si="22"/>
        <v>0</v>
      </c>
      <c r="H368" s="392">
        <f t="shared" ca="1" si="22"/>
        <v>0</v>
      </c>
    </row>
    <row r="369" spans="1:8" hidden="1" outlineLevel="1">
      <c r="A369" s="15"/>
      <c r="B369" s="15"/>
      <c r="C369" s="15"/>
      <c r="D369" s="15"/>
      <c r="E369" s="15"/>
      <c r="F369" s="15"/>
      <c r="G369" s="15"/>
      <c r="H369" s="15"/>
    </row>
    <row r="370" spans="1:8" s="529" customFormat="1" hidden="1" outlineLevel="1">
      <c r="A370" s="15"/>
      <c r="B370" s="15"/>
      <c r="C370" s="391" t="s">
        <v>1444</v>
      </c>
      <c r="D370" s="15"/>
      <c r="E370" s="15"/>
      <c r="F370" s="15"/>
      <c r="G370" s="15"/>
      <c r="H370" s="15"/>
    </row>
    <row r="371" spans="1:8" s="529" customFormat="1" hidden="1" outlineLevel="1">
      <c r="A371" s="15"/>
      <c r="B371" s="15"/>
      <c r="C371" s="529" t="s">
        <v>1445</v>
      </c>
      <c r="D371" s="15"/>
      <c r="E371" s="15"/>
      <c r="F371" s="627">
        <f t="shared" ref="F371:G371" si="23">IF(SUM(F$366,F$328)&gt;0,SUM(F$366)/SUM(F$328),0)</f>
        <v>0</v>
      </c>
      <c r="G371" s="627">
        <f t="shared" si="23"/>
        <v>0</v>
      </c>
      <c r="H371" s="627">
        <f>IF(SUM(H$366,H$328)&gt;0,SUM(H$366)/SUM(H$328),0)</f>
        <v>0</v>
      </c>
    </row>
    <row r="372" spans="1:8" s="529" customFormat="1" hidden="1" outlineLevel="1">
      <c r="A372" s="15"/>
      <c r="B372" s="15"/>
      <c r="C372" s="529" t="s">
        <v>1446</v>
      </c>
      <c r="D372" s="15"/>
      <c r="E372" s="15"/>
      <c r="F372" s="627">
        <f t="shared" ref="F372:G372" ca="1" si="24">IF(SUM(F$367,F$329)&gt;0,SUM(F$367)/SUM(F$329),0)</f>
        <v>0</v>
      </c>
      <c r="G372" s="627">
        <f t="shared" ca="1" si="24"/>
        <v>0</v>
      </c>
      <c r="H372" s="627">
        <f ca="1">IF(SUM(H$367,H$329)&gt;0,SUM(H$367)/SUM(H$329),0)</f>
        <v>0</v>
      </c>
    </row>
    <row r="373" spans="1:8" s="529" customFormat="1" hidden="1" outlineLevel="1">
      <c r="A373" s="15"/>
      <c r="B373" s="15"/>
      <c r="C373" s="529" t="s">
        <v>1447</v>
      </c>
      <c r="D373" s="15"/>
      <c r="E373" s="15"/>
      <c r="F373" s="627">
        <f t="shared" ref="F373:G373" ca="1" si="25">IF(SUM(F$368,F$330)&gt;0,SUM(F$368)/SUM(F$330),0)</f>
        <v>0</v>
      </c>
      <c r="G373" s="627">
        <f t="shared" ca="1" si="25"/>
        <v>0</v>
      </c>
      <c r="H373" s="627">
        <f ca="1">IF(SUM(H$368,H$330)&gt;0,SUM(H$368)/SUM(H$330),0)</f>
        <v>0</v>
      </c>
    </row>
    <row r="374" spans="1:8" s="529" customFormat="1" hidden="1" outlineLevel="1">
      <c r="A374" s="15"/>
      <c r="B374" s="15"/>
      <c r="C374" s="529" t="s">
        <v>1448</v>
      </c>
      <c r="D374" s="15"/>
      <c r="E374" s="15"/>
      <c r="F374" s="627">
        <f t="shared" ref="F374:G374" ca="1" si="26">IF(SUM(F$366:F$368,F$328:F$330)&gt;0,SUM(F$366:F$368)/SUM(F$328:F$330),0)</f>
        <v>0</v>
      </c>
      <c r="G374" s="627">
        <f t="shared" ca="1" si="26"/>
        <v>0</v>
      </c>
      <c r="H374" s="627">
        <f ca="1">IF(SUM(H$366:H$368,H$328:H$330)&gt;0,SUM(H$366:H$368)/SUM(H$328:H$330),0)</f>
        <v>0</v>
      </c>
    </row>
    <row r="375" spans="1:8" s="529" customFormat="1" hidden="1" outlineLevel="1">
      <c r="A375" s="15"/>
      <c r="B375" s="15"/>
      <c r="C375" s="15"/>
      <c r="D375" s="15"/>
      <c r="E375" s="15"/>
      <c r="F375" s="15"/>
      <c r="G375" s="15"/>
      <c r="H375" s="15"/>
    </row>
    <row r="376" spans="1:8" hidden="1" outlineLevel="1">
      <c r="A376" s="15"/>
      <c r="B376" s="15"/>
      <c r="C376" s="391" t="s">
        <v>1439</v>
      </c>
      <c r="D376" s="15"/>
      <c r="E376" s="15"/>
      <c r="F376" s="529"/>
      <c r="G376" s="529"/>
    </row>
    <row r="377" spans="1:8" hidden="1" outlineLevel="1">
      <c r="C377" s="529" t="s">
        <v>1440</v>
      </c>
      <c r="F377" s="627">
        <f t="shared" ref="F377:G377" ca="1" si="27">IF(SUM(F$366,F$304:F$305)&gt;0,SUM(F$366)/SUM(F$366,F$304:F$305),0)</f>
        <v>0</v>
      </c>
      <c r="G377" s="627">
        <f t="shared" ca="1" si="27"/>
        <v>0</v>
      </c>
      <c r="H377" s="627">
        <f ca="1">IF(SUM(H$366,H$304:H$305)&gt;0,SUM(H$366)/SUM(H$366,H$304:H$305),0)</f>
        <v>0</v>
      </c>
    </row>
    <row r="378" spans="1:8" s="529" customFormat="1" hidden="1" outlineLevel="1">
      <c r="C378" s="529" t="s">
        <v>1441</v>
      </c>
      <c r="F378" s="627">
        <f t="shared" ref="F378:G378" ca="1" si="28">IF(SUM(F$367,F$309:F$310)&gt;0,SUM(F$367)/SUM(F$367,F$309:F$310),0)</f>
        <v>0</v>
      </c>
      <c r="G378" s="627">
        <f t="shared" ca="1" si="28"/>
        <v>0</v>
      </c>
      <c r="H378" s="627">
        <f ca="1">IF(SUM(H$367,H$309:H$310)&gt;0,SUM(H$367)/SUM(H$367,H$309:H$310),0)</f>
        <v>0</v>
      </c>
    </row>
    <row r="379" spans="1:8" s="529" customFormat="1" hidden="1" outlineLevel="1">
      <c r="C379" s="529" t="s">
        <v>1442</v>
      </c>
      <c r="F379" s="627">
        <f t="shared" ref="F379:G379" ca="1" si="29">IF(SUM(F$368,F$311:F$312)&gt;0,SUM(F$368)/SUM(F$368,F$311:F$312),0)</f>
        <v>0</v>
      </c>
      <c r="G379" s="627">
        <f t="shared" ca="1" si="29"/>
        <v>0</v>
      </c>
      <c r="H379" s="627">
        <f ca="1">IF(SUM(H$368,H$311:H$312)&gt;0,SUM(H$368)/SUM(H$368,H$311:H$312),0)</f>
        <v>0</v>
      </c>
    </row>
    <row r="380" spans="1:8" hidden="1" outlineLevel="1">
      <c r="C380" s="14" t="s">
        <v>1443</v>
      </c>
      <c r="F380" s="626">
        <f t="shared" ref="F380:G380" ca="1" si="30">IF(SUM(F$366:F$368,F$304:F$307)&gt;0,SUM(F$366:F$368)/SUM(F$366:F$368,F$304:F$307),0)</f>
        <v>0</v>
      </c>
      <c r="G380" s="626">
        <f t="shared" ca="1" si="30"/>
        <v>0</v>
      </c>
      <c r="H380" s="626">
        <f ca="1">IF(SUM(H$366:H$368,H$304:H$307)&gt;0,SUM(H$366:H$368)/SUM(H$366:H$368,H$304:H$307),0)</f>
        <v>0</v>
      </c>
    </row>
    <row r="381" spans="1:8" s="529" customFormat="1" hidden="1" outlineLevel="1">
      <c r="F381" s="249"/>
      <c r="G381" s="249"/>
      <c r="H381" s="249"/>
    </row>
    <row r="382" spans="1:8" s="529" customFormat="1" hidden="1" outlineLevel="1">
      <c r="C382" s="521" t="s">
        <v>1329</v>
      </c>
    </row>
    <row r="383" spans="1:8" s="529" customFormat="1" hidden="1" outlineLevel="1">
      <c r="C383" s="14" t="str">
        <f>CONCATENATE(C197," / ",C196)</f>
        <v>GHG emissions from exported final energy ("Export") / GHG emissions from imported final energy ("Import")</v>
      </c>
      <c r="D383" s="14"/>
      <c r="E383" s="14"/>
      <c r="F383" s="626">
        <f t="shared" ref="F383:G383" ca="1" si="31">IF(F196&gt;0,F197/F196,0)</f>
        <v>0</v>
      </c>
      <c r="G383" s="626">
        <f t="shared" ca="1" si="31"/>
        <v>0</v>
      </c>
      <c r="H383" s="626">
        <f ca="1">IF(H196&gt;0,H197/H196,0)</f>
        <v>0</v>
      </c>
    </row>
    <row r="384" spans="1:8" s="529" customFormat="1" hidden="1" outlineLevel="1">
      <c r="F384" s="626"/>
      <c r="G384" s="626"/>
      <c r="H384" s="626"/>
    </row>
    <row r="385" spans="3:8" s="529" customFormat="1" hidden="1" outlineLevel="1">
      <c r="F385" s="626"/>
      <c r="G385" s="626"/>
      <c r="H385" s="626"/>
    </row>
    <row r="386" spans="3:8" s="529" customFormat="1" hidden="1" outlineLevel="1">
      <c r="F386" s="626"/>
      <c r="G386" s="626"/>
      <c r="H386" s="626"/>
    </row>
    <row r="387" spans="3:8" s="529" customFormat="1" hidden="1" outlineLevel="1">
      <c r="C387" s="521" t="s">
        <v>1458</v>
      </c>
      <c r="D387" s="14"/>
      <c r="E387" s="14"/>
      <c r="F387" s="14"/>
      <c r="G387" s="14"/>
      <c r="H387" s="14"/>
    </row>
    <row r="388" spans="3:8" s="529" customFormat="1" hidden="1" outlineLevel="1">
      <c r="C388" s="14"/>
      <c r="D388" s="14"/>
      <c r="E388" s="14"/>
      <c r="F388" s="14"/>
      <c r="G388" s="14"/>
      <c r="H388" s="14"/>
    </row>
    <row r="389" spans="3:8" s="529" customFormat="1" hidden="1" outlineLevel="1">
      <c r="C389" s="521" t="s">
        <v>1459</v>
      </c>
      <c r="D389" s="14"/>
      <c r="E389" s="14"/>
      <c r="F389" s="14"/>
      <c r="G389" s="14"/>
      <c r="H389" s="14"/>
    </row>
    <row r="390" spans="3:8" s="529" customFormat="1" ht="15.75" hidden="1" outlineLevel="1">
      <c r="C390" s="15" t="s">
        <v>1461</v>
      </c>
      <c r="D390" s="14"/>
      <c r="E390" s="14" t="s">
        <v>1468</v>
      </c>
      <c r="F390" s="249" t="str">
        <f>IF(AngabeNRF=1,SUM(F304:F305)/NRF,TextNRF)</f>
        <v>no net floor space</v>
      </c>
      <c r="G390" s="249" t="str">
        <f>IF(AngabeNRF=1,SUM(G304:G305)/NRF,TextNRF)</f>
        <v>no net floor space</v>
      </c>
      <c r="H390" s="249" t="str">
        <f>IF(AngabeNRF=1,SUM(H304:H305)/NRF,TextNRF)</f>
        <v>no net floor space</v>
      </c>
    </row>
    <row r="391" spans="3:8" s="529" customFormat="1" ht="15.75" hidden="1" outlineLevel="1">
      <c r="C391" s="15" t="s">
        <v>1462</v>
      </c>
      <c r="D391" s="14"/>
      <c r="E391" s="529" t="s">
        <v>1468</v>
      </c>
      <c r="F391" s="249" t="str">
        <f>IF(AngabeNRF=1,SUM(F309:F310)/NRF,TextNRF)</f>
        <v>no net floor space</v>
      </c>
      <c r="G391" s="249" t="str">
        <f>IF(AngabeNRF=1,SUM(G309:G310)/NRF,TextNRF)</f>
        <v>no net floor space</v>
      </c>
      <c r="H391" s="249" t="str">
        <f>IF(AngabeNRF=1,SUM(H309:H310)/NRF,TextNRF)</f>
        <v>no net floor space</v>
      </c>
    </row>
    <row r="392" spans="3:8" s="529" customFormat="1" ht="15.75" hidden="1" outlineLevel="1">
      <c r="C392" s="15" t="s">
        <v>1463</v>
      </c>
      <c r="D392" s="14"/>
      <c r="E392" s="529" t="s">
        <v>1468</v>
      </c>
      <c r="F392" s="249" t="str">
        <f>IF(AngabeNRF=1,SUM(F311:F312)/NRF,TextNRF)</f>
        <v>no net floor space</v>
      </c>
      <c r="G392" s="249" t="str">
        <f>IF(AngabeNRF=1,SUM(G311:G312)/NRF,TextNRF)</f>
        <v>no net floor space</v>
      </c>
      <c r="H392" s="249" t="str">
        <f>IF(AngabeNRF=1,SUM(H311:H312)/NRF,TextNRF)</f>
        <v>no net floor space</v>
      </c>
    </row>
    <row r="393" spans="3:8" s="529" customFormat="1" hidden="1" outlineLevel="1">
      <c r="C393" s="14"/>
      <c r="D393" s="14"/>
      <c r="E393" s="14"/>
      <c r="F393" s="249"/>
      <c r="G393" s="249"/>
      <c r="H393" s="249"/>
    </row>
    <row r="394" spans="3:8" s="529" customFormat="1" hidden="1" outlineLevel="1">
      <c r="C394" s="391" t="s">
        <v>1460</v>
      </c>
      <c r="D394" s="14"/>
      <c r="E394" s="14"/>
      <c r="F394" s="249"/>
      <c r="G394" s="249"/>
      <c r="H394" s="249"/>
    </row>
    <row r="395" spans="3:8" s="529" customFormat="1" ht="15.75" hidden="1" outlineLevel="1">
      <c r="C395" s="15" t="s">
        <v>444</v>
      </c>
      <c r="D395" s="14"/>
      <c r="E395" s="529" t="s">
        <v>1468</v>
      </c>
      <c r="F395" s="249" t="str">
        <f t="shared" ref="F395:H397" si="32">IF(AngabeNRF=1,F328/NRF,TextNRF)</f>
        <v>no net floor space</v>
      </c>
      <c r="G395" s="249" t="str">
        <f t="shared" si="32"/>
        <v>no net floor space</v>
      </c>
      <c r="H395" s="249" t="str">
        <f t="shared" si="32"/>
        <v>no net floor space</v>
      </c>
    </row>
    <row r="396" spans="3:8" s="529" customFormat="1" ht="15.75" hidden="1" outlineLevel="1">
      <c r="C396" s="15" t="s">
        <v>445</v>
      </c>
      <c r="D396" s="14"/>
      <c r="E396" s="529" t="s">
        <v>1468</v>
      </c>
      <c r="F396" s="249" t="str">
        <f t="shared" si="32"/>
        <v>no net floor space</v>
      </c>
      <c r="G396" s="249" t="str">
        <f t="shared" si="32"/>
        <v>no net floor space</v>
      </c>
      <c r="H396" s="249" t="str">
        <f t="shared" si="32"/>
        <v>no net floor space</v>
      </c>
    </row>
    <row r="397" spans="3:8" s="529" customFormat="1" ht="15.75" hidden="1" outlineLevel="1">
      <c r="C397" s="15" t="s">
        <v>446</v>
      </c>
      <c r="D397" s="14"/>
      <c r="E397" s="529" t="s">
        <v>1468</v>
      </c>
      <c r="F397" s="249" t="str">
        <f t="shared" si="32"/>
        <v>no net floor space</v>
      </c>
      <c r="G397" s="249" t="str">
        <f t="shared" si="32"/>
        <v>no net floor space</v>
      </c>
      <c r="H397" s="249" t="str">
        <f t="shared" si="32"/>
        <v>no net floor space</v>
      </c>
    </row>
    <row r="398" spans="3:8" s="529" customFormat="1" hidden="1" outlineLevel="1">
      <c r="C398" s="14"/>
      <c r="D398" s="14"/>
      <c r="E398" s="14"/>
      <c r="F398" s="249"/>
      <c r="G398" s="249"/>
      <c r="H398" s="249"/>
    </row>
    <row r="399" spans="3:8" s="529" customFormat="1" hidden="1" outlineLevel="1">
      <c r="C399" s="521" t="s">
        <v>1464</v>
      </c>
      <c r="D399" s="14"/>
      <c r="E399" s="14"/>
      <c r="F399" s="249"/>
      <c r="G399" s="249"/>
      <c r="H399" s="249"/>
    </row>
    <row r="400" spans="3:8" s="529" customFormat="1" ht="15.75" hidden="1" outlineLevel="1">
      <c r="C400" s="15" t="s">
        <v>1465</v>
      </c>
      <c r="D400" s="14"/>
      <c r="E400" s="529" t="s">
        <v>1468</v>
      </c>
      <c r="F400" s="249" t="str">
        <f t="shared" ref="F400:H402" si="33">IF(AngabeNRF=1,F358/NRF,TextNRF)</f>
        <v>no net floor space</v>
      </c>
      <c r="G400" s="249" t="str">
        <f t="shared" si="33"/>
        <v>no net floor space</v>
      </c>
      <c r="H400" s="249" t="str">
        <f t="shared" si="33"/>
        <v>no net floor space</v>
      </c>
    </row>
    <row r="401" spans="3:8" s="529" customFormat="1" ht="15.75" hidden="1" outlineLevel="1">
      <c r="C401" s="15" t="s">
        <v>1466</v>
      </c>
      <c r="D401" s="14"/>
      <c r="E401" s="529" t="s">
        <v>1468</v>
      </c>
      <c r="F401" s="249" t="str">
        <f t="shared" si="33"/>
        <v>no net floor space</v>
      </c>
      <c r="G401" s="249" t="str">
        <f t="shared" si="33"/>
        <v>no net floor space</v>
      </c>
      <c r="H401" s="249" t="str">
        <f t="shared" si="33"/>
        <v>no net floor space</v>
      </c>
    </row>
    <row r="402" spans="3:8" s="529" customFormat="1" ht="15.75" hidden="1" outlineLevel="1">
      <c r="C402" s="15" t="s">
        <v>1467</v>
      </c>
      <c r="D402" s="14"/>
      <c r="E402" s="529" t="s">
        <v>1468</v>
      </c>
      <c r="F402" s="249" t="str">
        <f t="shared" si="33"/>
        <v>no net floor space</v>
      </c>
      <c r="G402" s="249" t="str">
        <f t="shared" si="33"/>
        <v>no net floor space</v>
      </c>
      <c r="H402" s="249" t="str">
        <f t="shared" si="33"/>
        <v>no net floor space</v>
      </c>
    </row>
    <row r="403" spans="3:8" s="529" customFormat="1" hidden="1" outlineLevel="1">
      <c r="F403" s="626"/>
      <c r="G403" s="626"/>
      <c r="H403" s="626"/>
    </row>
    <row r="404" spans="3:8" s="529" customFormat="1" hidden="1" outlineLevel="1">
      <c r="F404" s="626"/>
      <c r="G404" s="626"/>
      <c r="H404" s="626"/>
    </row>
    <row r="405" spans="3:8" collapsed="1"/>
  </sheetData>
  <sheetProtection algorithmName="SHA-512" hashValue="PTIk/E/bkX1miu/Vst03Dg5W/YJwVhFnxiu2Q8nKbEc2MeThrsvcZ28l+v+Iscx+MvUj3fq68/PV6w6uLHWQtQ==" saltValue="X5eqWjsC33YKQXSnG1o8hw==" spinCount="100000" sheet="1" objects="1" scenarios="1" formatColumns="0" formatRows="0" selectLockedCells="1"/>
  <mergeCells count="55">
    <mergeCell ref="C231:E231"/>
    <mergeCell ref="C88:E88"/>
    <mergeCell ref="C82:E82"/>
    <mergeCell ref="C186:E186"/>
    <mergeCell ref="C106:E106"/>
    <mergeCell ref="D107:E107"/>
    <mergeCell ref="C112:E112"/>
    <mergeCell ref="D113:E113"/>
    <mergeCell ref="C118:E118"/>
    <mergeCell ref="C122:E122"/>
    <mergeCell ref="B205:E205"/>
    <mergeCell ref="C134:E134"/>
    <mergeCell ref="C100:E100"/>
    <mergeCell ref="C213:D213"/>
    <mergeCell ref="C212:D212"/>
    <mergeCell ref="C172:E172"/>
    <mergeCell ref="B209:C209"/>
    <mergeCell ref="B206:E206"/>
    <mergeCell ref="B176:C176"/>
    <mergeCell ref="C229:E229"/>
    <mergeCell ref="C225:D225"/>
    <mergeCell ref="C226:D226"/>
    <mergeCell ref="C227:D227"/>
    <mergeCell ref="C222:E222"/>
    <mergeCell ref="C223:E223"/>
    <mergeCell ref="C224:D224"/>
    <mergeCell ref="C42:E42"/>
    <mergeCell ref="C36:E36"/>
    <mergeCell ref="C154:E154"/>
    <mergeCell ref="B140:E140"/>
    <mergeCell ref="C180:E180"/>
    <mergeCell ref="B166:E166"/>
    <mergeCell ref="C160:E160"/>
    <mergeCell ref="B168:C168"/>
    <mergeCell ref="B142:C142"/>
    <mergeCell ref="C146:E146"/>
    <mergeCell ref="B150:C150"/>
    <mergeCell ref="C48:E48"/>
    <mergeCell ref="D49:E49"/>
    <mergeCell ref="B21:E21"/>
    <mergeCell ref="B139:E139"/>
    <mergeCell ref="B191:E191"/>
    <mergeCell ref="B165:E165"/>
    <mergeCell ref="B80:C80"/>
    <mergeCell ref="C94:E94"/>
    <mergeCell ref="C64:E64"/>
    <mergeCell ref="C70:E70"/>
    <mergeCell ref="C54:E54"/>
    <mergeCell ref="D55:E55"/>
    <mergeCell ref="B24:C24"/>
    <mergeCell ref="C60:E60"/>
    <mergeCell ref="C76:E76"/>
    <mergeCell ref="B22:E22"/>
    <mergeCell ref="C30:E30"/>
    <mergeCell ref="C128:E128"/>
  </mergeCells>
  <dataValidations count="6">
    <dataValidation type="decimal" operator="greaterThanOrEqual" allowBlank="1" showInputMessage="1" showErrorMessage="1" sqref="F96:H96 F90:H90 F108:H108 F114:H114 F56:H56 F50:H50 F44:H44 F38:H38 F32:H32 F174:H174 F102:H102 F162:H162 F156:H156 F148:H148 F226:H227 F182:H182 F188:H188" xr:uid="{00000000-0002-0000-0300-000000000000}">
      <formula1>0</formula1>
    </dataValidation>
    <dataValidation operator="greaterThanOrEqual" allowBlank="1" showInputMessage="1" showErrorMessage="1" sqref="F72:H72 D113:E113 F130:H130 F66:H66 F124:H124 D107:E107 D49:E49 D55:E55 F78:H78 F136:H136" xr:uid="{00000000-0002-0000-0300-000001000000}"/>
    <dataValidation type="list" allowBlank="1" showInputMessage="1" showErrorMessage="1" sqref="C106:E106 C112:E112" xr:uid="{00000000-0002-0000-0300-000002000000}">
      <formula1>$D$66:$D$88</formula1>
    </dataValidation>
    <dataValidation type="list" allowBlank="1" showInputMessage="1" showErrorMessage="1" sqref="C48:E48 C54:E54" xr:uid="{00000000-0002-0000-0300-000003000000}">
      <formula1>$D$35:$D$45</formula1>
    </dataValidation>
    <dataValidation type="decimal" allowBlank="1" showInputMessage="1" showErrorMessage="1" sqref="F205:H207" xr:uid="{00000000-0002-0000-0300-000004000000}">
      <formula1>0</formula1>
      <formula2>1</formula2>
    </dataValidation>
    <dataValidation type="list" allowBlank="1" showInputMessage="1" showErrorMessage="1" sqref="C180:E180" xr:uid="{00000000-0002-0000-0300-000005000000}">
      <formula1>$A$274:$A$277</formula1>
    </dataValidation>
  </dataValidations>
  <pageMargins left="0.7" right="0.7" top="0.78740157499999996" bottom="0.78740157499999996" header="0.3" footer="0.3"/>
  <pageSetup paperSize="9" scale="21" orientation="portrait" verticalDpi="200" r:id="rId1"/>
  <ignoredErrors>
    <ignoredError sqref="F67:F69 F125:F127 F73:F75 F131:F133" formula="1"/>
    <ignoredError sqref="F205:H205" unlockedFormula="1"/>
  </ignoredErrors>
  <legacy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300-000006000000}">
          <x14:formula1>
            <xm:f>'ANNEX 1 Emission Factors'!$B$41:$B$58</xm:f>
          </x14:formula1>
          <xm:sqref>C134:E134 C88:E88 C94:E94 C100:E100 C122:E122 C128:E128</xm:sqref>
        </x14:dataValidation>
        <x14:dataValidation type="list" allowBlank="1" showInputMessage="1" showErrorMessage="1" xr:uid="{00000000-0002-0000-0300-000007000000}">
          <x14:formula1>
            <xm:f>'ANNEX 1 Emission Factors'!$B$14:$B$16</xm:f>
          </x14:formula1>
          <xm:sqref>C154:E154</xm:sqref>
        </x14:dataValidation>
        <x14:dataValidation type="list" allowBlank="1" showInputMessage="1" showErrorMessage="1" xr:uid="{00000000-0002-0000-0300-000008000000}">
          <x14:formula1>
            <xm:f>'ANNEX 1 Emission Factors'!$B$9:$B$10</xm:f>
          </x14:formula1>
          <xm:sqref>C146:E146</xm:sqref>
        </x14:dataValidation>
        <x14:dataValidation type="list" allowBlank="1" showInputMessage="1" showErrorMessage="1" xr:uid="{00000000-0002-0000-0300-000009000000}">
          <x14:formula1>
            <xm:f>'ANNEX 1 Emission Factors'!$B$17</xm:f>
          </x14:formula1>
          <xm:sqref>C160:E160</xm:sqref>
        </x14:dataValidation>
        <x14:dataValidation type="list" allowBlank="1" showInputMessage="1" showErrorMessage="1" xr:uid="{00000000-0002-0000-0300-00000A000000}">
          <x14:formula1>
            <xm:f>Variablen!$B$55:$B$56</xm:f>
          </x14:formula1>
          <xm:sqref>F223:H223</xm:sqref>
        </x14:dataValidation>
        <x14:dataValidation type="list" allowBlank="1" showInputMessage="1" showErrorMessage="1" xr:uid="{00000000-0002-0000-0300-00000B000000}">
          <x14:formula1>
            <xm:f>'ANNEX 1 Emission Factors'!$B$56:$B$58</xm:f>
          </x14:formula1>
          <xm:sqref>C186:E186</xm:sqref>
        </x14:dataValidation>
        <x14:dataValidation type="list" allowBlank="1" showInputMessage="1" showErrorMessage="1" xr:uid="{00000000-0002-0000-0300-00000C000000}">
          <x14:formula1>
            <xm:f>'ANNEX 1 Emission Factors'!$B$23:$B$29</xm:f>
          </x14:formula1>
          <xm:sqref>C30:E30 C36:E36 C42:E42 C64:E64 C70:E70 C76:E76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2:AN489"/>
  <sheetViews>
    <sheetView zoomScale="90" zoomScaleNormal="90" zoomScaleSheetLayoutView="90" workbookViewId="0">
      <pane ySplit="21" topLeftCell="A22" activePane="bottomLeft" state="frozen"/>
      <selection pane="bottomLeft" activeCell="B5" sqref="B5:D5"/>
    </sheetView>
  </sheetViews>
  <sheetFormatPr baseColWidth="10" defaultColWidth="11.42578125" defaultRowHeight="12.75" outlineLevelRow="1"/>
  <cols>
    <col min="1" max="2" width="11.42578125" style="14"/>
    <col min="3" max="3" width="47.5703125" style="14" customWidth="1"/>
    <col min="4" max="4" width="12.5703125" style="14" customWidth="1"/>
    <col min="5" max="5" width="12.7109375" style="14" customWidth="1"/>
    <col min="6" max="6" width="3.7109375" style="32" customWidth="1"/>
    <col min="7" max="7" width="30.7109375" style="14" customWidth="1"/>
    <col min="8" max="38" width="25.7109375" style="14" customWidth="1" collapsed="1"/>
    <col min="39" max="16384" width="11.42578125" style="14"/>
  </cols>
  <sheetData>
    <row r="2" spans="1:38" s="454" customFormat="1" ht="20.100000000000001" customHeight="1">
      <c r="A2" s="453" t="str">
        <f>HLOOKUP(Start!$B$14,Sprachen_allg!B:Z,ROWS(Sprachen_allg!1:150),FALSE)</f>
        <v>PART 2a): Climate Action Roadmap – action plan to achieve climate action targets</v>
      </c>
      <c r="B2" s="453"/>
      <c r="F2" s="455"/>
    </row>
    <row r="3" spans="1:38" ht="13.5" thickBot="1"/>
    <row r="4" spans="1:38" ht="13.5" thickBot="1">
      <c r="B4" s="145" t="str">
        <f>HLOOKUP(Start!$B$14,Sprachen_allg!B:Z,ROWS(Sprachen_allg!1:153),FALSE)</f>
        <v>Current year of evaluation:</v>
      </c>
      <c r="G4" s="50"/>
      <c r="H4" s="186"/>
      <c r="I4" s="377"/>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row>
    <row r="5" spans="1:38" ht="13.5" thickBot="1">
      <c r="B5" s="830">
        <v>2019</v>
      </c>
      <c r="C5" s="831"/>
      <c r="D5" s="832"/>
      <c r="E5" s="54" t="str">
        <f>HLOOKUP(Start!$B$14,Sprachen_allg!B:Z,ROWS(Sprachen_allg!1:244),FALSE)</f>
        <v>Year</v>
      </c>
      <c r="G5" s="53"/>
      <c r="H5" s="379" t="str">
        <f>HLOOKUP(Start!$B$14,Sprachen_allg!B:Z,ROWS(Sprachen_allg!1:243),FALSE)</f>
        <v>Data for</v>
      </c>
      <c r="I5" s="383" t="str">
        <f t="shared" ref="I5:AL5" si="0">H5</f>
        <v>Data for</v>
      </c>
      <c r="J5" s="146" t="str">
        <f t="shared" si="0"/>
        <v>Data for</v>
      </c>
      <c r="K5" s="146" t="str">
        <f t="shared" si="0"/>
        <v>Data for</v>
      </c>
      <c r="L5" s="146" t="str">
        <f t="shared" si="0"/>
        <v>Data for</v>
      </c>
      <c r="M5" s="146" t="str">
        <f t="shared" si="0"/>
        <v>Data for</v>
      </c>
      <c r="N5" s="146" t="str">
        <f t="shared" si="0"/>
        <v>Data for</v>
      </c>
      <c r="O5" s="146" t="str">
        <f t="shared" si="0"/>
        <v>Data for</v>
      </c>
      <c r="P5" s="146" t="str">
        <f t="shared" si="0"/>
        <v>Data for</v>
      </c>
      <c r="Q5" s="146" t="str">
        <f t="shared" si="0"/>
        <v>Data for</v>
      </c>
      <c r="R5" s="146" t="str">
        <f t="shared" si="0"/>
        <v>Data for</v>
      </c>
      <c r="S5" s="146" t="str">
        <f t="shared" si="0"/>
        <v>Data for</v>
      </c>
      <c r="T5" s="146" t="str">
        <f t="shared" si="0"/>
        <v>Data for</v>
      </c>
      <c r="U5" s="146" t="str">
        <f t="shared" si="0"/>
        <v>Data for</v>
      </c>
      <c r="V5" s="146" t="str">
        <f t="shared" si="0"/>
        <v>Data for</v>
      </c>
      <c r="W5" s="146" t="str">
        <f t="shared" si="0"/>
        <v>Data for</v>
      </c>
      <c r="X5" s="146" t="str">
        <f t="shared" si="0"/>
        <v>Data for</v>
      </c>
      <c r="Y5" s="146" t="str">
        <f t="shared" si="0"/>
        <v>Data for</v>
      </c>
      <c r="Z5" s="146" t="str">
        <f t="shared" si="0"/>
        <v>Data for</v>
      </c>
      <c r="AA5" s="146" t="str">
        <f t="shared" si="0"/>
        <v>Data for</v>
      </c>
      <c r="AB5" s="146" t="str">
        <f t="shared" si="0"/>
        <v>Data for</v>
      </c>
      <c r="AC5" s="146" t="str">
        <f t="shared" si="0"/>
        <v>Data for</v>
      </c>
      <c r="AD5" s="146" t="str">
        <f t="shared" si="0"/>
        <v>Data for</v>
      </c>
      <c r="AE5" s="146" t="str">
        <f t="shared" si="0"/>
        <v>Data for</v>
      </c>
      <c r="AF5" s="146" t="str">
        <f t="shared" si="0"/>
        <v>Data for</v>
      </c>
      <c r="AG5" s="146" t="str">
        <f t="shared" si="0"/>
        <v>Data for</v>
      </c>
      <c r="AH5" s="146" t="str">
        <f t="shared" si="0"/>
        <v>Data for</v>
      </c>
      <c r="AI5" s="146" t="str">
        <f t="shared" si="0"/>
        <v>Data for</v>
      </c>
      <c r="AJ5" s="146" t="str">
        <f t="shared" si="0"/>
        <v>Data for</v>
      </c>
      <c r="AK5" s="146" t="str">
        <f t="shared" si="0"/>
        <v>Data for</v>
      </c>
      <c r="AL5" s="146" t="str">
        <f t="shared" si="0"/>
        <v>Data for</v>
      </c>
    </row>
    <row r="6" spans="1:38">
      <c r="E6" s="54"/>
      <c r="F6" s="147"/>
      <c r="G6" s="547" t="str">
        <f>HLOOKUP(Start!$B$14,Sprachen_allg!B:Z,ROWS(Sprachen_allg!1:242),FALSE)</f>
        <v>Initial value of CAR</v>
      </c>
      <c r="H6" s="380">
        <v>2020</v>
      </c>
      <c r="I6" s="148">
        <f t="shared" ref="I6:AL6" si="1">H$6+1</f>
        <v>2021</v>
      </c>
      <c r="J6" s="148">
        <f t="shared" si="1"/>
        <v>2022</v>
      </c>
      <c r="K6" s="148">
        <f t="shared" si="1"/>
        <v>2023</v>
      </c>
      <c r="L6" s="148">
        <f t="shared" si="1"/>
        <v>2024</v>
      </c>
      <c r="M6" s="148">
        <f t="shared" si="1"/>
        <v>2025</v>
      </c>
      <c r="N6" s="148">
        <f t="shared" si="1"/>
        <v>2026</v>
      </c>
      <c r="O6" s="148">
        <f t="shared" si="1"/>
        <v>2027</v>
      </c>
      <c r="P6" s="148">
        <f t="shared" si="1"/>
        <v>2028</v>
      </c>
      <c r="Q6" s="148">
        <f t="shared" si="1"/>
        <v>2029</v>
      </c>
      <c r="R6" s="148">
        <f t="shared" si="1"/>
        <v>2030</v>
      </c>
      <c r="S6" s="148">
        <f t="shared" si="1"/>
        <v>2031</v>
      </c>
      <c r="T6" s="148">
        <f t="shared" si="1"/>
        <v>2032</v>
      </c>
      <c r="U6" s="148">
        <f t="shared" si="1"/>
        <v>2033</v>
      </c>
      <c r="V6" s="148">
        <f t="shared" si="1"/>
        <v>2034</v>
      </c>
      <c r="W6" s="148">
        <f t="shared" si="1"/>
        <v>2035</v>
      </c>
      <c r="X6" s="148">
        <f t="shared" si="1"/>
        <v>2036</v>
      </c>
      <c r="Y6" s="148">
        <f t="shared" si="1"/>
        <v>2037</v>
      </c>
      <c r="Z6" s="148">
        <f t="shared" si="1"/>
        <v>2038</v>
      </c>
      <c r="AA6" s="148">
        <f t="shared" si="1"/>
        <v>2039</v>
      </c>
      <c r="AB6" s="148">
        <f t="shared" si="1"/>
        <v>2040</v>
      </c>
      <c r="AC6" s="148">
        <f t="shared" si="1"/>
        <v>2041</v>
      </c>
      <c r="AD6" s="148">
        <f t="shared" si="1"/>
        <v>2042</v>
      </c>
      <c r="AE6" s="148">
        <f t="shared" si="1"/>
        <v>2043</v>
      </c>
      <c r="AF6" s="148">
        <f t="shared" si="1"/>
        <v>2044</v>
      </c>
      <c r="AG6" s="148">
        <f t="shared" si="1"/>
        <v>2045</v>
      </c>
      <c r="AH6" s="148">
        <f t="shared" si="1"/>
        <v>2046</v>
      </c>
      <c r="AI6" s="148">
        <f t="shared" si="1"/>
        <v>2047</v>
      </c>
      <c r="AJ6" s="148">
        <f t="shared" si="1"/>
        <v>2048</v>
      </c>
      <c r="AK6" s="148">
        <f t="shared" si="1"/>
        <v>2049</v>
      </c>
      <c r="AL6" s="148">
        <f t="shared" si="1"/>
        <v>2050</v>
      </c>
    </row>
    <row r="7" spans="1:38" ht="13.5" thickBot="1">
      <c r="B7" s="145" t="str">
        <f>HLOOKUP(Start!$B$14,Sprachen_allg!B:Z,ROWS(Sprachen_allg!1:154),FALSE)</f>
        <v>Scheduled point in time for the achievement "carbon-neutral building operation":</v>
      </c>
      <c r="G7" s="58">
        <v>0</v>
      </c>
      <c r="H7" s="380" t="str">
        <f t="shared" ref="H7:AL7" si="2">IF(H6&lt;$B$5,Messen,IF(H6=$B$5,aktJahr,IF(H6&gt;$B$5,Plan,"")))</f>
        <v>planned</v>
      </c>
      <c r="I7" s="517" t="str">
        <f t="shared" si="2"/>
        <v>planned</v>
      </c>
      <c r="J7" s="517" t="str">
        <f t="shared" si="2"/>
        <v>planned</v>
      </c>
      <c r="K7" s="517" t="str">
        <f t="shared" si="2"/>
        <v>planned</v>
      </c>
      <c r="L7" s="517" t="str">
        <f t="shared" si="2"/>
        <v>planned</v>
      </c>
      <c r="M7" s="517" t="str">
        <f t="shared" si="2"/>
        <v>planned</v>
      </c>
      <c r="N7" s="517" t="str">
        <f t="shared" si="2"/>
        <v>planned</v>
      </c>
      <c r="O7" s="517" t="str">
        <f t="shared" si="2"/>
        <v>planned</v>
      </c>
      <c r="P7" s="517" t="str">
        <f t="shared" si="2"/>
        <v>planned</v>
      </c>
      <c r="Q7" s="517" t="str">
        <f t="shared" si="2"/>
        <v>planned</v>
      </c>
      <c r="R7" s="517" t="str">
        <f t="shared" si="2"/>
        <v>planned</v>
      </c>
      <c r="S7" s="517" t="str">
        <f t="shared" si="2"/>
        <v>planned</v>
      </c>
      <c r="T7" s="517" t="str">
        <f t="shared" si="2"/>
        <v>planned</v>
      </c>
      <c r="U7" s="517" t="str">
        <f t="shared" si="2"/>
        <v>planned</v>
      </c>
      <c r="V7" s="517" t="str">
        <f t="shared" si="2"/>
        <v>planned</v>
      </c>
      <c r="W7" s="517" t="str">
        <f t="shared" si="2"/>
        <v>planned</v>
      </c>
      <c r="X7" s="517" t="str">
        <f t="shared" si="2"/>
        <v>planned</v>
      </c>
      <c r="Y7" s="517" t="str">
        <f t="shared" si="2"/>
        <v>planned</v>
      </c>
      <c r="Z7" s="517" t="str">
        <f t="shared" si="2"/>
        <v>planned</v>
      </c>
      <c r="AA7" s="517" t="str">
        <f t="shared" si="2"/>
        <v>planned</v>
      </c>
      <c r="AB7" s="517" t="str">
        <f t="shared" si="2"/>
        <v>planned</v>
      </c>
      <c r="AC7" s="517" t="str">
        <f t="shared" si="2"/>
        <v>planned</v>
      </c>
      <c r="AD7" s="517" t="str">
        <f t="shared" si="2"/>
        <v>planned</v>
      </c>
      <c r="AE7" s="517" t="str">
        <f t="shared" si="2"/>
        <v>planned</v>
      </c>
      <c r="AF7" s="517" t="str">
        <f t="shared" si="2"/>
        <v>planned</v>
      </c>
      <c r="AG7" s="517" t="str">
        <f t="shared" si="2"/>
        <v>planned</v>
      </c>
      <c r="AH7" s="517" t="str">
        <f t="shared" si="2"/>
        <v>planned</v>
      </c>
      <c r="AI7" s="517" t="str">
        <f t="shared" si="2"/>
        <v>planned</v>
      </c>
      <c r="AJ7" s="517" t="str">
        <f t="shared" si="2"/>
        <v>planned</v>
      </c>
      <c r="AK7" s="517" t="str">
        <f t="shared" si="2"/>
        <v>planned</v>
      </c>
      <c r="AL7" s="517" t="str">
        <f t="shared" si="2"/>
        <v>planned</v>
      </c>
    </row>
    <row r="8" spans="1:38" ht="13.5" outlineLevel="1" thickBot="1">
      <c r="B8" s="830">
        <v>2050</v>
      </c>
      <c r="C8" s="831"/>
      <c r="D8" s="832"/>
      <c r="E8" s="54" t="str">
        <f>E5</f>
        <v>Year</v>
      </c>
      <c r="G8" s="60"/>
      <c r="H8" s="15"/>
      <c r="I8" s="202"/>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row>
    <row r="9" spans="1:38" outlineLevel="1">
      <c r="G9" s="60"/>
      <c r="H9" s="15"/>
      <c r="I9" s="202"/>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row>
    <row r="10" spans="1:38" ht="15.75" outlineLevel="1">
      <c r="B10" s="100" t="str">
        <f>HLOOKUP(Start!$B$14,Sprachen_allg!B:Z,ROWS(Sprachen_allg!1:155),FALSE)</f>
        <v>Measures</v>
      </c>
      <c r="G10" s="60"/>
      <c r="H10" s="15"/>
      <c r="I10" s="202"/>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row>
    <row r="11" spans="1:38" ht="13.5" outlineLevel="1" thickBot="1">
      <c r="G11" s="60"/>
      <c r="H11" s="15"/>
      <c r="I11" s="202"/>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row>
    <row r="12" spans="1:38" outlineLevel="1">
      <c r="B12" s="150" t="str">
        <f>HLOOKUP(Start!$B$14,Sprachen_allg!B:Z,ROWS(Sprachen_allg!1:156),FALSE)</f>
        <v>Action area 1 (optional)</v>
      </c>
      <c r="C12" s="151"/>
      <c r="D12" s="151"/>
      <c r="E12" s="152"/>
      <c r="F12" s="152"/>
      <c r="G12" s="60"/>
      <c r="H12" s="397"/>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row>
    <row r="13" spans="1:38" outlineLevel="1">
      <c r="B13" s="153" t="str">
        <f>HLOOKUP(Start!$B$14,Sprachen_allg!B:Z,ROWS(Sprachen_allg!1:157),FALSE)</f>
        <v>Action area 2 (optional)</v>
      </c>
      <c r="C13" s="15"/>
      <c r="D13" s="15"/>
      <c r="E13" s="154"/>
      <c r="F13" s="154"/>
      <c r="G13" s="155"/>
      <c r="H13" s="397"/>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row>
    <row r="14" spans="1:38" outlineLevel="1">
      <c r="B14" s="156" t="str">
        <f>HLOOKUP(Start!$B$14,Sprachen_allg!B:Z,ROWS(Sprachen_allg!1:158),FALSE)</f>
        <v>Description of the measures/groups of measures</v>
      </c>
      <c r="C14" s="157"/>
      <c r="D14" s="157"/>
      <c r="E14" s="157"/>
      <c r="F14" s="157"/>
      <c r="G14" s="155"/>
      <c r="H14" s="841"/>
      <c r="I14" s="838"/>
      <c r="J14" s="838"/>
      <c r="K14" s="838"/>
      <c r="L14" s="838"/>
      <c r="M14" s="838"/>
      <c r="N14" s="838"/>
      <c r="O14" s="838"/>
      <c r="P14" s="838"/>
      <c r="Q14" s="838"/>
      <c r="R14" s="838"/>
      <c r="S14" s="838"/>
      <c r="T14" s="838"/>
      <c r="U14" s="838"/>
      <c r="V14" s="838"/>
      <c r="W14" s="838"/>
      <c r="X14" s="838"/>
      <c r="Y14" s="838"/>
      <c r="Z14" s="838"/>
      <c r="AA14" s="838"/>
      <c r="AB14" s="838"/>
      <c r="AC14" s="838"/>
      <c r="AD14" s="838"/>
      <c r="AE14" s="838"/>
      <c r="AF14" s="838"/>
      <c r="AG14" s="838"/>
      <c r="AH14" s="838"/>
      <c r="AI14" s="838"/>
      <c r="AJ14" s="838"/>
      <c r="AK14" s="838"/>
      <c r="AL14" s="838"/>
    </row>
    <row r="15" spans="1:38" outlineLevel="1">
      <c r="B15" s="158"/>
      <c r="C15" s="128"/>
      <c r="D15" s="128"/>
      <c r="E15" s="128"/>
      <c r="F15" s="128"/>
      <c r="G15" s="155"/>
      <c r="H15" s="842"/>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839"/>
    </row>
    <row r="16" spans="1:38" ht="51" customHeight="1" outlineLevel="1">
      <c r="B16" s="835" t="str">
        <f>HLOOKUP(Start!$B$14,Sprachen_allg!B:Z,ROWS(Sprachen_allg!1:159),FALSE)</f>
        <v>Important note when using 'Green Electricity':
According to the framework (p. 32), green electricity can only be used as the final measure in the Climate Action Roadmap if this step achieves a carbon-neutral CO2 balance (steering effect).</v>
      </c>
      <c r="C16" s="836"/>
      <c r="D16" s="836"/>
      <c r="E16" s="836"/>
      <c r="F16" s="837"/>
      <c r="G16" s="155"/>
      <c r="H16" s="842"/>
      <c r="I16" s="839"/>
      <c r="J16" s="839"/>
      <c r="K16" s="839"/>
      <c r="L16" s="839"/>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839"/>
    </row>
    <row r="17" spans="2:38" ht="34.5" customHeight="1" outlineLevel="1">
      <c r="B17" s="835" t="str">
        <f>HLOOKUP(Start!$B$14,Sprachen_allg!B:Z,ROWS(Sprachen_allg!1:160),FALSE)</f>
        <v>When using the CAR for reporting in actual operation: According to the framework (p. 32), the earliest possible use in actual operation makes perfect sense and should be considered for reporting.</v>
      </c>
      <c r="C17" s="836"/>
      <c r="D17" s="836"/>
      <c r="E17" s="836"/>
      <c r="F17" s="837"/>
      <c r="G17" s="155"/>
      <c r="H17" s="842"/>
      <c r="I17" s="839"/>
      <c r="J17" s="839"/>
      <c r="K17" s="839"/>
      <c r="L17" s="839"/>
      <c r="M17" s="839"/>
      <c r="N17" s="839"/>
      <c r="O17" s="839"/>
      <c r="P17" s="839"/>
      <c r="Q17" s="839"/>
      <c r="R17" s="839"/>
      <c r="S17" s="839"/>
      <c r="T17" s="839"/>
      <c r="U17" s="839"/>
      <c r="V17" s="839"/>
      <c r="W17" s="839"/>
      <c r="X17" s="839"/>
      <c r="Y17" s="839"/>
      <c r="Z17" s="839"/>
      <c r="AA17" s="839"/>
      <c r="AB17" s="839"/>
      <c r="AC17" s="839"/>
      <c r="AD17" s="839"/>
      <c r="AE17" s="839"/>
      <c r="AF17" s="839"/>
      <c r="AG17" s="839"/>
      <c r="AH17" s="839"/>
      <c r="AI17" s="839"/>
      <c r="AJ17" s="839"/>
      <c r="AK17" s="839"/>
      <c r="AL17" s="839"/>
    </row>
    <row r="18" spans="2:38" outlineLevel="1">
      <c r="B18" s="159"/>
      <c r="C18" s="160"/>
      <c r="D18" s="160"/>
      <c r="E18" s="128"/>
      <c r="F18" s="160"/>
      <c r="G18" s="155"/>
      <c r="H18" s="843"/>
      <c r="I18" s="840"/>
      <c r="J18" s="840"/>
      <c r="K18" s="840"/>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840"/>
    </row>
    <row r="19" spans="2:38" ht="13.5" outlineLevel="1">
      <c r="B19" s="762" t="str">
        <f>HLOOKUP(Start!$B$14,Sprachen_allg!B:Z,ROWS(Sprachen_allg!1:161),FALSE)</f>
        <v>GHG emissions (Module B5 according to EN 15978)</v>
      </c>
      <c r="C19" s="763"/>
      <c r="D19" s="763"/>
      <c r="E19" s="115" t="s">
        <v>32</v>
      </c>
      <c r="F19" s="161"/>
      <c r="G19" s="155"/>
      <c r="H19" s="398"/>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row>
    <row r="20" spans="2:38" ht="13.5" outlineLevel="1" thickBot="1">
      <c r="B20" s="92" t="str">
        <f>HLOOKUP(Start!$B$14,Sprachen_allg!B:Z,ROWS(Sprachen_allg!1:162),FALSE)</f>
        <v>Row(s) in Climate Action Roadmap</v>
      </c>
      <c r="C20" s="162"/>
      <c r="D20" s="162"/>
      <c r="E20" s="163"/>
      <c r="F20" s="163"/>
      <c r="G20" s="60"/>
      <c r="H20" s="399"/>
      <c r="I20" s="372"/>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row>
    <row r="21" spans="2:38" s="162" customFormat="1" ht="13.5" thickBot="1">
      <c r="F21" s="163"/>
      <c r="G21" s="164"/>
      <c r="H21" s="381"/>
      <c r="I21" s="384"/>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row>
    <row r="22" spans="2:38">
      <c r="G22" s="60"/>
      <c r="H22" s="15"/>
      <c r="I22" s="202"/>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row>
    <row r="23" spans="2:38" ht="15.75">
      <c r="B23" s="100" t="str">
        <f>'PART 1 Status assessment'!B21</f>
        <v>Final energy imported into the system boundary ("Import")</v>
      </c>
      <c r="G23" s="60"/>
      <c r="H23" s="15"/>
      <c r="I23" s="202"/>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row>
    <row r="24" spans="2:38" ht="24.95" customHeight="1">
      <c r="B24" s="806" t="str">
        <f>'PART 1 Status assessment'!B22:E22</f>
        <v>According to the Framework:
GHG emissions related to building energy import ("Import").</v>
      </c>
      <c r="C24" s="806"/>
      <c r="D24" s="806"/>
      <c r="E24" s="806"/>
      <c r="G24" s="60"/>
      <c r="H24" s="15"/>
      <c r="I24" s="202"/>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row>
    <row r="25" spans="2:38" ht="13.5" thickBot="1">
      <c r="G25" s="60"/>
      <c r="H25" s="15"/>
      <c r="I25" s="202"/>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row>
    <row r="26" spans="2:38" ht="18.75" customHeight="1" thickBot="1">
      <c r="B26" s="798" t="str">
        <f>HLOOKUP(Start!$B$14,Sprachen_allg!B:Z,ROWS(Sprachen_allg!1:163),FALSE)</f>
        <v>Electrical energy</v>
      </c>
      <c r="C26" s="799"/>
      <c r="D26" s="61"/>
      <c r="E26" s="62"/>
      <c r="F26" s="166"/>
      <c r="G26" s="60"/>
      <c r="H26" s="15"/>
      <c r="I26" s="202"/>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row>
    <row r="27" spans="2:38" ht="15.75" customHeight="1">
      <c r="B27" s="45"/>
      <c r="C27" s="40"/>
      <c r="D27" s="40"/>
      <c r="E27" s="63"/>
      <c r="F27" s="166"/>
      <c r="G27" s="60"/>
      <c r="H27" s="15"/>
      <c r="I27" s="202"/>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row>
    <row r="28" spans="2:38" ht="15.75" customHeight="1">
      <c r="B28" s="64" t="str">
        <f>HLOOKUP(Start!$B$14,Sprachen_allg!B:Z,ROWS(Sprachen_allg!1:164),FALSE)</f>
        <v>1. Measured data available:</v>
      </c>
      <c r="C28" s="15"/>
      <c r="D28" s="40"/>
      <c r="E28" s="63"/>
      <c r="F28" s="166"/>
      <c r="G28" s="66"/>
      <c r="H28" s="63"/>
      <c r="I28" s="385"/>
      <c r="J28" s="167"/>
      <c r="K28" s="167"/>
      <c r="L28" s="167"/>
      <c r="M28" s="167"/>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row>
    <row r="29" spans="2:38" ht="15.75" customHeight="1">
      <c r="B29" s="64"/>
      <c r="C29" s="15"/>
      <c r="D29" s="40"/>
      <c r="E29" s="63"/>
      <c r="F29" s="166"/>
      <c r="G29" s="66"/>
      <c r="H29" s="63"/>
      <c r="I29" s="385"/>
      <c r="J29" s="167"/>
      <c r="K29" s="167"/>
      <c r="L29" s="167"/>
      <c r="M29" s="167"/>
      <c r="N29" s="167"/>
      <c r="O29" s="167"/>
      <c r="P29" s="167"/>
      <c r="Q29" s="167"/>
      <c r="R29" s="167"/>
      <c r="S29" s="167"/>
      <c r="T29" s="167"/>
      <c r="U29" s="167"/>
      <c r="V29" s="167"/>
      <c r="W29" s="167"/>
      <c r="X29" s="167"/>
      <c r="Y29" s="167"/>
      <c r="Z29" s="167"/>
      <c r="AA29" s="167"/>
      <c r="AB29" s="167"/>
      <c r="AC29" s="167"/>
      <c r="AD29" s="167"/>
      <c r="AE29" s="167"/>
      <c r="AF29" s="167"/>
      <c r="AG29" s="167"/>
      <c r="AH29" s="167"/>
      <c r="AI29" s="167"/>
      <c r="AJ29" s="167"/>
      <c r="AK29" s="167"/>
      <c r="AL29" s="167"/>
    </row>
    <row r="30" spans="2:38" s="42" customFormat="1" ht="15.75" customHeight="1" thickBot="1">
      <c r="B30" s="168"/>
      <c r="C30" s="40" t="str">
        <f>HLOOKUP(Start!$B$14,Sprachen_allg!B:Z,ROWS(Sprachen_allg!1:165),FALSE)</f>
        <v>Electrical energy - Energy source 1.1</v>
      </c>
      <c r="D30" s="40"/>
      <c r="E30" s="40"/>
      <c r="F30" s="169"/>
      <c r="G30" s="68"/>
      <c r="H30" s="40"/>
      <c r="I30" s="371"/>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row>
    <row r="31" spans="2:38" ht="15.75" customHeight="1">
      <c r="B31" s="64"/>
      <c r="C31" s="69" t="str">
        <f>HLOOKUP(Start!$B$14,Sprachen_allg!B:Z,ROWS(Sprachen_allg!1:166),FALSE)</f>
        <v>Type of energy source</v>
      </c>
      <c r="D31" s="70"/>
      <c r="E31" s="71"/>
      <c r="F31" s="169"/>
      <c r="G31" s="66"/>
      <c r="H31" s="63"/>
      <c r="I31" s="385"/>
      <c r="J31" s="167"/>
      <c r="K31" s="167"/>
      <c r="L31" s="167"/>
      <c r="M31" s="167"/>
      <c r="N31" s="167"/>
      <c r="O31" s="167"/>
      <c r="P31" s="167"/>
      <c r="Q31" s="167"/>
      <c r="R31" s="167"/>
      <c r="S31" s="167"/>
      <c r="T31" s="167"/>
      <c r="U31" s="167"/>
      <c r="V31" s="167"/>
      <c r="W31" s="167"/>
      <c r="X31" s="167"/>
      <c r="Y31" s="167"/>
      <c r="Z31" s="167"/>
      <c r="AA31" s="167"/>
      <c r="AB31" s="167"/>
      <c r="AC31" s="167"/>
      <c r="AD31" s="167"/>
      <c r="AE31" s="167"/>
      <c r="AF31" s="167"/>
      <c r="AG31" s="167"/>
      <c r="AH31" s="167"/>
      <c r="AI31" s="167"/>
      <c r="AJ31" s="167"/>
      <c r="AK31" s="167"/>
      <c r="AL31" s="167"/>
    </row>
    <row r="32" spans="2:38" ht="16.5" customHeight="1">
      <c r="B32" s="64"/>
      <c r="C32" s="827" t="str">
        <f>IF('PART 1 Status assessment'!C30="","",'PART 1 Status assessment'!C30)</f>
        <v/>
      </c>
      <c r="D32" s="828"/>
      <c r="E32" s="829"/>
      <c r="F32" s="169"/>
      <c r="G32" s="171"/>
      <c r="H32" s="400"/>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row>
    <row r="33" spans="2:38" ht="15.75" customHeight="1">
      <c r="B33" s="64"/>
      <c r="C33" s="357" t="str">
        <f>HLOOKUP(Start!$B$14,Sprachen_allg!B:Z,ROWS(Sprachen_allg!1:167),FALSE)</f>
        <v>CO2 factor [kgCO2eq/kWh]</v>
      </c>
      <c r="D33" s="833" t="str">
        <f>HLOOKUP(Start!$B$14,Sprachen_Einheiten!B:Z,ROWS(Sprachen_Einheiten!1:22),FALSE)</f>
        <v>[kgCO2eq/kWh]</v>
      </c>
      <c r="E33" s="834"/>
      <c r="F33" s="169"/>
      <c r="G33" s="94"/>
      <c r="H33" s="401" t="str">
        <f>IF($C32="",AuswahlEtr,VLOOKUP($C32,'ANNEX 1 Emission Factors'!$B$23:$AR$29,COLUMNS('ANNEX 1 Emission Factors'!$B:$H)+(H$6-2014),FALSE))</f>
        <v>Select energy source</v>
      </c>
      <c r="I33" s="376" t="str">
        <f>IF($C32="",AuswahlEtr,VLOOKUP($C32,'ANNEX 1 Emission Factors'!$B$23:$AR$29,COLUMNS('ANNEX 1 Emission Factors'!$B:$H)+(I$6-2014),FALSE))</f>
        <v>Select energy source</v>
      </c>
      <c r="J33" s="376" t="str">
        <f>IF($C32="",AuswahlEtr,VLOOKUP($C32,'ANNEX 1 Emission Factors'!$B$23:$AR$29,COLUMNS('ANNEX 1 Emission Factors'!$B:$H)+(J$6-2014),FALSE))</f>
        <v>Select energy source</v>
      </c>
      <c r="K33" s="376" t="str">
        <f>IF($C32="",AuswahlEtr,VLOOKUP($C32,'ANNEX 1 Emission Factors'!$B$23:$AR$29,COLUMNS('ANNEX 1 Emission Factors'!$B:$H)+(K$6-2014),FALSE))</f>
        <v>Select energy source</v>
      </c>
      <c r="L33" s="376" t="str">
        <f>IF($C32="",AuswahlEtr,VLOOKUP($C32,'ANNEX 1 Emission Factors'!$B$23:$AR$29,COLUMNS('ANNEX 1 Emission Factors'!$B:$H)+(L$6-2014),FALSE))</f>
        <v>Select energy source</v>
      </c>
      <c r="M33" s="376" t="str">
        <f>IF($C32="",AuswahlEtr,VLOOKUP($C32,'ANNEX 1 Emission Factors'!$B$23:$AR$29,COLUMNS('ANNEX 1 Emission Factors'!$B:$H)+(M$6-2014),FALSE))</f>
        <v>Select energy source</v>
      </c>
      <c r="N33" s="376" t="str">
        <f>IF($C32="",AuswahlEtr,VLOOKUP($C32,'ANNEX 1 Emission Factors'!$B$23:$AR$29,COLUMNS('ANNEX 1 Emission Factors'!$B:$H)+(N$6-2014),FALSE))</f>
        <v>Select energy source</v>
      </c>
      <c r="O33" s="376" t="str">
        <f>IF($C32="",AuswahlEtr,VLOOKUP($C32,'ANNEX 1 Emission Factors'!$B$23:$AR$29,COLUMNS('ANNEX 1 Emission Factors'!$B:$H)+(O$6-2014),FALSE))</f>
        <v>Select energy source</v>
      </c>
      <c r="P33" s="376" t="str">
        <f>IF($C32="",AuswahlEtr,VLOOKUP($C32,'ANNEX 1 Emission Factors'!$B$23:$AR$29,COLUMNS('ANNEX 1 Emission Factors'!$B:$H)+(P$6-2014),FALSE))</f>
        <v>Select energy source</v>
      </c>
      <c r="Q33" s="376" t="str">
        <f>IF($C32="",AuswahlEtr,VLOOKUP($C32,'ANNEX 1 Emission Factors'!$B$23:$AR$29,COLUMNS('ANNEX 1 Emission Factors'!$B:$H)+(Q$6-2014),FALSE))</f>
        <v>Select energy source</v>
      </c>
      <c r="R33" s="376" t="str">
        <f>IF($C32="",AuswahlEtr,VLOOKUP($C32,'ANNEX 1 Emission Factors'!$B$23:$AR$29,COLUMNS('ANNEX 1 Emission Factors'!$B:$H)+(R$6-2014),FALSE))</f>
        <v>Select energy source</v>
      </c>
      <c r="S33" s="376" t="str">
        <f>IF($C32="",AuswahlEtr,VLOOKUP($C32,'ANNEX 1 Emission Factors'!$B$23:$AR$29,COLUMNS('ANNEX 1 Emission Factors'!$B:$H)+(S$6-2014),FALSE))</f>
        <v>Select energy source</v>
      </c>
      <c r="T33" s="376" t="str">
        <f>IF($C32="",AuswahlEtr,VLOOKUP($C32,'ANNEX 1 Emission Factors'!$B$23:$AR$29,COLUMNS('ANNEX 1 Emission Factors'!$B:$H)+(T$6-2014),FALSE))</f>
        <v>Select energy source</v>
      </c>
      <c r="U33" s="376" t="str">
        <f>IF($C32="",AuswahlEtr,VLOOKUP($C32,'ANNEX 1 Emission Factors'!$B$23:$AR$29,COLUMNS('ANNEX 1 Emission Factors'!$B:$H)+(U$6-2014),FALSE))</f>
        <v>Select energy source</v>
      </c>
      <c r="V33" s="376" t="str">
        <f>IF($C32="",AuswahlEtr,VLOOKUP($C32,'ANNEX 1 Emission Factors'!$B$23:$AR$29,COLUMNS('ANNEX 1 Emission Factors'!$B:$H)+(V$6-2014),FALSE))</f>
        <v>Select energy source</v>
      </c>
      <c r="W33" s="376" t="str">
        <f>IF($C32="",AuswahlEtr,VLOOKUP($C32,'ANNEX 1 Emission Factors'!$B$23:$AR$29,COLUMNS('ANNEX 1 Emission Factors'!$B:$H)+(W$6-2014),FALSE))</f>
        <v>Select energy source</v>
      </c>
      <c r="X33" s="376" t="str">
        <f>IF($C32="",AuswahlEtr,VLOOKUP($C32,'ANNEX 1 Emission Factors'!$B$23:$AR$29,COLUMNS('ANNEX 1 Emission Factors'!$B:$H)+(X$6-2014),FALSE))</f>
        <v>Select energy source</v>
      </c>
      <c r="Y33" s="376" t="str">
        <f>IF($C32="",AuswahlEtr,VLOOKUP($C32,'ANNEX 1 Emission Factors'!$B$23:$AR$29,COLUMNS('ANNEX 1 Emission Factors'!$B:$H)+(Y$6-2014),FALSE))</f>
        <v>Select energy source</v>
      </c>
      <c r="Z33" s="376" t="str">
        <f>IF($C32="",AuswahlEtr,VLOOKUP($C32,'ANNEX 1 Emission Factors'!$B$23:$AR$29,COLUMNS('ANNEX 1 Emission Factors'!$B:$H)+(Z$6-2014),FALSE))</f>
        <v>Select energy source</v>
      </c>
      <c r="AA33" s="376" t="str">
        <f>IF($C32="",AuswahlEtr,VLOOKUP($C32,'ANNEX 1 Emission Factors'!$B$23:$AR$29,COLUMNS('ANNEX 1 Emission Factors'!$B:$H)+(AA$6-2014),FALSE))</f>
        <v>Select energy source</v>
      </c>
      <c r="AB33" s="376" t="str">
        <f>IF($C32="",AuswahlEtr,VLOOKUP($C32,'ANNEX 1 Emission Factors'!$B$23:$AR$29,COLUMNS('ANNEX 1 Emission Factors'!$B:$H)+(AB$6-2014),FALSE))</f>
        <v>Select energy source</v>
      </c>
      <c r="AC33" s="376" t="str">
        <f>IF($C32="",AuswahlEtr,VLOOKUP($C32,'ANNEX 1 Emission Factors'!$B$23:$AR$29,COLUMNS('ANNEX 1 Emission Factors'!$B:$H)+(AC$6-2014),FALSE))</f>
        <v>Select energy source</v>
      </c>
      <c r="AD33" s="376" t="str">
        <f>IF($C32="",AuswahlEtr,VLOOKUP($C32,'ANNEX 1 Emission Factors'!$B$23:$AR$29,COLUMNS('ANNEX 1 Emission Factors'!$B:$H)+(AD$6-2014),FALSE))</f>
        <v>Select energy source</v>
      </c>
      <c r="AE33" s="376" t="str">
        <f>IF($C32="",AuswahlEtr,VLOOKUP($C32,'ANNEX 1 Emission Factors'!$B$23:$AR$29,COLUMNS('ANNEX 1 Emission Factors'!$B:$H)+(AE$6-2014),FALSE))</f>
        <v>Select energy source</v>
      </c>
      <c r="AF33" s="376" t="str">
        <f>IF($C32="",AuswahlEtr,VLOOKUP($C32,'ANNEX 1 Emission Factors'!$B$23:$AR$29,COLUMNS('ANNEX 1 Emission Factors'!$B:$H)+(AF$6-2014),FALSE))</f>
        <v>Select energy source</v>
      </c>
      <c r="AG33" s="376" t="str">
        <f>IF($C32="",AuswahlEtr,VLOOKUP($C32,'ANNEX 1 Emission Factors'!$B$23:$AR$29,COLUMNS('ANNEX 1 Emission Factors'!$B:$H)+(AG$6-2014),FALSE))</f>
        <v>Select energy source</v>
      </c>
      <c r="AH33" s="376" t="str">
        <f>IF($C32="",AuswahlEtr,VLOOKUP($C32,'ANNEX 1 Emission Factors'!$B$23:$AR$29,COLUMNS('ANNEX 1 Emission Factors'!$B:$H)+(AH$6-2014),FALSE))</f>
        <v>Select energy source</v>
      </c>
      <c r="AI33" s="376" t="str">
        <f>IF($C32="",AuswahlEtr,VLOOKUP($C32,'ANNEX 1 Emission Factors'!$B$23:$AR$29,COLUMNS('ANNEX 1 Emission Factors'!$B:$H)+(AI$6-2014),FALSE))</f>
        <v>Select energy source</v>
      </c>
      <c r="AJ33" s="376" t="str">
        <f>IF($C32="",AuswahlEtr,VLOOKUP($C32,'ANNEX 1 Emission Factors'!$B$23:$AR$29,COLUMNS('ANNEX 1 Emission Factors'!$B:$H)+(AJ$6-2014),FALSE))</f>
        <v>Select energy source</v>
      </c>
      <c r="AK33" s="376" t="str">
        <f>IF($C32="",AuswahlEtr,VLOOKUP($C32,'ANNEX 1 Emission Factors'!$B$23:$AR$29,COLUMNS('ANNEX 1 Emission Factors'!$B:$H)+(AK$6-2014),FALSE))</f>
        <v>Select energy source</v>
      </c>
      <c r="AL33" s="376" t="str">
        <f>IF($C32="",AuswahlEtr,VLOOKUP($C32,'ANNEX 1 Emission Factors'!$B$23:$AR$29,COLUMNS('ANNEX 1 Emission Factors'!$B:$H)+(AL$6-2014),FALSE))</f>
        <v>Select energy source</v>
      </c>
    </row>
    <row r="34" spans="2:38" ht="15.75" customHeight="1" thickBot="1">
      <c r="B34" s="64"/>
      <c r="C34" s="75" t="str">
        <f>HLOOKUP(Start!$B$14,Sprachen_allg!B:Z,ROWS(Sprachen_allg!1:168),FALSE)</f>
        <v>Amount of energy</v>
      </c>
      <c r="D34" s="823" t="str">
        <f>HLOOKUP(Start!$B$14,Sprachen_Einheiten!B:Z,ROWS(Sprachen_Einheiten!1:23),FALSE)</f>
        <v>[kWh]</v>
      </c>
      <c r="E34" s="824"/>
      <c r="F34" s="172"/>
      <c r="G34" s="91" t="str">
        <f>IF('PART 1 Status assessment'!H32="","",'PART 1 Status assessment'!H32)</f>
        <v/>
      </c>
      <c r="H34" s="382" t="str">
        <f t="shared" ref="H34:I34" si="3">IF(ISBLANK(G34),"",G34)</f>
        <v/>
      </c>
      <c r="I34" s="386" t="str">
        <f t="shared" si="3"/>
        <v/>
      </c>
      <c r="J34" s="386" t="str">
        <f t="shared" ref="J34" si="4">IF(ISBLANK(I34),"",I34)</f>
        <v/>
      </c>
      <c r="K34" s="386" t="str">
        <f t="shared" ref="K34" si="5">IF(ISBLANK(J34),"",J34)</f>
        <v/>
      </c>
      <c r="L34" s="386" t="str">
        <f t="shared" ref="L34" si="6">IF(ISBLANK(K34),"",K34)</f>
        <v/>
      </c>
      <c r="M34" s="386" t="str">
        <f t="shared" ref="M34" si="7">IF(ISBLANK(L34),"",L34)</f>
        <v/>
      </c>
      <c r="N34" s="386" t="str">
        <f t="shared" ref="N34" si="8">IF(ISBLANK(M34),"",M34)</f>
        <v/>
      </c>
      <c r="O34" s="386" t="str">
        <f t="shared" ref="O34" si="9">IF(ISBLANK(N34),"",N34)</f>
        <v/>
      </c>
      <c r="P34" s="386" t="str">
        <f t="shared" ref="P34" si="10">IF(ISBLANK(O34),"",O34)</f>
        <v/>
      </c>
      <c r="Q34" s="386" t="str">
        <f t="shared" ref="Q34" si="11">IF(ISBLANK(P34),"",P34)</f>
        <v/>
      </c>
      <c r="R34" s="386" t="str">
        <f t="shared" ref="R34" si="12">IF(ISBLANK(Q34),"",Q34)</f>
        <v/>
      </c>
      <c r="S34" s="386" t="str">
        <f t="shared" ref="S34" si="13">IF(ISBLANK(R34),"",R34)</f>
        <v/>
      </c>
      <c r="T34" s="386" t="str">
        <f t="shared" ref="T34" si="14">IF(ISBLANK(S34),"",S34)</f>
        <v/>
      </c>
      <c r="U34" s="386" t="str">
        <f t="shared" ref="U34" si="15">IF(ISBLANK(T34),"",T34)</f>
        <v/>
      </c>
      <c r="V34" s="386" t="str">
        <f t="shared" ref="V34" si="16">IF(ISBLANK(U34),"",U34)</f>
        <v/>
      </c>
      <c r="W34" s="386" t="str">
        <f t="shared" ref="W34" si="17">IF(ISBLANK(V34),"",V34)</f>
        <v/>
      </c>
      <c r="X34" s="386" t="str">
        <f t="shared" ref="X34" si="18">IF(ISBLANK(W34),"",W34)</f>
        <v/>
      </c>
      <c r="Y34" s="386" t="str">
        <f t="shared" ref="Y34" si="19">IF(ISBLANK(X34),"",X34)</f>
        <v/>
      </c>
      <c r="Z34" s="386" t="str">
        <f t="shared" ref="Z34" si="20">IF(ISBLANK(Y34),"",Y34)</f>
        <v/>
      </c>
      <c r="AA34" s="386" t="str">
        <f t="shared" ref="AA34" si="21">IF(ISBLANK(Z34),"",Z34)</f>
        <v/>
      </c>
      <c r="AB34" s="386" t="str">
        <f t="shared" ref="AB34" si="22">IF(ISBLANK(AA34),"",AA34)</f>
        <v/>
      </c>
      <c r="AC34" s="386" t="str">
        <f t="shared" ref="AC34" si="23">IF(ISBLANK(AB34),"",AB34)</f>
        <v/>
      </c>
      <c r="AD34" s="386" t="str">
        <f t="shared" ref="AD34" si="24">IF(ISBLANK(AC34),"",AC34)</f>
        <v/>
      </c>
      <c r="AE34" s="386" t="str">
        <f t="shared" ref="AE34" si="25">IF(ISBLANK(AD34),"",AD34)</f>
        <v/>
      </c>
      <c r="AF34" s="386" t="str">
        <f t="shared" ref="AF34" si="26">IF(ISBLANK(AE34),"",AE34)</f>
        <v/>
      </c>
      <c r="AG34" s="386" t="str">
        <f t="shared" ref="AG34" si="27">IF(ISBLANK(AF34),"",AF34)</f>
        <v/>
      </c>
      <c r="AH34" s="386" t="str">
        <f t="shared" ref="AH34" si="28">IF(ISBLANK(AG34),"",AG34)</f>
        <v/>
      </c>
      <c r="AI34" s="386" t="str">
        <f t="shared" ref="AI34" si="29">IF(ISBLANK(AH34),"",AH34)</f>
        <v/>
      </c>
      <c r="AJ34" s="386" t="str">
        <f t="shared" ref="AJ34" si="30">IF(ISBLANK(AI34),"",AI34)</f>
        <v/>
      </c>
      <c r="AK34" s="386" t="str">
        <f t="shared" ref="AK34" si="31">IF(ISBLANK(AJ34),"",AJ34)</f>
        <v/>
      </c>
      <c r="AL34" s="386" t="str">
        <f t="shared" ref="AL34" si="32">IF(ISBLANK(AK34),"",AK34)</f>
        <v/>
      </c>
    </row>
    <row r="35" spans="2:38" ht="15.75" customHeight="1">
      <c r="B35" s="64"/>
      <c r="C35" s="15"/>
      <c r="D35" s="40"/>
      <c r="E35" s="63"/>
      <c r="F35" s="166"/>
      <c r="G35" s="66"/>
      <c r="H35" s="63"/>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5"/>
    </row>
    <row r="36" spans="2:38" ht="15.75" customHeight="1" thickBot="1">
      <c r="B36" s="64"/>
      <c r="C36" s="498" t="str">
        <f>HLOOKUP(Start!$B$14,Sprachen_allg!B:Z,ROWS(Sprachen_allg!1:169),FALSE)</f>
        <v>Electrical energy - Energy source 1.2</v>
      </c>
      <c r="D36" s="40"/>
      <c r="E36" s="63"/>
      <c r="F36" s="166"/>
      <c r="G36" s="66"/>
      <c r="H36" s="63"/>
      <c r="I36" s="385"/>
      <c r="J36" s="385"/>
      <c r="K36" s="385"/>
      <c r="L36" s="385"/>
      <c r="M36" s="385"/>
      <c r="N36" s="385"/>
      <c r="O36" s="385"/>
      <c r="P36" s="385"/>
      <c r="Q36" s="385"/>
      <c r="R36" s="385"/>
      <c r="S36" s="385"/>
      <c r="T36" s="385"/>
      <c r="U36" s="385"/>
      <c r="V36" s="385"/>
      <c r="W36" s="385"/>
      <c r="X36" s="385"/>
      <c r="Y36" s="385"/>
      <c r="Z36" s="385"/>
      <c r="AA36" s="385"/>
      <c r="AB36" s="385"/>
      <c r="AC36" s="385"/>
      <c r="AD36" s="385"/>
      <c r="AE36" s="385"/>
      <c r="AF36" s="385"/>
      <c r="AG36" s="385"/>
      <c r="AH36" s="385"/>
      <c r="AI36" s="385"/>
      <c r="AJ36" s="385"/>
      <c r="AK36" s="385"/>
      <c r="AL36" s="385"/>
    </row>
    <row r="37" spans="2:38" ht="15.75" customHeight="1">
      <c r="B37" s="64"/>
      <c r="C37" s="69" t="str">
        <f>C31</f>
        <v>Type of energy source</v>
      </c>
      <c r="D37" s="70"/>
      <c r="E37" s="71"/>
      <c r="F37" s="166"/>
      <c r="G37" s="66"/>
      <c r="H37" s="63"/>
      <c r="I37" s="385"/>
      <c r="J37" s="385"/>
      <c r="K37" s="385"/>
      <c r="L37" s="385"/>
      <c r="M37" s="385"/>
      <c r="N37" s="385"/>
      <c r="O37" s="385"/>
      <c r="P37" s="385"/>
      <c r="Q37" s="385"/>
      <c r="R37" s="385"/>
      <c r="S37" s="385"/>
      <c r="T37" s="385"/>
      <c r="U37" s="385"/>
      <c r="V37" s="385"/>
      <c r="W37" s="385"/>
      <c r="X37" s="385"/>
      <c r="Y37" s="385"/>
      <c r="Z37" s="385"/>
      <c r="AA37" s="385"/>
      <c r="AB37" s="385"/>
      <c r="AC37" s="385"/>
      <c r="AD37" s="385"/>
      <c r="AE37" s="385"/>
      <c r="AF37" s="385"/>
      <c r="AG37" s="385"/>
      <c r="AH37" s="385"/>
      <c r="AI37" s="385"/>
      <c r="AJ37" s="385"/>
      <c r="AK37" s="385"/>
      <c r="AL37" s="385"/>
    </row>
    <row r="38" spans="2:38" ht="16.5" customHeight="1">
      <c r="B38" s="78"/>
      <c r="C38" s="827" t="str">
        <f>IF('PART 1 Status assessment'!C36="","",'PART 1 Status assessment'!C36)</f>
        <v/>
      </c>
      <c r="D38" s="828"/>
      <c r="E38" s="829"/>
      <c r="F38" s="166"/>
      <c r="G38" s="171"/>
      <c r="H38" s="400"/>
      <c r="I38" s="378"/>
      <c r="J38" s="378"/>
      <c r="K38" s="378"/>
      <c r="L38" s="378"/>
      <c r="M38" s="378"/>
      <c r="N38" s="378"/>
      <c r="O38" s="378"/>
      <c r="P38" s="378"/>
      <c r="Q38" s="378"/>
      <c r="R38" s="378"/>
      <c r="S38" s="378"/>
      <c r="T38" s="378"/>
      <c r="U38" s="378"/>
      <c r="V38" s="378"/>
      <c r="W38" s="378"/>
      <c r="X38" s="378"/>
      <c r="Y38" s="378"/>
      <c r="Z38" s="378"/>
      <c r="AA38" s="378"/>
      <c r="AB38" s="378"/>
      <c r="AC38" s="378"/>
      <c r="AD38" s="378"/>
      <c r="AE38" s="378"/>
      <c r="AF38" s="378"/>
      <c r="AG38" s="378"/>
      <c r="AH38" s="378"/>
      <c r="AI38" s="378"/>
      <c r="AJ38" s="378"/>
      <c r="AK38" s="378"/>
      <c r="AL38" s="378"/>
    </row>
    <row r="39" spans="2:38" ht="15.75" customHeight="1">
      <c r="B39" s="79"/>
      <c r="C39" s="357" t="str">
        <f>C33</f>
        <v>CO2 factor [kgCO2eq/kWh]</v>
      </c>
      <c r="D39" s="833" t="str">
        <f>D33</f>
        <v>[kgCO2eq/kWh]</v>
      </c>
      <c r="E39" s="834"/>
      <c r="F39" s="166"/>
      <c r="G39" s="94"/>
      <c r="H39" s="401" t="str">
        <f>IF($C38="",AuswahlEtr,VLOOKUP($C38,'ANNEX 1 Emission Factors'!$B$23:$AR$29,COLUMNS('ANNEX 1 Emission Factors'!$B:$H)+(H$6-2014),FALSE))</f>
        <v>Select energy source</v>
      </c>
      <c r="I39" s="376" t="str">
        <f>IF($C38="",AuswahlEtr,VLOOKUP($C38,'ANNEX 1 Emission Factors'!$B$23:$AR$29,COLUMNS('ANNEX 1 Emission Factors'!$B:$H)+(I$6-2014),FALSE))</f>
        <v>Select energy source</v>
      </c>
      <c r="J39" s="376" t="str">
        <f>IF($C38="",AuswahlEtr,VLOOKUP($C38,'ANNEX 1 Emission Factors'!$B$23:$AR$29,COLUMNS('ANNEX 1 Emission Factors'!$B:$H)+(J$6-2014),FALSE))</f>
        <v>Select energy source</v>
      </c>
      <c r="K39" s="376" t="str">
        <f>IF($C38="",AuswahlEtr,VLOOKUP($C38,'ANNEX 1 Emission Factors'!$B$23:$AR$29,COLUMNS('ANNEX 1 Emission Factors'!$B:$H)+(K$6-2014),FALSE))</f>
        <v>Select energy source</v>
      </c>
      <c r="L39" s="376" t="str">
        <f>IF($C38="",AuswahlEtr,VLOOKUP($C38,'ANNEX 1 Emission Factors'!$B$23:$AR$29,COLUMNS('ANNEX 1 Emission Factors'!$B:$H)+(L$6-2014),FALSE))</f>
        <v>Select energy source</v>
      </c>
      <c r="M39" s="376" t="str">
        <f>IF($C38="",AuswahlEtr,VLOOKUP($C38,'ANNEX 1 Emission Factors'!$B$23:$AR$29,COLUMNS('ANNEX 1 Emission Factors'!$B:$H)+(M$6-2014),FALSE))</f>
        <v>Select energy source</v>
      </c>
      <c r="N39" s="376" t="str">
        <f>IF($C38="",AuswahlEtr,VLOOKUP($C38,'ANNEX 1 Emission Factors'!$B$23:$AR$29,COLUMNS('ANNEX 1 Emission Factors'!$B:$H)+(N$6-2014),FALSE))</f>
        <v>Select energy source</v>
      </c>
      <c r="O39" s="376" t="str">
        <f>IF($C38="",AuswahlEtr,VLOOKUP($C38,'ANNEX 1 Emission Factors'!$B$23:$AR$29,COLUMNS('ANNEX 1 Emission Factors'!$B:$H)+(O$6-2014),FALSE))</f>
        <v>Select energy source</v>
      </c>
      <c r="P39" s="376" t="str">
        <f>IF($C38="",AuswahlEtr,VLOOKUP($C38,'ANNEX 1 Emission Factors'!$B$23:$AR$29,COLUMNS('ANNEX 1 Emission Factors'!$B:$H)+(P$6-2014),FALSE))</f>
        <v>Select energy source</v>
      </c>
      <c r="Q39" s="376" t="str">
        <f>IF($C38="",AuswahlEtr,VLOOKUP($C38,'ANNEX 1 Emission Factors'!$B$23:$AR$29,COLUMNS('ANNEX 1 Emission Factors'!$B:$H)+(Q$6-2014),FALSE))</f>
        <v>Select energy source</v>
      </c>
      <c r="R39" s="376" t="str">
        <f>IF($C38="",AuswahlEtr,VLOOKUP($C38,'ANNEX 1 Emission Factors'!$B$23:$AR$29,COLUMNS('ANNEX 1 Emission Factors'!$B:$H)+(R$6-2014),FALSE))</f>
        <v>Select energy source</v>
      </c>
      <c r="S39" s="376" t="str">
        <f>IF($C38="",AuswahlEtr,VLOOKUP($C38,'ANNEX 1 Emission Factors'!$B$23:$AR$29,COLUMNS('ANNEX 1 Emission Factors'!$B:$H)+(S$6-2014),FALSE))</f>
        <v>Select energy source</v>
      </c>
      <c r="T39" s="376" t="str">
        <f>IF($C38="",AuswahlEtr,VLOOKUP($C38,'ANNEX 1 Emission Factors'!$B$23:$AR$29,COLUMNS('ANNEX 1 Emission Factors'!$B:$H)+(T$6-2014),FALSE))</f>
        <v>Select energy source</v>
      </c>
      <c r="U39" s="376" t="str">
        <f>IF($C38="",AuswahlEtr,VLOOKUP($C38,'ANNEX 1 Emission Factors'!$B$23:$AR$29,COLUMNS('ANNEX 1 Emission Factors'!$B:$H)+(U$6-2014),FALSE))</f>
        <v>Select energy source</v>
      </c>
      <c r="V39" s="376" t="str">
        <f>IF($C38="",AuswahlEtr,VLOOKUP($C38,'ANNEX 1 Emission Factors'!$B$23:$AR$29,COLUMNS('ANNEX 1 Emission Factors'!$B:$H)+(V$6-2014),FALSE))</f>
        <v>Select energy source</v>
      </c>
      <c r="W39" s="376" t="str">
        <f>IF($C38="",AuswahlEtr,VLOOKUP($C38,'ANNEX 1 Emission Factors'!$B$23:$AR$29,COLUMNS('ANNEX 1 Emission Factors'!$B:$H)+(W$6-2014),FALSE))</f>
        <v>Select energy source</v>
      </c>
      <c r="X39" s="376" t="str">
        <f>IF($C38="",AuswahlEtr,VLOOKUP($C38,'ANNEX 1 Emission Factors'!$B$23:$AR$29,COLUMNS('ANNEX 1 Emission Factors'!$B:$H)+(X$6-2014),FALSE))</f>
        <v>Select energy source</v>
      </c>
      <c r="Y39" s="376" t="str">
        <f>IF($C38="",AuswahlEtr,VLOOKUP($C38,'ANNEX 1 Emission Factors'!$B$23:$AR$29,COLUMNS('ANNEX 1 Emission Factors'!$B:$H)+(Y$6-2014),FALSE))</f>
        <v>Select energy source</v>
      </c>
      <c r="Z39" s="376" t="str">
        <f>IF($C38="",AuswahlEtr,VLOOKUP($C38,'ANNEX 1 Emission Factors'!$B$23:$AR$29,COLUMNS('ANNEX 1 Emission Factors'!$B:$H)+(Z$6-2014),FALSE))</f>
        <v>Select energy source</v>
      </c>
      <c r="AA39" s="376" t="str">
        <f>IF($C38="",AuswahlEtr,VLOOKUP($C38,'ANNEX 1 Emission Factors'!$B$23:$AR$29,COLUMNS('ANNEX 1 Emission Factors'!$B:$H)+(AA$6-2014),FALSE))</f>
        <v>Select energy source</v>
      </c>
      <c r="AB39" s="376" t="str">
        <f>IF($C38="",AuswahlEtr,VLOOKUP($C38,'ANNEX 1 Emission Factors'!$B$23:$AR$29,COLUMNS('ANNEX 1 Emission Factors'!$B:$H)+(AB$6-2014),FALSE))</f>
        <v>Select energy source</v>
      </c>
      <c r="AC39" s="376" t="str">
        <f>IF($C38="",AuswahlEtr,VLOOKUP($C38,'ANNEX 1 Emission Factors'!$B$23:$AR$29,COLUMNS('ANNEX 1 Emission Factors'!$B:$H)+(AC$6-2014),FALSE))</f>
        <v>Select energy source</v>
      </c>
      <c r="AD39" s="376" t="str">
        <f>IF($C38="",AuswahlEtr,VLOOKUP($C38,'ANNEX 1 Emission Factors'!$B$23:$AR$29,COLUMNS('ANNEX 1 Emission Factors'!$B:$H)+(AD$6-2014),FALSE))</f>
        <v>Select energy source</v>
      </c>
      <c r="AE39" s="376" t="str">
        <f>IF($C38="",AuswahlEtr,VLOOKUP($C38,'ANNEX 1 Emission Factors'!$B$23:$AR$29,COLUMNS('ANNEX 1 Emission Factors'!$B:$H)+(AE$6-2014),FALSE))</f>
        <v>Select energy source</v>
      </c>
      <c r="AF39" s="376" t="str">
        <f>IF($C38="",AuswahlEtr,VLOOKUP($C38,'ANNEX 1 Emission Factors'!$B$23:$AR$29,COLUMNS('ANNEX 1 Emission Factors'!$B:$H)+(AF$6-2014),FALSE))</f>
        <v>Select energy source</v>
      </c>
      <c r="AG39" s="376" t="str">
        <f>IF($C38="",AuswahlEtr,VLOOKUP($C38,'ANNEX 1 Emission Factors'!$B$23:$AR$29,COLUMNS('ANNEX 1 Emission Factors'!$B:$H)+(AG$6-2014),FALSE))</f>
        <v>Select energy source</v>
      </c>
      <c r="AH39" s="376" t="str">
        <f>IF($C38="",AuswahlEtr,VLOOKUP($C38,'ANNEX 1 Emission Factors'!$B$23:$AR$29,COLUMNS('ANNEX 1 Emission Factors'!$B:$H)+(AH$6-2014),FALSE))</f>
        <v>Select energy source</v>
      </c>
      <c r="AI39" s="376" t="str">
        <f>IF($C38="",AuswahlEtr,VLOOKUP($C38,'ANNEX 1 Emission Factors'!$B$23:$AR$29,COLUMNS('ANNEX 1 Emission Factors'!$B:$H)+(AI$6-2014),FALSE))</f>
        <v>Select energy source</v>
      </c>
      <c r="AJ39" s="376" t="str">
        <f>IF($C38="",AuswahlEtr,VLOOKUP($C38,'ANNEX 1 Emission Factors'!$B$23:$AR$29,COLUMNS('ANNEX 1 Emission Factors'!$B:$H)+(AJ$6-2014),FALSE))</f>
        <v>Select energy source</v>
      </c>
      <c r="AK39" s="376" t="str">
        <f>IF($C38="",AuswahlEtr,VLOOKUP($C38,'ANNEX 1 Emission Factors'!$B$23:$AR$29,COLUMNS('ANNEX 1 Emission Factors'!$B:$H)+(AK$6-2014),FALSE))</f>
        <v>Select energy source</v>
      </c>
      <c r="AL39" s="376" t="str">
        <f>IF($C38="",AuswahlEtr,VLOOKUP($C38,'ANNEX 1 Emission Factors'!$B$23:$AR$29,COLUMNS('ANNEX 1 Emission Factors'!$B:$H)+(AL$6-2014),FALSE))</f>
        <v>Select energy source</v>
      </c>
    </row>
    <row r="40" spans="2:38" ht="15.75" customHeight="1" thickBot="1">
      <c r="B40" s="45"/>
      <c r="C40" s="75" t="str">
        <f>C34</f>
        <v>Amount of energy</v>
      </c>
      <c r="D40" s="823" t="str">
        <f>D34</f>
        <v>[kWh]</v>
      </c>
      <c r="E40" s="824"/>
      <c r="F40" s="172"/>
      <c r="G40" s="91" t="str">
        <f>IF('PART 1 Status assessment'!H38="","",'PART 1 Status assessment'!H38)</f>
        <v/>
      </c>
      <c r="H40" s="382" t="str">
        <f t="shared" ref="H40:I40" si="33">IF(ISBLANK(G40),"",G40)</f>
        <v/>
      </c>
      <c r="I40" s="386" t="str">
        <f t="shared" si="33"/>
        <v/>
      </c>
      <c r="J40" s="386" t="str">
        <f t="shared" ref="J40" si="34">IF(ISBLANK(I40),"",I40)</f>
        <v/>
      </c>
      <c r="K40" s="386" t="str">
        <f t="shared" ref="K40" si="35">IF(ISBLANK(J40),"",J40)</f>
        <v/>
      </c>
      <c r="L40" s="386" t="str">
        <f t="shared" ref="L40" si="36">IF(ISBLANK(K40),"",K40)</f>
        <v/>
      </c>
      <c r="M40" s="386" t="str">
        <f t="shared" ref="M40" si="37">IF(ISBLANK(L40),"",L40)</f>
        <v/>
      </c>
      <c r="N40" s="386" t="str">
        <f t="shared" ref="N40" si="38">IF(ISBLANK(M40),"",M40)</f>
        <v/>
      </c>
      <c r="O40" s="386" t="str">
        <f t="shared" ref="O40" si="39">IF(ISBLANK(N40),"",N40)</f>
        <v/>
      </c>
      <c r="P40" s="386" t="str">
        <f t="shared" ref="P40" si="40">IF(ISBLANK(O40),"",O40)</f>
        <v/>
      </c>
      <c r="Q40" s="386" t="str">
        <f t="shared" ref="Q40" si="41">IF(ISBLANK(P40),"",P40)</f>
        <v/>
      </c>
      <c r="R40" s="386" t="str">
        <f t="shared" ref="R40" si="42">IF(ISBLANK(Q40),"",Q40)</f>
        <v/>
      </c>
      <c r="S40" s="386" t="str">
        <f t="shared" ref="S40" si="43">IF(ISBLANK(R40),"",R40)</f>
        <v/>
      </c>
      <c r="T40" s="386" t="str">
        <f t="shared" ref="T40" si="44">IF(ISBLANK(S40),"",S40)</f>
        <v/>
      </c>
      <c r="U40" s="386" t="str">
        <f t="shared" ref="U40" si="45">IF(ISBLANK(T40),"",T40)</f>
        <v/>
      </c>
      <c r="V40" s="386" t="str">
        <f t="shared" ref="V40" si="46">IF(ISBLANK(U40),"",U40)</f>
        <v/>
      </c>
      <c r="W40" s="386" t="str">
        <f t="shared" ref="W40" si="47">IF(ISBLANK(V40),"",V40)</f>
        <v/>
      </c>
      <c r="X40" s="386" t="str">
        <f t="shared" ref="X40" si="48">IF(ISBLANK(W40),"",W40)</f>
        <v/>
      </c>
      <c r="Y40" s="386" t="str">
        <f t="shared" ref="Y40" si="49">IF(ISBLANK(X40),"",X40)</f>
        <v/>
      </c>
      <c r="Z40" s="386" t="str">
        <f t="shared" ref="Z40" si="50">IF(ISBLANK(Y40),"",Y40)</f>
        <v/>
      </c>
      <c r="AA40" s="386" t="str">
        <f t="shared" ref="AA40" si="51">IF(ISBLANK(Z40),"",Z40)</f>
        <v/>
      </c>
      <c r="AB40" s="386" t="str">
        <f t="shared" ref="AB40" si="52">IF(ISBLANK(AA40),"",AA40)</f>
        <v/>
      </c>
      <c r="AC40" s="386" t="str">
        <f t="shared" ref="AC40" si="53">IF(ISBLANK(AB40),"",AB40)</f>
        <v/>
      </c>
      <c r="AD40" s="386" t="str">
        <f t="shared" ref="AD40" si="54">IF(ISBLANK(AC40),"",AC40)</f>
        <v/>
      </c>
      <c r="AE40" s="386" t="str">
        <f t="shared" ref="AE40" si="55">IF(ISBLANK(AD40),"",AD40)</f>
        <v/>
      </c>
      <c r="AF40" s="386" t="str">
        <f t="shared" ref="AF40" si="56">IF(ISBLANK(AE40),"",AE40)</f>
        <v/>
      </c>
      <c r="AG40" s="386" t="str">
        <f t="shared" ref="AG40" si="57">IF(ISBLANK(AF40),"",AF40)</f>
        <v/>
      </c>
      <c r="AH40" s="386" t="str">
        <f t="shared" ref="AH40" si="58">IF(ISBLANK(AG40),"",AG40)</f>
        <v/>
      </c>
      <c r="AI40" s="386" t="str">
        <f t="shared" ref="AI40" si="59">IF(ISBLANK(AH40),"",AH40)</f>
        <v/>
      </c>
      <c r="AJ40" s="386" t="str">
        <f t="shared" ref="AJ40" si="60">IF(ISBLANK(AI40),"",AI40)</f>
        <v/>
      </c>
      <c r="AK40" s="386" t="str">
        <f t="shared" ref="AK40" si="61">IF(ISBLANK(AJ40),"",AJ40)</f>
        <v/>
      </c>
      <c r="AL40" s="386" t="str">
        <f t="shared" ref="AL40" si="62">IF(ISBLANK(AK40),"",AK40)</f>
        <v/>
      </c>
    </row>
    <row r="41" spans="2:38" ht="13.5" customHeight="1">
      <c r="B41" s="45"/>
      <c r="F41" s="173"/>
      <c r="G41" s="81"/>
      <c r="H41" s="186"/>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7"/>
      <c r="AL41" s="377"/>
    </row>
    <row r="42" spans="2:38" ht="15.75" customHeight="1" thickBot="1">
      <c r="B42" s="45"/>
      <c r="C42" s="498" t="str">
        <f>HLOOKUP(Start!$B$14,Sprachen_allg!B:Z,ROWS(Sprachen_allg!1:170),FALSE)</f>
        <v>Electrical energy - Energy source 1.2</v>
      </c>
      <c r="D42" s="40"/>
      <c r="E42" s="63"/>
      <c r="F42" s="166"/>
      <c r="G42" s="66"/>
      <c r="H42" s="63"/>
      <c r="I42" s="385"/>
      <c r="J42" s="385"/>
      <c r="K42" s="385"/>
      <c r="L42" s="385"/>
      <c r="M42" s="385"/>
      <c r="N42" s="385"/>
      <c r="O42" s="385"/>
      <c r="P42" s="385"/>
      <c r="Q42" s="385"/>
      <c r="R42" s="385"/>
      <c r="S42" s="385"/>
      <c r="T42" s="385"/>
      <c r="U42" s="385"/>
      <c r="V42" s="385"/>
      <c r="W42" s="385"/>
      <c r="X42" s="385"/>
      <c r="Y42" s="385"/>
      <c r="Z42" s="385"/>
      <c r="AA42" s="385"/>
      <c r="AB42" s="385"/>
      <c r="AC42" s="385"/>
      <c r="AD42" s="385"/>
      <c r="AE42" s="385"/>
      <c r="AF42" s="385"/>
      <c r="AG42" s="385"/>
      <c r="AH42" s="385"/>
      <c r="AI42" s="385"/>
      <c r="AJ42" s="385"/>
      <c r="AK42" s="385"/>
      <c r="AL42" s="385"/>
    </row>
    <row r="43" spans="2:38" ht="15.75" customHeight="1">
      <c r="B43" s="45"/>
      <c r="C43" s="69" t="str">
        <f>C37</f>
        <v>Type of energy source</v>
      </c>
      <c r="D43" s="70"/>
      <c r="E43" s="71"/>
      <c r="F43" s="166"/>
      <c r="G43" s="66"/>
      <c r="H43" s="63"/>
      <c r="I43" s="385"/>
      <c r="J43" s="385"/>
      <c r="K43" s="385"/>
      <c r="L43" s="385"/>
      <c r="M43" s="385"/>
      <c r="N43" s="385"/>
      <c r="O43" s="385"/>
      <c r="P43" s="385"/>
      <c r="Q43" s="385"/>
      <c r="R43" s="385"/>
      <c r="S43" s="385"/>
      <c r="T43" s="385"/>
      <c r="U43" s="385"/>
      <c r="V43" s="385"/>
      <c r="W43" s="385"/>
      <c r="X43" s="385"/>
      <c r="Y43" s="385"/>
      <c r="Z43" s="385"/>
      <c r="AA43" s="385"/>
      <c r="AB43" s="385"/>
      <c r="AC43" s="385"/>
      <c r="AD43" s="385"/>
      <c r="AE43" s="385"/>
      <c r="AF43" s="385"/>
      <c r="AG43" s="385"/>
      <c r="AH43" s="385"/>
      <c r="AI43" s="385"/>
      <c r="AJ43" s="385"/>
      <c r="AK43" s="385"/>
      <c r="AL43" s="385"/>
    </row>
    <row r="44" spans="2:38" ht="16.5" customHeight="1">
      <c r="B44" s="45"/>
      <c r="C44" s="827" t="str">
        <f>IF('PART 1 Status assessment'!C42="","",'PART 1 Status assessment'!C42)</f>
        <v/>
      </c>
      <c r="D44" s="828"/>
      <c r="E44" s="829"/>
      <c r="F44" s="166"/>
      <c r="G44" s="171"/>
      <c r="H44" s="400"/>
      <c r="I44" s="378"/>
      <c r="J44" s="378"/>
      <c r="K44" s="378"/>
      <c r="L44" s="378"/>
      <c r="M44" s="378"/>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row>
    <row r="45" spans="2:38" ht="15.75" customHeight="1">
      <c r="B45" s="45"/>
      <c r="C45" s="357" t="str">
        <f>C39</f>
        <v>CO2 factor [kgCO2eq/kWh]</v>
      </c>
      <c r="D45" s="833" t="str">
        <f>D39</f>
        <v>[kgCO2eq/kWh]</v>
      </c>
      <c r="E45" s="834"/>
      <c r="F45" s="166"/>
      <c r="G45" s="94"/>
      <c r="H45" s="401" t="str">
        <f>IF($C44="",AuswahlEtr,VLOOKUP($C44,'ANNEX 1 Emission Factors'!$B$23:$AR$29,COLUMNS('ANNEX 1 Emission Factors'!$B:$H)+(H$6-2014),FALSE))</f>
        <v>Select energy source</v>
      </c>
      <c r="I45" s="376" t="str">
        <f>IF($C44="",AuswahlEtr,VLOOKUP($C44,'ANNEX 1 Emission Factors'!$B$23:$AR$29,COLUMNS('ANNEX 1 Emission Factors'!$B:$H)+(I$6-2014),FALSE))</f>
        <v>Select energy source</v>
      </c>
      <c r="J45" s="376" t="str">
        <f>IF($C44="",AuswahlEtr,VLOOKUP($C44,'ANNEX 1 Emission Factors'!$B$23:$AR$29,COLUMNS('ANNEX 1 Emission Factors'!$B:$H)+(J$6-2014),FALSE))</f>
        <v>Select energy source</v>
      </c>
      <c r="K45" s="376" t="str">
        <f>IF($C44="",AuswahlEtr,VLOOKUP($C44,'ANNEX 1 Emission Factors'!$B$23:$AR$29,COLUMNS('ANNEX 1 Emission Factors'!$B:$H)+(K$6-2014),FALSE))</f>
        <v>Select energy source</v>
      </c>
      <c r="L45" s="376" t="str">
        <f>IF($C44="",AuswahlEtr,VLOOKUP($C44,'ANNEX 1 Emission Factors'!$B$23:$AR$29,COLUMNS('ANNEX 1 Emission Factors'!$B:$H)+(L$6-2014),FALSE))</f>
        <v>Select energy source</v>
      </c>
      <c r="M45" s="376" t="str">
        <f>IF($C44="",AuswahlEtr,VLOOKUP($C44,'ANNEX 1 Emission Factors'!$B$23:$AR$29,COLUMNS('ANNEX 1 Emission Factors'!$B:$H)+(M$6-2014),FALSE))</f>
        <v>Select energy source</v>
      </c>
      <c r="N45" s="376" t="str">
        <f>IF($C44="",AuswahlEtr,VLOOKUP($C44,'ANNEX 1 Emission Factors'!$B$23:$AR$29,COLUMNS('ANNEX 1 Emission Factors'!$B:$H)+(N$6-2014),FALSE))</f>
        <v>Select energy source</v>
      </c>
      <c r="O45" s="376" t="str">
        <f>IF($C44="",AuswahlEtr,VLOOKUP($C44,'ANNEX 1 Emission Factors'!$B$23:$AR$29,COLUMNS('ANNEX 1 Emission Factors'!$B:$H)+(O$6-2014),FALSE))</f>
        <v>Select energy source</v>
      </c>
      <c r="P45" s="376" t="str">
        <f>IF($C44="",AuswahlEtr,VLOOKUP($C44,'ANNEX 1 Emission Factors'!$B$23:$AR$29,COLUMNS('ANNEX 1 Emission Factors'!$B:$H)+(P$6-2014),FALSE))</f>
        <v>Select energy source</v>
      </c>
      <c r="Q45" s="376" t="str">
        <f>IF($C44="",AuswahlEtr,VLOOKUP($C44,'ANNEX 1 Emission Factors'!$B$23:$AR$29,COLUMNS('ANNEX 1 Emission Factors'!$B:$H)+(Q$6-2014),FALSE))</f>
        <v>Select energy source</v>
      </c>
      <c r="R45" s="376" t="str">
        <f>IF($C44="",AuswahlEtr,VLOOKUP($C44,'ANNEX 1 Emission Factors'!$B$23:$AR$29,COLUMNS('ANNEX 1 Emission Factors'!$B:$H)+(R$6-2014),FALSE))</f>
        <v>Select energy source</v>
      </c>
      <c r="S45" s="376" t="str">
        <f>IF($C44="",AuswahlEtr,VLOOKUP($C44,'ANNEX 1 Emission Factors'!$B$23:$AR$29,COLUMNS('ANNEX 1 Emission Factors'!$B:$H)+(S$6-2014),FALSE))</f>
        <v>Select energy source</v>
      </c>
      <c r="T45" s="376" t="str">
        <f>IF($C44="",AuswahlEtr,VLOOKUP($C44,'ANNEX 1 Emission Factors'!$B$23:$AR$29,COLUMNS('ANNEX 1 Emission Factors'!$B:$H)+(T$6-2014),FALSE))</f>
        <v>Select energy source</v>
      </c>
      <c r="U45" s="376" t="str">
        <f>IF($C44="",AuswahlEtr,VLOOKUP($C44,'ANNEX 1 Emission Factors'!$B$23:$AR$29,COLUMNS('ANNEX 1 Emission Factors'!$B:$H)+(U$6-2014),FALSE))</f>
        <v>Select energy source</v>
      </c>
      <c r="V45" s="376" t="str">
        <f>IF($C44="",AuswahlEtr,VLOOKUP($C44,'ANNEX 1 Emission Factors'!$B$23:$AR$29,COLUMNS('ANNEX 1 Emission Factors'!$B:$H)+(V$6-2014),FALSE))</f>
        <v>Select energy source</v>
      </c>
      <c r="W45" s="376" t="str">
        <f>IF($C44="",AuswahlEtr,VLOOKUP($C44,'ANNEX 1 Emission Factors'!$B$23:$AR$29,COLUMNS('ANNEX 1 Emission Factors'!$B:$H)+(W$6-2014),FALSE))</f>
        <v>Select energy source</v>
      </c>
      <c r="X45" s="376" t="str">
        <f>IF($C44="",AuswahlEtr,VLOOKUP($C44,'ANNEX 1 Emission Factors'!$B$23:$AR$29,COLUMNS('ANNEX 1 Emission Factors'!$B:$H)+(X$6-2014),FALSE))</f>
        <v>Select energy source</v>
      </c>
      <c r="Y45" s="376" t="str">
        <f>IF($C44="",AuswahlEtr,VLOOKUP($C44,'ANNEX 1 Emission Factors'!$B$23:$AR$29,COLUMNS('ANNEX 1 Emission Factors'!$B:$H)+(Y$6-2014),FALSE))</f>
        <v>Select energy source</v>
      </c>
      <c r="Z45" s="376" t="str">
        <f>IF($C44="",AuswahlEtr,VLOOKUP($C44,'ANNEX 1 Emission Factors'!$B$23:$AR$29,COLUMNS('ANNEX 1 Emission Factors'!$B:$H)+(Z$6-2014),FALSE))</f>
        <v>Select energy source</v>
      </c>
      <c r="AA45" s="376" t="str">
        <f>IF($C44="",AuswahlEtr,VLOOKUP($C44,'ANNEX 1 Emission Factors'!$B$23:$AR$29,COLUMNS('ANNEX 1 Emission Factors'!$B:$H)+(AA$6-2014),FALSE))</f>
        <v>Select energy source</v>
      </c>
      <c r="AB45" s="376" t="str">
        <f>IF($C44="",AuswahlEtr,VLOOKUP($C44,'ANNEX 1 Emission Factors'!$B$23:$AR$29,COLUMNS('ANNEX 1 Emission Factors'!$B:$H)+(AB$6-2014),FALSE))</f>
        <v>Select energy source</v>
      </c>
      <c r="AC45" s="376" t="str">
        <f>IF($C44="",AuswahlEtr,VLOOKUP($C44,'ANNEX 1 Emission Factors'!$B$23:$AR$29,COLUMNS('ANNEX 1 Emission Factors'!$B:$H)+(AC$6-2014),FALSE))</f>
        <v>Select energy source</v>
      </c>
      <c r="AD45" s="376" t="str">
        <f>IF($C44="",AuswahlEtr,VLOOKUP($C44,'ANNEX 1 Emission Factors'!$B$23:$AR$29,COLUMNS('ANNEX 1 Emission Factors'!$B:$H)+(AD$6-2014),FALSE))</f>
        <v>Select energy source</v>
      </c>
      <c r="AE45" s="376" t="str">
        <f>IF($C44="",AuswahlEtr,VLOOKUP($C44,'ANNEX 1 Emission Factors'!$B$23:$AR$29,COLUMNS('ANNEX 1 Emission Factors'!$B:$H)+(AE$6-2014),FALSE))</f>
        <v>Select energy source</v>
      </c>
      <c r="AF45" s="376" t="str">
        <f>IF($C44="",AuswahlEtr,VLOOKUP($C44,'ANNEX 1 Emission Factors'!$B$23:$AR$29,COLUMNS('ANNEX 1 Emission Factors'!$B:$H)+(AF$6-2014),FALSE))</f>
        <v>Select energy source</v>
      </c>
      <c r="AG45" s="376" t="str">
        <f>IF($C44="",AuswahlEtr,VLOOKUP($C44,'ANNEX 1 Emission Factors'!$B$23:$AR$29,COLUMNS('ANNEX 1 Emission Factors'!$B:$H)+(AG$6-2014),FALSE))</f>
        <v>Select energy source</v>
      </c>
      <c r="AH45" s="376" t="str">
        <f>IF($C44="",AuswahlEtr,VLOOKUP($C44,'ANNEX 1 Emission Factors'!$B$23:$AR$29,COLUMNS('ANNEX 1 Emission Factors'!$B:$H)+(AH$6-2014),FALSE))</f>
        <v>Select energy source</v>
      </c>
      <c r="AI45" s="376" t="str">
        <f>IF($C44="",AuswahlEtr,VLOOKUP($C44,'ANNEX 1 Emission Factors'!$B$23:$AR$29,COLUMNS('ANNEX 1 Emission Factors'!$B:$H)+(AI$6-2014),FALSE))</f>
        <v>Select energy source</v>
      </c>
      <c r="AJ45" s="376" t="str">
        <f>IF($C44="",AuswahlEtr,VLOOKUP($C44,'ANNEX 1 Emission Factors'!$B$23:$AR$29,COLUMNS('ANNEX 1 Emission Factors'!$B:$H)+(AJ$6-2014),FALSE))</f>
        <v>Select energy source</v>
      </c>
      <c r="AK45" s="376" t="str">
        <f>IF($C44="",AuswahlEtr,VLOOKUP($C44,'ANNEX 1 Emission Factors'!$B$23:$AR$29,COLUMNS('ANNEX 1 Emission Factors'!$B:$H)+(AK$6-2014),FALSE))</f>
        <v>Select energy source</v>
      </c>
      <c r="AL45" s="376" t="str">
        <f>IF($C44="",AuswahlEtr,VLOOKUP($C44,'ANNEX 1 Emission Factors'!$B$23:$AR$29,COLUMNS('ANNEX 1 Emission Factors'!$B:$H)+(AL$6-2014),FALSE))</f>
        <v>Select energy source</v>
      </c>
    </row>
    <row r="46" spans="2:38" ht="15.75" customHeight="1" thickBot="1">
      <c r="B46" s="45"/>
      <c r="C46" s="75" t="str">
        <f>C40</f>
        <v>Amount of energy</v>
      </c>
      <c r="D46" s="823" t="str">
        <f>D40</f>
        <v>[kWh]</v>
      </c>
      <c r="E46" s="824"/>
      <c r="F46" s="172"/>
      <c r="G46" s="91" t="str">
        <f>IF('PART 1 Status assessment'!H44="","",'PART 1 Status assessment'!H44)</f>
        <v/>
      </c>
      <c r="H46" s="382" t="str">
        <f t="shared" ref="H46:I46" si="63">IF(ISBLANK(G46),"",G46)</f>
        <v/>
      </c>
      <c r="I46" s="386" t="str">
        <f t="shared" si="63"/>
        <v/>
      </c>
      <c r="J46" s="386" t="str">
        <f t="shared" ref="J46" si="64">IF(ISBLANK(I46),"",I46)</f>
        <v/>
      </c>
      <c r="K46" s="386" t="str">
        <f t="shared" ref="K46" si="65">IF(ISBLANK(J46),"",J46)</f>
        <v/>
      </c>
      <c r="L46" s="386" t="str">
        <f t="shared" ref="L46" si="66">IF(ISBLANK(K46),"",K46)</f>
        <v/>
      </c>
      <c r="M46" s="386" t="str">
        <f t="shared" ref="M46" si="67">IF(ISBLANK(L46),"",L46)</f>
        <v/>
      </c>
      <c r="N46" s="386" t="str">
        <f t="shared" ref="N46" si="68">IF(ISBLANK(M46),"",M46)</f>
        <v/>
      </c>
      <c r="O46" s="386" t="str">
        <f t="shared" ref="O46" si="69">IF(ISBLANK(N46),"",N46)</f>
        <v/>
      </c>
      <c r="P46" s="386" t="str">
        <f t="shared" ref="P46" si="70">IF(ISBLANK(O46),"",O46)</f>
        <v/>
      </c>
      <c r="Q46" s="386" t="str">
        <f t="shared" ref="Q46" si="71">IF(ISBLANK(P46),"",P46)</f>
        <v/>
      </c>
      <c r="R46" s="386" t="str">
        <f t="shared" ref="R46" si="72">IF(ISBLANK(Q46),"",Q46)</f>
        <v/>
      </c>
      <c r="S46" s="386" t="str">
        <f t="shared" ref="S46" si="73">IF(ISBLANK(R46),"",R46)</f>
        <v/>
      </c>
      <c r="T46" s="386" t="str">
        <f t="shared" ref="T46" si="74">IF(ISBLANK(S46),"",S46)</f>
        <v/>
      </c>
      <c r="U46" s="386" t="str">
        <f t="shared" ref="U46" si="75">IF(ISBLANK(T46),"",T46)</f>
        <v/>
      </c>
      <c r="V46" s="386" t="str">
        <f t="shared" ref="V46" si="76">IF(ISBLANK(U46),"",U46)</f>
        <v/>
      </c>
      <c r="W46" s="386" t="str">
        <f t="shared" ref="W46" si="77">IF(ISBLANK(V46),"",V46)</f>
        <v/>
      </c>
      <c r="X46" s="386" t="str">
        <f t="shared" ref="X46" si="78">IF(ISBLANK(W46),"",W46)</f>
        <v/>
      </c>
      <c r="Y46" s="386" t="str">
        <f t="shared" ref="Y46" si="79">IF(ISBLANK(X46),"",X46)</f>
        <v/>
      </c>
      <c r="Z46" s="386" t="str">
        <f t="shared" ref="Z46" si="80">IF(ISBLANK(Y46),"",Y46)</f>
        <v/>
      </c>
      <c r="AA46" s="386" t="str">
        <f t="shared" ref="AA46" si="81">IF(ISBLANK(Z46),"",Z46)</f>
        <v/>
      </c>
      <c r="AB46" s="386" t="str">
        <f t="shared" ref="AB46" si="82">IF(ISBLANK(AA46),"",AA46)</f>
        <v/>
      </c>
      <c r="AC46" s="386" t="str">
        <f t="shared" ref="AC46" si="83">IF(ISBLANK(AB46),"",AB46)</f>
        <v/>
      </c>
      <c r="AD46" s="386" t="str">
        <f t="shared" ref="AD46" si="84">IF(ISBLANK(AC46),"",AC46)</f>
        <v/>
      </c>
      <c r="AE46" s="386" t="str">
        <f t="shared" ref="AE46" si="85">IF(ISBLANK(AD46),"",AD46)</f>
        <v/>
      </c>
      <c r="AF46" s="386" t="str">
        <f t="shared" ref="AF46" si="86">IF(ISBLANK(AE46),"",AE46)</f>
        <v/>
      </c>
      <c r="AG46" s="386" t="str">
        <f t="shared" ref="AG46" si="87">IF(ISBLANK(AF46),"",AF46)</f>
        <v/>
      </c>
      <c r="AH46" s="386" t="str">
        <f t="shared" ref="AH46" si="88">IF(ISBLANK(AG46),"",AG46)</f>
        <v/>
      </c>
      <c r="AI46" s="386" t="str">
        <f t="shared" ref="AI46" si="89">IF(ISBLANK(AH46),"",AH46)</f>
        <v/>
      </c>
      <c r="AJ46" s="386" t="str">
        <f t="shared" ref="AJ46" si="90">IF(ISBLANK(AI46),"",AI46)</f>
        <v/>
      </c>
      <c r="AK46" s="386" t="str">
        <f t="shared" ref="AK46" si="91">IF(ISBLANK(AJ46),"",AJ46)</f>
        <v/>
      </c>
      <c r="AL46" s="386" t="str">
        <f t="shared" ref="AL46" si="92">IF(ISBLANK(AK46),"",AK46)</f>
        <v/>
      </c>
    </row>
    <row r="47" spans="2:38" ht="13.5" customHeight="1">
      <c r="B47" s="45"/>
      <c r="F47" s="173"/>
      <c r="G47" s="81"/>
      <c r="H47" s="186"/>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row>
    <row r="48" spans="2:38" ht="15.75" customHeight="1" thickBot="1">
      <c r="B48" s="45"/>
      <c r="C48" s="498" t="str">
        <f>HLOOKUP(Start!$B$14,Sprachen_allg!B:Z,ROWS(Sprachen_allg!1:171),FALSE)</f>
        <v>CAR Electrical energy - Energy source 1.1</v>
      </c>
      <c r="D48" s="40"/>
      <c r="E48" s="63"/>
      <c r="F48" s="166"/>
      <c r="G48" s="66"/>
      <c r="H48" s="63"/>
      <c r="I48" s="385"/>
      <c r="J48" s="385"/>
      <c r="K48" s="385"/>
      <c r="L48" s="385"/>
      <c r="M48" s="385"/>
      <c r="N48" s="385"/>
      <c r="O48" s="385"/>
      <c r="P48" s="385"/>
      <c r="Q48" s="385"/>
      <c r="R48" s="385"/>
      <c r="S48" s="385"/>
      <c r="T48" s="385"/>
      <c r="U48" s="385"/>
      <c r="V48" s="385"/>
      <c r="W48" s="385"/>
      <c r="X48" s="385"/>
      <c r="Y48" s="385"/>
      <c r="Z48" s="385"/>
      <c r="AA48" s="385"/>
      <c r="AB48" s="385"/>
      <c r="AC48" s="385"/>
      <c r="AD48" s="385"/>
      <c r="AE48" s="385"/>
      <c r="AF48" s="385"/>
      <c r="AG48" s="385"/>
      <c r="AH48" s="385"/>
      <c r="AI48" s="385"/>
      <c r="AJ48" s="385"/>
      <c r="AK48" s="385"/>
      <c r="AL48" s="385"/>
    </row>
    <row r="49" spans="2:38" ht="15.75" customHeight="1">
      <c r="B49" s="45"/>
      <c r="C49" s="69" t="str">
        <f>C43</f>
        <v>Type of energy source</v>
      </c>
      <c r="D49" s="70"/>
      <c r="E49" s="71"/>
      <c r="F49" s="166"/>
      <c r="G49" s="66"/>
      <c r="H49" s="63"/>
      <c r="I49" s="385"/>
      <c r="J49" s="385"/>
      <c r="K49" s="385"/>
      <c r="L49" s="385"/>
      <c r="M49" s="385"/>
      <c r="N49" s="385"/>
      <c r="O49" s="385"/>
      <c r="P49" s="385"/>
      <c r="Q49" s="385"/>
      <c r="R49" s="385"/>
      <c r="S49" s="385"/>
      <c r="T49" s="385"/>
      <c r="U49" s="385"/>
      <c r="V49" s="385"/>
      <c r="W49" s="385"/>
      <c r="X49" s="385"/>
      <c r="Y49" s="385"/>
      <c r="Z49" s="385"/>
      <c r="AA49" s="385"/>
      <c r="AB49" s="385"/>
      <c r="AC49" s="385"/>
      <c r="AD49" s="385"/>
      <c r="AE49" s="385"/>
      <c r="AF49" s="385"/>
      <c r="AG49" s="385"/>
      <c r="AH49" s="385"/>
      <c r="AI49" s="385"/>
      <c r="AJ49" s="385"/>
      <c r="AK49" s="385"/>
      <c r="AL49" s="385"/>
    </row>
    <row r="50" spans="2:38" ht="16.5" customHeight="1">
      <c r="B50" s="45"/>
      <c r="C50" s="800"/>
      <c r="D50" s="772"/>
      <c r="E50" s="772"/>
      <c r="F50" s="166"/>
      <c r="G50" s="66"/>
      <c r="H50" s="400"/>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c r="AG50" s="378"/>
      <c r="AH50" s="378"/>
      <c r="AI50" s="378"/>
      <c r="AJ50" s="378"/>
      <c r="AK50" s="378"/>
      <c r="AL50" s="378"/>
    </row>
    <row r="51" spans="2:38" ht="15.75" customHeight="1">
      <c r="B51" s="45"/>
      <c r="C51" s="357" t="str">
        <f>C45</f>
        <v>CO2 factor [kgCO2eq/kWh]</v>
      </c>
      <c r="D51" s="833" t="str">
        <f>D45</f>
        <v>[kgCO2eq/kWh]</v>
      </c>
      <c r="E51" s="834"/>
      <c r="F51" s="166"/>
      <c r="G51" s="66"/>
      <c r="H51" s="401" t="str">
        <f>IF($C50="",AuswahlEtr,VLOOKUP($C50,'ANNEX 1 Emission Factors'!$B$23:$AR$29,COLUMNS('ANNEX 1 Emission Factors'!$B:$H)+(H$6-2014),FALSE))</f>
        <v>Select energy source</v>
      </c>
      <c r="I51" s="376" t="str">
        <f>IF($C50="",AuswahlEtr,VLOOKUP($C50,'ANNEX 1 Emission Factors'!$B$23:$AR$29,COLUMNS('ANNEX 1 Emission Factors'!$B:$H)+(I$6-2014),FALSE))</f>
        <v>Select energy source</v>
      </c>
      <c r="J51" s="376" t="str">
        <f>IF($C50="",AuswahlEtr,VLOOKUP($C50,'ANNEX 1 Emission Factors'!$B$23:$AR$29,COLUMNS('ANNEX 1 Emission Factors'!$B:$H)+(J$6-2014),FALSE))</f>
        <v>Select energy source</v>
      </c>
      <c r="K51" s="376" t="str">
        <f>IF($C50="",AuswahlEtr,VLOOKUP($C50,'ANNEX 1 Emission Factors'!$B$23:$AR$29,COLUMNS('ANNEX 1 Emission Factors'!$B:$H)+(K$6-2014),FALSE))</f>
        <v>Select energy source</v>
      </c>
      <c r="L51" s="376" t="str">
        <f>IF($C50="",AuswahlEtr,VLOOKUP($C50,'ANNEX 1 Emission Factors'!$B$23:$AR$29,COLUMNS('ANNEX 1 Emission Factors'!$B:$H)+(L$6-2014),FALSE))</f>
        <v>Select energy source</v>
      </c>
      <c r="M51" s="376" t="str">
        <f>IF($C50="",AuswahlEtr,VLOOKUP($C50,'ANNEX 1 Emission Factors'!$B$23:$AR$29,COLUMNS('ANNEX 1 Emission Factors'!$B:$H)+(M$6-2014),FALSE))</f>
        <v>Select energy source</v>
      </c>
      <c r="N51" s="376" t="str">
        <f>IF($C50="",AuswahlEtr,VLOOKUP($C50,'ANNEX 1 Emission Factors'!$B$23:$AR$29,COLUMNS('ANNEX 1 Emission Factors'!$B:$H)+(N$6-2014),FALSE))</f>
        <v>Select energy source</v>
      </c>
      <c r="O51" s="376" t="str">
        <f>IF($C50="",AuswahlEtr,VLOOKUP($C50,'ANNEX 1 Emission Factors'!$B$23:$AR$29,COLUMNS('ANNEX 1 Emission Factors'!$B:$H)+(O$6-2014),FALSE))</f>
        <v>Select energy source</v>
      </c>
      <c r="P51" s="376" t="str">
        <f>IF($C50="",AuswahlEtr,VLOOKUP($C50,'ANNEX 1 Emission Factors'!$B$23:$AR$29,COLUMNS('ANNEX 1 Emission Factors'!$B:$H)+(P$6-2014),FALSE))</f>
        <v>Select energy source</v>
      </c>
      <c r="Q51" s="376" t="str">
        <f>IF($C50="",AuswahlEtr,VLOOKUP($C50,'ANNEX 1 Emission Factors'!$B$23:$AR$29,COLUMNS('ANNEX 1 Emission Factors'!$B:$H)+(Q$6-2014),FALSE))</f>
        <v>Select energy source</v>
      </c>
      <c r="R51" s="376" t="str">
        <f>IF($C50="",AuswahlEtr,VLOOKUP($C50,'ANNEX 1 Emission Factors'!$B$23:$AR$29,COLUMNS('ANNEX 1 Emission Factors'!$B:$H)+(R$6-2014),FALSE))</f>
        <v>Select energy source</v>
      </c>
      <c r="S51" s="376" t="str">
        <f>IF($C50="",AuswahlEtr,VLOOKUP($C50,'ANNEX 1 Emission Factors'!$B$23:$AR$29,COLUMNS('ANNEX 1 Emission Factors'!$B:$H)+(S$6-2014),FALSE))</f>
        <v>Select energy source</v>
      </c>
      <c r="T51" s="376" t="str">
        <f>IF($C50="",AuswahlEtr,VLOOKUP($C50,'ANNEX 1 Emission Factors'!$B$23:$AR$29,COLUMNS('ANNEX 1 Emission Factors'!$B:$H)+(T$6-2014),FALSE))</f>
        <v>Select energy source</v>
      </c>
      <c r="U51" s="376" t="str">
        <f>IF($C50="",AuswahlEtr,VLOOKUP($C50,'ANNEX 1 Emission Factors'!$B$23:$AR$29,COLUMNS('ANNEX 1 Emission Factors'!$B:$H)+(U$6-2014),FALSE))</f>
        <v>Select energy source</v>
      </c>
      <c r="V51" s="376" t="str">
        <f>IF($C50="",AuswahlEtr,VLOOKUP($C50,'ANNEX 1 Emission Factors'!$B$23:$AR$29,COLUMNS('ANNEX 1 Emission Factors'!$B:$H)+(V$6-2014),FALSE))</f>
        <v>Select energy source</v>
      </c>
      <c r="W51" s="376" t="str">
        <f>IF($C50="",AuswahlEtr,VLOOKUP($C50,'ANNEX 1 Emission Factors'!$B$23:$AR$29,COLUMNS('ANNEX 1 Emission Factors'!$B:$H)+(W$6-2014),FALSE))</f>
        <v>Select energy source</v>
      </c>
      <c r="X51" s="376" t="str">
        <f>IF($C50="",AuswahlEtr,VLOOKUP($C50,'ANNEX 1 Emission Factors'!$B$23:$AR$29,COLUMNS('ANNEX 1 Emission Factors'!$B:$H)+(X$6-2014),FALSE))</f>
        <v>Select energy source</v>
      </c>
      <c r="Y51" s="376" t="str">
        <f>IF($C50="",AuswahlEtr,VLOOKUP($C50,'ANNEX 1 Emission Factors'!$B$23:$AR$29,COLUMNS('ANNEX 1 Emission Factors'!$B:$H)+(Y$6-2014),FALSE))</f>
        <v>Select energy source</v>
      </c>
      <c r="Z51" s="376" t="str">
        <f>IF($C50="",AuswahlEtr,VLOOKUP($C50,'ANNEX 1 Emission Factors'!$B$23:$AR$29,COLUMNS('ANNEX 1 Emission Factors'!$B:$H)+(Z$6-2014),FALSE))</f>
        <v>Select energy source</v>
      </c>
      <c r="AA51" s="376" t="str">
        <f>IF($C50="",AuswahlEtr,VLOOKUP($C50,'ANNEX 1 Emission Factors'!$B$23:$AR$29,COLUMNS('ANNEX 1 Emission Factors'!$B:$H)+(AA$6-2014),FALSE))</f>
        <v>Select energy source</v>
      </c>
      <c r="AB51" s="376" t="str">
        <f>IF($C50="",AuswahlEtr,VLOOKUP($C50,'ANNEX 1 Emission Factors'!$B$23:$AR$29,COLUMNS('ANNEX 1 Emission Factors'!$B:$H)+(AB$6-2014),FALSE))</f>
        <v>Select energy source</v>
      </c>
      <c r="AC51" s="376" t="str">
        <f>IF($C50="",AuswahlEtr,VLOOKUP($C50,'ANNEX 1 Emission Factors'!$B$23:$AR$29,COLUMNS('ANNEX 1 Emission Factors'!$B:$H)+(AC$6-2014),FALSE))</f>
        <v>Select energy source</v>
      </c>
      <c r="AD51" s="376" t="str">
        <f>IF($C50="",AuswahlEtr,VLOOKUP($C50,'ANNEX 1 Emission Factors'!$B$23:$AR$29,COLUMNS('ANNEX 1 Emission Factors'!$B:$H)+(AD$6-2014),FALSE))</f>
        <v>Select energy source</v>
      </c>
      <c r="AE51" s="376" t="str">
        <f>IF($C50="",AuswahlEtr,VLOOKUP($C50,'ANNEX 1 Emission Factors'!$B$23:$AR$29,COLUMNS('ANNEX 1 Emission Factors'!$B:$H)+(AE$6-2014),FALSE))</f>
        <v>Select energy source</v>
      </c>
      <c r="AF51" s="376" t="str">
        <f>IF($C50="",AuswahlEtr,VLOOKUP($C50,'ANNEX 1 Emission Factors'!$B$23:$AR$29,COLUMNS('ANNEX 1 Emission Factors'!$B:$H)+(AF$6-2014),FALSE))</f>
        <v>Select energy source</v>
      </c>
      <c r="AG51" s="376" t="str">
        <f>IF($C50="",AuswahlEtr,VLOOKUP($C50,'ANNEX 1 Emission Factors'!$B$23:$AR$29,COLUMNS('ANNEX 1 Emission Factors'!$B:$H)+(AG$6-2014),FALSE))</f>
        <v>Select energy source</v>
      </c>
      <c r="AH51" s="376" t="str">
        <f>IF($C50="",AuswahlEtr,VLOOKUP($C50,'ANNEX 1 Emission Factors'!$B$23:$AR$29,COLUMNS('ANNEX 1 Emission Factors'!$B:$H)+(AH$6-2014),FALSE))</f>
        <v>Select energy source</v>
      </c>
      <c r="AI51" s="376" t="str">
        <f>IF($C50="",AuswahlEtr,VLOOKUP($C50,'ANNEX 1 Emission Factors'!$B$23:$AR$29,COLUMNS('ANNEX 1 Emission Factors'!$B:$H)+(AI$6-2014),FALSE))</f>
        <v>Select energy source</v>
      </c>
      <c r="AJ51" s="376" t="str">
        <f>IF($C50="",AuswahlEtr,VLOOKUP($C50,'ANNEX 1 Emission Factors'!$B$23:$AR$29,COLUMNS('ANNEX 1 Emission Factors'!$B:$H)+(AJ$6-2014),FALSE))</f>
        <v>Select energy source</v>
      </c>
      <c r="AK51" s="376" t="str">
        <f>IF($C50="",AuswahlEtr,VLOOKUP($C50,'ANNEX 1 Emission Factors'!$B$23:$AR$29,COLUMNS('ANNEX 1 Emission Factors'!$B:$H)+(AK$6-2014),FALSE))</f>
        <v>Select energy source</v>
      </c>
      <c r="AL51" s="376" t="str">
        <f>IF($C50="",AuswahlEtr,VLOOKUP($C50,'ANNEX 1 Emission Factors'!$B$23:$AR$29,COLUMNS('ANNEX 1 Emission Factors'!$B:$H)+(AL$6-2014),FALSE))</f>
        <v>Select energy source</v>
      </c>
    </row>
    <row r="52" spans="2:38" ht="15.75" customHeight="1" thickBot="1">
      <c r="B52" s="45"/>
      <c r="C52" s="75" t="str">
        <f>C46</f>
        <v>Amount of energy</v>
      </c>
      <c r="D52" s="823" t="str">
        <f>D46</f>
        <v>[kWh]</v>
      </c>
      <c r="E52" s="824"/>
      <c r="F52" s="172"/>
      <c r="G52" s="66"/>
      <c r="H52" s="382" t="str">
        <f t="shared" ref="H52:I52" si="93">IF(ISBLANK(G52),"",G52)</f>
        <v/>
      </c>
      <c r="I52" s="386" t="str">
        <f t="shared" si="93"/>
        <v/>
      </c>
      <c r="J52" s="386" t="str">
        <f t="shared" ref="J52" si="94">IF(ISBLANK(I52),"",I52)</f>
        <v/>
      </c>
      <c r="K52" s="386" t="str">
        <f t="shared" ref="K52" si="95">IF(ISBLANK(J52),"",J52)</f>
        <v/>
      </c>
      <c r="L52" s="386" t="str">
        <f t="shared" ref="L52" si="96">IF(ISBLANK(K52),"",K52)</f>
        <v/>
      </c>
      <c r="M52" s="386" t="str">
        <f t="shared" ref="M52" si="97">IF(ISBLANK(L52),"",L52)</f>
        <v/>
      </c>
      <c r="N52" s="386" t="str">
        <f t="shared" ref="N52" si="98">IF(ISBLANK(M52),"",M52)</f>
        <v/>
      </c>
      <c r="O52" s="386" t="str">
        <f t="shared" ref="O52" si="99">IF(ISBLANK(N52),"",N52)</f>
        <v/>
      </c>
      <c r="P52" s="386" t="str">
        <f t="shared" ref="P52" si="100">IF(ISBLANK(O52),"",O52)</f>
        <v/>
      </c>
      <c r="Q52" s="386" t="str">
        <f t="shared" ref="Q52" si="101">IF(ISBLANK(P52),"",P52)</f>
        <v/>
      </c>
      <c r="R52" s="386" t="str">
        <f t="shared" ref="R52" si="102">IF(ISBLANK(Q52),"",Q52)</f>
        <v/>
      </c>
      <c r="S52" s="386" t="str">
        <f t="shared" ref="S52" si="103">IF(ISBLANK(R52),"",R52)</f>
        <v/>
      </c>
      <c r="T52" s="386" t="str">
        <f t="shared" ref="T52" si="104">IF(ISBLANK(S52),"",S52)</f>
        <v/>
      </c>
      <c r="U52" s="386" t="str">
        <f t="shared" ref="U52" si="105">IF(ISBLANK(T52),"",T52)</f>
        <v/>
      </c>
      <c r="V52" s="386" t="str">
        <f t="shared" ref="V52" si="106">IF(ISBLANK(U52),"",U52)</f>
        <v/>
      </c>
      <c r="W52" s="386" t="str">
        <f t="shared" ref="W52" si="107">IF(ISBLANK(V52),"",V52)</f>
        <v/>
      </c>
      <c r="X52" s="386" t="str">
        <f t="shared" ref="X52" si="108">IF(ISBLANK(W52),"",W52)</f>
        <v/>
      </c>
      <c r="Y52" s="386" t="str">
        <f t="shared" ref="Y52" si="109">IF(ISBLANK(X52),"",X52)</f>
        <v/>
      </c>
      <c r="Z52" s="386" t="str">
        <f t="shared" ref="Z52" si="110">IF(ISBLANK(Y52),"",Y52)</f>
        <v/>
      </c>
      <c r="AA52" s="386" t="str">
        <f t="shared" ref="AA52" si="111">IF(ISBLANK(Z52),"",Z52)</f>
        <v/>
      </c>
      <c r="AB52" s="386" t="str">
        <f t="shared" ref="AB52" si="112">IF(ISBLANK(AA52),"",AA52)</f>
        <v/>
      </c>
      <c r="AC52" s="386" t="str">
        <f t="shared" ref="AC52" si="113">IF(ISBLANK(AB52),"",AB52)</f>
        <v/>
      </c>
      <c r="AD52" s="386" t="str">
        <f t="shared" ref="AD52" si="114">IF(ISBLANK(AC52),"",AC52)</f>
        <v/>
      </c>
      <c r="AE52" s="386" t="str">
        <f t="shared" ref="AE52" si="115">IF(ISBLANK(AD52),"",AD52)</f>
        <v/>
      </c>
      <c r="AF52" s="386" t="str">
        <f t="shared" ref="AF52" si="116">IF(ISBLANK(AE52),"",AE52)</f>
        <v/>
      </c>
      <c r="AG52" s="386" t="str">
        <f t="shared" ref="AG52" si="117">IF(ISBLANK(AF52),"",AF52)</f>
        <v/>
      </c>
      <c r="AH52" s="386" t="str">
        <f t="shared" ref="AH52" si="118">IF(ISBLANK(AG52),"",AG52)</f>
        <v/>
      </c>
      <c r="AI52" s="386" t="str">
        <f t="shared" ref="AI52" si="119">IF(ISBLANK(AH52),"",AH52)</f>
        <v/>
      </c>
      <c r="AJ52" s="386" t="str">
        <f t="shared" ref="AJ52" si="120">IF(ISBLANK(AI52),"",AI52)</f>
        <v/>
      </c>
      <c r="AK52" s="386" t="str">
        <f t="shared" ref="AK52" si="121">IF(ISBLANK(AJ52),"",AJ52)</f>
        <v/>
      </c>
      <c r="AL52" s="386" t="str">
        <f t="shared" ref="AL52" si="122">IF(ISBLANK(AK52),"",AK52)</f>
        <v/>
      </c>
    </row>
    <row r="53" spans="2:38" ht="13.5" customHeight="1">
      <c r="B53" s="45"/>
      <c r="F53" s="173"/>
      <c r="G53" s="66"/>
      <c r="H53" s="186"/>
      <c r="I53" s="377"/>
      <c r="J53" s="377"/>
      <c r="K53" s="377"/>
      <c r="L53" s="377"/>
      <c r="M53" s="377"/>
      <c r="N53" s="377"/>
      <c r="O53" s="377"/>
      <c r="P53" s="377"/>
      <c r="Q53" s="377"/>
      <c r="R53" s="377"/>
      <c r="S53" s="377"/>
      <c r="T53" s="377"/>
      <c r="U53" s="377"/>
      <c r="V53" s="377"/>
      <c r="W53" s="377"/>
      <c r="X53" s="377"/>
      <c r="Y53" s="377"/>
      <c r="Z53" s="377"/>
      <c r="AA53" s="377"/>
      <c r="AB53" s="377"/>
      <c r="AC53" s="377"/>
      <c r="AD53" s="377"/>
      <c r="AE53" s="377"/>
      <c r="AF53" s="377"/>
      <c r="AG53" s="377"/>
      <c r="AH53" s="377"/>
      <c r="AI53" s="377"/>
      <c r="AJ53" s="377"/>
      <c r="AK53" s="377"/>
      <c r="AL53" s="377"/>
    </row>
    <row r="54" spans="2:38" ht="15.75" customHeight="1" thickBot="1">
      <c r="B54" s="45"/>
      <c r="C54" s="498" t="str">
        <f>HLOOKUP(Start!$B$14,Sprachen_allg!B:Z,ROWS(Sprachen_allg!1:172),FALSE)</f>
        <v>CAR Electrical energy - Energy source 1.2</v>
      </c>
      <c r="D54" s="40"/>
      <c r="E54" s="63"/>
      <c r="F54" s="166"/>
      <c r="G54" s="66"/>
      <c r="H54" s="63"/>
      <c r="I54" s="385"/>
      <c r="J54" s="385"/>
      <c r="K54" s="385"/>
      <c r="L54" s="385"/>
      <c r="M54" s="385"/>
      <c r="N54" s="385"/>
      <c r="O54" s="385"/>
      <c r="P54" s="385"/>
      <c r="Q54" s="385"/>
      <c r="R54" s="385"/>
      <c r="S54" s="385"/>
      <c r="T54" s="385"/>
      <c r="U54" s="385"/>
      <c r="V54" s="385"/>
      <c r="W54" s="385"/>
      <c r="X54" s="385"/>
      <c r="Y54" s="385"/>
      <c r="Z54" s="385"/>
      <c r="AA54" s="385"/>
      <c r="AB54" s="385"/>
      <c r="AC54" s="385"/>
      <c r="AD54" s="385"/>
      <c r="AE54" s="385"/>
      <c r="AF54" s="385"/>
      <c r="AG54" s="385"/>
      <c r="AH54" s="385"/>
      <c r="AI54" s="385"/>
      <c r="AJ54" s="385"/>
      <c r="AK54" s="385"/>
      <c r="AL54" s="385"/>
    </row>
    <row r="55" spans="2:38" ht="15.75" customHeight="1">
      <c r="B55" s="45"/>
      <c r="C55" s="69" t="str">
        <f>C49</f>
        <v>Type of energy source</v>
      </c>
      <c r="D55" s="70"/>
      <c r="E55" s="71"/>
      <c r="F55" s="166"/>
      <c r="G55" s="66"/>
      <c r="H55" s="63"/>
      <c r="I55" s="385"/>
      <c r="J55" s="385"/>
      <c r="K55" s="385"/>
      <c r="L55" s="385"/>
      <c r="M55" s="385"/>
      <c r="N55" s="385"/>
      <c r="O55" s="385"/>
      <c r="P55" s="385"/>
      <c r="Q55" s="385"/>
      <c r="R55" s="385"/>
      <c r="S55" s="385"/>
      <c r="T55" s="385"/>
      <c r="U55" s="385"/>
      <c r="V55" s="385"/>
      <c r="W55" s="385"/>
      <c r="X55" s="385"/>
      <c r="Y55" s="385"/>
      <c r="Z55" s="385"/>
      <c r="AA55" s="385"/>
      <c r="AB55" s="385"/>
      <c r="AC55" s="385"/>
      <c r="AD55" s="385"/>
      <c r="AE55" s="385"/>
      <c r="AF55" s="385"/>
      <c r="AG55" s="385"/>
      <c r="AH55" s="385"/>
      <c r="AI55" s="385"/>
      <c r="AJ55" s="385"/>
      <c r="AK55" s="385"/>
      <c r="AL55" s="385"/>
    </row>
    <row r="56" spans="2:38" ht="16.5" customHeight="1">
      <c r="B56" s="45"/>
      <c r="C56" s="800"/>
      <c r="D56" s="772"/>
      <c r="E56" s="772"/>
      <c r="F56" s="166"/>
      <c r="G56" s="66"/>
      <c r="H56" s="400"/>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row>
    <row r="57" spans="2:38" ht="15.75" customHeight="1">
      <c r="B57" s="45"/>
      <c r="C57" s="357" t="str">
        <f>C51</f>
        <v>CO2 factor [kgCO2eq/kWh]</v>
      </c>
      <c r="D57" s="833" t="str">
        <f>D51</f>
        <v>[kgCO2eq/kWh]</v>
      </c>
      <c r="E57" s="834"/>
      <c r="F57" s="166"/>
      <c r="G57" s="66"/>
      <c r="H57" s="401" t="str">
        <f>IF($C56="",AuswahlEtr,VLOOKUP($C56,'ANNEX 1 Emission Factors'!$B$23:$AR$29,COLUMNS('ANNEX 1 Emission Factors'!$B:$H)+(H$6-2014),FALSE))</f>
        <v>Select energy source</v>
      </c>
      <c r="I57" s="376" t="str">
        <f>IF($C56="",AuswahlEtr,VLOOKUP($C56,'ANNEX 1 Emission Factors'!$B$23:$AR$29,COLUMNS('ANNEX 1 Emission Factors'!$B:$H)+(I$6-2014),FALSE))</f>
        <v>Select energy source</v>
      </c>
      <c r="J57" s="376" t="str">
        <f>IF($C56="",AuswahlEtr,VLOOKUP($C56,'ANNEX 1 Emission Factors'!$B$23:$AR$29,COLUMNS('ANNEX 1 Emission Factors'!$B:$H)+(J$6-2014),FALSE))</f>
        <v>Select energy source</v>
      </c>
      <c r="K57" s="376" t="str">
        <f>IF($C56="",AuswahlEtr,VLOOKUP($C56,'ANNEX 1 Emission Factors'!$B$23:$AR$29,COLUMNS('ANNEX 1 Emission Factors'!$B:$H)+(K$6-2014),FALSE))</f>
        <v>Select energy source</v>
      </c>
      <c r="L57" s="376" t="str">
        <f>IF($C56="",AuswahlEtr,VLOOKUP($C56,'ANNEX 1 Emission Factors'!$B$23:$AR$29,COLUMNS('ANNEX 1 Emission Factors'!$B:$H)+(L$6-2014),FALSE))</f>
        <v>Select energy source</v>
      </c>
      <c r="M57" s="376" t="str">
        <f>IF($C56="",AuswahlEtr,VLOOKUP($C56,'ANNEX 1 Emission Factors'!$B$23:$AR$29,COLUMNS('ANNEX 1 Emission Factors'!$B:$H)+(M$6-2014),FALSE))</f>
        <v>Select energy source</v>
      </c>
      <c r="N57" s="376" t="str">
        <f>IF($C56="",AuswahlEtr,VLOOKUP($C56,'ANNEX 1 Emission Factors'!$B$23:$AR$29,COLUMNS('ANNEX 1 Emission Factors'!$B:$H)+(N$6-2014),FALSE))</f>
        <v>Select energy source</v>
      </c>
      <c r="O57" s="376" t="str">
        <f>IF($C56="",AuswahlEtr,VLOOKUP($C56,'ANNEX 1 Emission Factors'!$B$23:$AR$29,COLUMNS('ANNEX 1 Emission Factors'!$B:$H)+(O$6-2014),FALSE))</f>
        <v>Select energy source</v>
      </c>
      <c r="P57" s="376" t="str">
        <f>IF($C56="",AuswahlEtr,VLOOKUP($C56,'ANNEX 1 Emission Factors'!$B$23:$AR$29,COLUMNS('ANNEX 1 Emission Factors'!$B:$H)+(P$6-2014),FALSE))</f>
        <v>Select energy source</v>
      </c>
      <c r="Q57" s="376" t="str">
        <f>IF($C56="",AuswahlEtr,VLOOKUP($C56,'ANNEX 1 Emission Factors'!$B$23:$AR$29,COLUMNS('ANNEX 1 Emission Factors'!$B:$H)+(Q$6-2014),FALSE))</f>
        <v>Select energy source</v>
      </c>
      <c r="R57" s="376" t="str">
        <f>IF($C56="",AuswahlEtr,VLOOKUP($C56,'ANNEX 1 Emission Factors'!$B$23:$AR$29,COLUMNS('ANNEX 1 Emission Factors'!$B:$H)+(R$6-2014),FALSE))</f>
        <v>Select energy source</v>
      </c>
      <c r="S57" s="376" t="str">
        <f>IF($C56="",AuswahlEtr,VLOOKUP($C56,'ANNEX 1 Emission Factors'!$B$23:$AR$29,COLUMNS('ANNEX 1 Emission Factors'!$B:$H)+(S$6-2014),FALSE))</f>
        <v>Select energy source</v>
      </c>
      <c r="T57" s="376" t="str">
        <f>IF($C56="",AuswahlEtr,VLOOKUP($C56,'ANNEX 1 Emission Factors'!$B$23:$AR$29,COLUMNS('ANNEX 1 Emission Factors'!$B:$H)+(T$6-2014),FALSE))</f>
        <v>Select energy source</v>
      </c>
      <c r="U57" s="376" t="str">
        <f>IF($C56="",AuswahlEtr,VLOOKUP($C56,'ANNEX 1 Emission Factors'!$B$23:$AR$29,COLUMNS('ANNEX 1 Emission Factors'!$B:$H)+(U$6-2014),FALSE))</f>
        <v>Select energy source</v>
      </c>
      <c r="V57" s="376" t="str">
        <f>IF($C56="",AuswahlEtr,VLOOKUP($C56,'ANNEX 1 Emission Factors'!$B$23:$AR$29,COLUMNS('ANNEX 1 Emission Factors'!$B:$H)+(V$6-2014),FALSE))</f>
        <v>Select energy source</v>
      </c>
      <c r="W57" s="376" t="str">
        <f>IF($C56="",AuswahlEtr,VLOOKUP($C56,'ANNEX 1 Emission Factors'!$B$23:$AR$29,COLUMNS('ANNEX 1 Emission Factors'!$B:$H)+(W$6-2014),FALSE))</f>
        <v>Select energy source</v>
      </c>
      <c r="X57" s="376" t="str">
        <f>IF($C56="",AuswahlEtr,VLOOKUP($C56,'ANNEX 1 Emission Factors'!$B$23:$AR$29,COLUMNS('ANNEX 1 Emission Factors'!$B:$H)+(X$6-2014),FALSE))</f>
        <v>Select energy source</v>
      </c>
      <c r="Y57" s="376" t="str">
        <f>IF($C56="",AuswahlEtr,VLOOKUP($C56,'ANNEX 1 Emission Factors'!$B$23:$AR$29,COLUMNS('ANNEX 1 Emission Factors'!$B:$H)+(Y$6-2014),FALSE))</f>
        <v>Select energy source</v>
      </c>
      <c r="Z57" s="376" t="str">
        <f>IF($C56="",AuswahlEtr,VLOOKUP($C56,'ANNEX 1 Emission Factors'!$B$23:$AR$29,COLUMNS('ANNEX 1 Emission Factors'!$B:$H)+(Z$6-2014),FALSE))</f>
        <v>Select energy source</v>
      </c>
      <c r="AA57" s="376" t="str">
        <f>IF($C56="",AuswahlEtr,VLOOKUP($C56,'ANNEX 1 Emission Factors'!$B$23:$AR$29,COLUMNS('ANNEX 1 Emission Factors'!$B:$H)+(AA$6-2014),FALSE))</f>
        <v>Select energy source</v>
      </c>
      <c r="AB57" s="376" t="str">
        <f>IF($C56="",AuswahlEtr,VLOOKUP($C56,'ANNEX 1 Emission Factors'!$B$23:$AR$29,COLUMNS('ANNEX 1 Emission Factors'!$B:$H)+(AB$6-2014),FALSE))</f>
        <v>Select energy source</v>
      </c>
      <c r="AC57" s="376" t="str">
        <f>IF($C56="",AuswahlEtr,VLOOKUP($C56,'ANNEX 1 Emission Factors'!$B$23:$AR$29,COLUMNS('ANNEX 1 Emission Factors'!$B:$H)+(AC$6-2014),FALSE))</f>
        <v>Select energy source</v>
      </c>
      <c r="AD57" s="376" t="str">
        <f>IF($C56="",AuswahlEtr,VLOOKUP($C56,'ANNEX 1 Emission Factors'!$B$23:$AR$29,COLUMNS('ANNEX 1 Emission Factors'!$B:$H)+(AD$6-2014),FALSE))</f>
        <v>Select energy source</v>
      </c>
      <c r="AE57" s="376" t="str">
        <f>IF($C56="",AuswahlEtr,VLOOKUP($C56,'ANNEX 1 Emission Factors'!$B$23:$AR$29,COLUMNS('ANNEX 1 Emission Factors'!$B:$H)+(AE$6-2014),FALSE))</f>
        <v>Select energy source</v>
      </c>
      <c r="AF57" s="376" t="str">
        <f>IF($C56="",AuswahlEtr,VLOOKUP($C56,'ANNEX 1 Emission Factors'!$B$23:$AR$29,COLUMNS('ANNEX 1 Emission Factors'!$B:$H)+(AF$6-2014),FALSE))</f>
        <v>Select energy source</v>
      </c>
      <c r="AG57" s="376" t="str">
        <f>IF($C56="",AuswahlEtr,VLOOKUP($C56,'ANNEX 1 Emission Factors'!$B$23:$AR$29,COLUMNS('ANNEX 1 Emission Factors'!$B:$H)+(AG$6-2014),FALSE))</f>
        <v>Select energy source</v>
      </c>
      <c r="AH57" s="376" t="str">
        <f>IF($C56="",AuswahlEtr,VLOOKUP($C56,'ANNEX 1 Emission Factors'!$B$23:$AR$29,COLUMNS('ANNEX 1 Emission Factors'!$B:$H)+(AH$6-2014),FALSE))</f>
        <v>Select energy source</v>
      </c>
      <c r="AI57" s="376" t="str">
        <f>IF($C56="",AuswahlEtr,VLOOKUP($C56,'ANNEX 1 Emission Factors'!$B$23:$AR$29,COLUMNS('ANNEX 1 Emission Factors'!$B:$H)+(AI$6-2014),FALSE))</f>
        <v>Select energy source</v>
      </c>
      <c r="AJ57" s="376" t="str">
        <f>IF($C56="",AuswahlEtr,VLOOKUP($C56,'ANNEX 1 Emission Factors'!$B$23:$AR$29,COLUMNS('ANNEX 1 Emission Factors'!$B:$H)+(AJ$6-2014),FALSE))</f>
        <v>Select energy source</v>
      </c>
      <c r="AK57" s="376" t="str">
        <f>IF($C56="",AuswahlEtr,VLOOKUP($C56,'ANNEX 1 Emission Factors'!$B$23:$AR$29,COLUMNS('ANNEX 1 Emission Factors'!$B:$H)+(AK$6-2014),FALSE))</f>
        <v>Select energy source</v>
      </c>
      <c r="AL57" s="376" t="str">
        <f>IF($C56="",AuswahlEtr,VLOOKUP($C56,'ANNEX 1 Emission Factors'!$B$23:$AR$29,COLUMNS('ANNEX 1 Emission Factors'!$B:$H)+(AL$6-2014),FALSE))</f>
        <v>Select energy source</v>
      </c>
    </row>
    <row r="58" spans="2:38" ht="15.75" customHeight="1" thickBot="1">
      <c r="B58" s="45"/>
      <c r="C58" s="75" t="str">
        <f>C52</f>
        <v>Amount of energy</v>
      </c>
      <c r="D58" s="823" t="str">
        <f>D52</f>
        <v>[kWh]</v>
      </c>
      <c r="E58" s="824"/>
      <c r="F58" s="172"/>
      <c r="G58" s="66"/>
      <c r="H58" s="382" t="str">
        <f t="shared" ref="H58:I58" si="123">IF(ISBLANK(G58),"",G58)</f>
        <v/>
      </c>
      <c r="I58" s="386" t="str">
        <f t="shared" si="123"/>
        <v/>
      </c>
      <c r="J58" s="386" t="str">
        <f t="shared" ref="J58" si="124">IF(ISBLANK(I58),"",I58)</f>
        <v/>
      </c>
      <c r="K58" s="386" t="str">
        <f t="shared" ref="K58" si="125">IF(ISBLANK(J58),"",J58)</f>
        <v/>
      </c>
      <c r="L58" s="386" t="str">
        <f t="shared" ref="L58" si="126">IF(ISBLANK(K58),"",K58)</f>
        <v/>
      </c>
      <c r="M58" s="386" t="str">
        <f t="shared" ref="M58" si="127">IF(ISBLANK(L58),"",L58)</f>
        <v/>
      </c>
      <c r="N58" s="386" t="str">
        <f t="shared" ref="N58" si="128">IF(ISBLANK(M58),"",M58)</f>
        <v/>
      </c>
      <c r="O58" s="386" t="str">
        <f t="shared" ref="O58" si="129">IF(ISBLANK(N58),"",N58)</f>
        <v/>
      </c>
      <c r="P58" s="386" t="str">
        <f t="shared" ref="P58" si="130">IF(ISBLANK(O58),"",O58)</f>
        <v/>
      </c>
      <c r="Q58" s="386" t="str">
        <f t="shared" ref="Q58" si="131">IF(ISBLANK(P58),"",P58)</f>
        <v/>
      </c>
      <c r="R58" s="386" t="str">
        <f t="shared" ref="R58" si="132">IF(ISBLANK(Q58),"",Q58)</f>
        <v/>
      </c>
      <c r="S58" s="386" t="str">
        <f t="shared" ref="S58" si="133">IF(ISBLANK(R58),"",R58)</f>
        <v/>
      </c>
      <c r="T58" s="386" t="str">
        <f t="shared" ref="T58" si="134">IF(ISBLANK(S58),"",S58)</f>
        <v/>
      </c>
      <c r="U58" s="386" t="str">
        <f t="shared" ref="U58" si="135">IF(ISBLANK(T58),"",T58)</f>
        <v/>
      </c>
      <c r="V58" s="386" t="str">
        <f t="shared" ref="V58" si="136">IF(ISBLANK(U58),"",U58)</f>
        <v/>
      </c>
      <c r="W58" s="386" t="str">
        <f t="shared" ref="W58" si="137">IF(ISBLANK(V58),"",V58)</f>
        <v/>
      </c>
      <c r="X58" s="386" t="str">
        <f t="shared" ref="X58" si="138">IF(ISBLANK(W58),"",W58)</f>
        <v/>
      </c>
      <c r="Y58" s="386" t="str">
        <f t="shared" ref="Y58" si="139">IF(ISBLANK(X58),"",X58)</f>
        <v/>
      </c>
      <c r="Z58" s="386" t="str">
        <f t="shared" ref="Z58" si="140">IF(ISBLANK(Y58),"",Y58)</f>
        <v/>
      </c>
      <c r="AA58" s="386" t="str">
        <f t="shared" ref="AA58" si="141">IF(ISBLANK(Z58),"",Z58)</f>
        <v/>
      </c>
      <c r="AB58" s="386" t="str">
        <f t="shared" ref="AB58" si="142">IF(ISBLANK(AA58),"",AA58)</f>
        <v/>
      </c>
      <c r="AC58" s="386" t="str">
        <f t="shared" ref="AC58" si="143">IF(ISBLANK(AB58),"",AB58)</f>
        <v/>
      </c>
      <c r="AD58" s="386" t="str">
        <f t="shared" ref="AD58" si="144">IF(ISBLANK(AC58),"",AC58)</f>
        <v/>
      </c>
      <c r="AE58" s="386" t="str">
        <f t="shared" ref="AE58" si="145">IF(ISBLANK(AD58),"",AD58)</f>
        <v/>
      </c>
      <c r="AF58" s="386" t="str">
        <f t="shared" ref="AF58" si="146">IF(ISBLANK(AE58),"",AE58)</f>
        <v/>
      </c>
      <c r="AG58" s="386" t="str">
        <f t="shared" ref="AG58" si="147">IF(ISBLANK(AF58),"",AF58)</f>
        <v/>
      </c>
      <c r="AH58" s="386" t="str">
        <f t="shared" ref="AH58" si="148">IF(ISBLANK(AG58),"",AG58)</f>
        <v/>
      </c>
      <c r="AI58" s="386" t="str">
        <f t="shared" ref="AI58" si="149">IF(ISBLANK(AH58),"",AH58)</f>
        <v/>
      </c>
      <c r="AJ58" s="386" t="str">
        <f t="shared" ref="AJ58" si="150">IF(ISBLANK(AI58),"",AI58)</f>
        <v/>
      </c>
      <c r="AK58" s="386" t="str">
        <f t="shared" ref="AK58" si="151">IF(ISBLANK(AJ58),"",AJ58)</f>
        <v/>
      </c>
      <c r="AL58" s="386" t="str">
        <f t="shared" ref="AL58" si="152">IF(ISBLANK(AK58),"",AK58)</f>
        <v/>
      </c>
    </row>
    <row r="59" spans="2:38" ht="13.5" customHeight="1">
      <c r="B59" s="45"/>
      <c r="F59" s="173"/>
      <c r="G59" s="66"/>
      <c r="H59" s="186"/>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row>
    <row r="60" spans="2:38" ht="15.75" customHeight="1" thickBot="1">
      <c r="B60" s="45"/>
      <c r="C60" s="498" t="str">
        <f>HLOOKUP(Start!$B$14,Sprachen_allg!B:Z,ROWS(Sprachen_allg!1:173),FALSE)</f>
        <v>CAR Electrical energy - Energy source 1.3</v>
      </c>
      <c r="D60" s="40"/>
      <c r="E60" s="63"/>
      <c r="F60" s="166"/>
      <c r="G60" s="66"/>
      <c r="H60" s="63"/>
      <c r="I60" s="385"/>
      <c r="J60" s="385"/>
      <c r="K60" s="385"/>
      <c r="L60" s="385"/>
      <c r="M60" s="385"/>
      <c r="N60" s="385"/>
      <c r="O60" s="385"/>
      <c r="P60" s="385"/>
      <c r="Q60" s="385"/>
      <c r="R60" s="385"/>
      <c r="S60" s="385"/>
      <c r="T60" s="385"/>
      <c r="U60" s="385"/>
      <c r="V60" s="385"/>
      <c r="W60" s="385"/>
      <c r="X60" s="385"/>
      <c r="Y60" s="385"/>
      <c r="Z60" s="385"/>
      <c r="AA60" s="385"/>
      <c r="AB60" s="385"/>
      <c r="AC60" s="385"/>
      <c r="AD60" s="385"/>
      <c r="AE60" s="385"/>
      <c r="AF60" s="385"/>
      <c r="AG60" s="385"/>
      <c r="AH60" s="385"/>
      <c r="AI60" s="385"/>
      <c r="AJ60" s="385"/>
      <c r="AK60" s="385"/>
      <c r="AL60" s="385"/>
    </row>
    <row r="61" spans="2:38" ht="15.75" customHeight="1">
      <c r="B61" s="45"/>
      <c r="C61" s="69" t="str">
        <f>C55</f>
        <v>Type of energy source</v>
      </c>
      <c r="D61" s="70"/>
      <c r="E61" s="71"/>
      <c r="F61" s="166"/>
      <c r="G61" s="66"/>
      <c r="H61" s="63"/>
      <c r="I61" s="385"/>
      <c r="J61" s="385"/>
      <c r="K61" s="385"/>
      <c r="L61" s="385"/>
      <c r="M61" s="385"/>
      <c r="N61" s="385"/>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row>
    <row r="62" spans="2:38" ht="16.5" customHeight="1">
      <c r="B62" s="45"/>
      <c r="C62" s="800"/>
      <c r="D62" s="772"/>
      <c r="E62" s="772"/>
      <c r="F62" s="166"/>
      <c r="G62" s="66"/>
      <c r="H62" s="400"/>
      <c r="I62" s="378"/>
      <c r="J62" s="378"/>
      <c r="K62" s="378"/>
      <c r="L62" s="378"/>
      <c r="M62" s="378"/>
      <c r="N62" s="378"/>
      <c r="O62" s="378"/>
      <c r="P62" s="378"/>
      <c r="Q62" s="378"/>
      <c r="R62" s="378"/>
      <c r="S62" s="378"/>
      <c r="T62" s="378"/>
      <c r="U62" s="378"/>
      <c r="V62" s="378"/>
      <c r="W62" s="378"/>
      <c r="X62" s="378"/>
      <c r="Y62" s="378"/>
      <c r="Z62" s="378"/>
      <c r="AA62" s="378"/>
      <c r="AB62" s="378"/>
      <c r="AC62" s="378"/>
      <c r="AD62" s="378"/>
      <c r="AE62" s="378"/>
      <c r="AF62" s="378"/>
      <c r="AG62" s="378"/>
      <c r="AH62" s="378"/>
      <c r="AI62" s="378"/>
      <c r="AJ62" s="378"/>
      <c r="AK62" s="378"/>
      <c r="AL62" s="378"/>
    </row>
    <row r="63" spans="2:38" ht="15.75" customHeight="1">
      <c r="B63" s="45"/>
      <c r="C63" s="357" t="str">
        <f>C57</f>
        <v>CO2 factor [kgCO2eq/kWh]</v>
      </c>
      <c r="D63" s="833" t="str">
        <f>D57</f>
        <v>[kgCO2eq/kWh]</v>
      </c>
      <c r="E63" s="834"/>
      <c r="F63" s="166"/>
      <c r="G63" s="66"/>
      <c r="H63" s="401" t="str">
        <f>IF($C62="",AuswahlEtr,VLOOKUP($C62,'ANNEX 1 Emission Factors'!$B$23:$AR$29,COLUMNS('ANNEX 1 Emission Factors'!$B:$H)+(H$6-2014),FALSE))</f>
        <v>Select energy source</v>
      </c>
      <c r="I63" s="376" t="str">
        <f>IF($C62="",AuswahlEtr,VLOOKUP($C62,'ANNEX 1 Emission Factors'!$B$23:$AR$29,COLUMNS('ANNEX 1 Emission Factors'!$B:$H)+(I$6-2014),FALSE))</f>
        <v>Select energy source</v>
      </c>
      <c r="J63" s="376" t="str">
        <f>IF($C62="",AuswahlEtr,VLOOKUP($C62,'ANNEX 1 Emission Factors'!$B$23:$AR$29,COLUMNS('ANNEX 1 Emission Factors'!$B:$H)+(J$6-2014),FALSE))</f>
        <v>Select energy source</v>
      </c>
      <c r="K63" s="376" t="str">
        <f>IF($C62="",AuswahlEtr,VLOOKUP($C62,'ANNEX 1 Emission Factors'!$B$23:$AR$29,COLUMNS('ANNEX 1 Emission Factors'!$B:$H)+(K$6-2014),FALSE))</f>
        <v>Select energy source</v>
      </c>
      <c r="L63" s="376" t="str">
        <f>IF($C62="",AuswahlEtr,VLOOKUP($C62,'ANNEX 1 Emission Factors'!$B$23:$AR$29,COLUMNS('ANNEX 1 Emission Factors'!$B:$H)+(L$6-2014),FALSE))</f>
        <v>Select energy source</v>
      </c>
      <c r="M63" s="376" t="str">
        <f>IF($C62="",AuswahlEtr,VLOOKUP($C62,'ANNEX 1 Emission Factors'!$B$23:$AR$29,COLUMNS('ANNEX 1 Emission Factors'!$B:$H)+(M$6-2014),FALSE))</f>
        <v>Select energy source</v>
      </c>
      <c r="N63" s="376" t="str">
        <f>IF($C62="",AuswahlEtr,VLOOKUP($C62,'ANNEX 1 Emission Factors'!$B$23:$AR$29,COLUMNS('ANNEX 1 Emission Factors'!$B:$H)+(N$6-2014),FALSE))</f>
        <v>Select energy source</v>
      </c>
      <c r="O63" s="376" t="str">
        <f>IF($C62="",AuswahlEtr,VLOOKUP($C62,'ANNEX 1 Emission Factors'!$B$23:$AR$29,COLUMNS('ANNEX 1 Emission Factors'!$B:$H)+(O$6-2014),FALSE))</f>
        <v>Select energy source</v>
      </c>
      <c r="P63" s="376" t="str">
        <f>IF($C62="",AuswahlEtr,VLOOKUP($C62,'ANNEX 1 Emission Factors'!$B$23:$AR$29,COLUMNS('ANNEX 1 Emission Factors'!$B:$H)+(P$6-2014),FALSE))</f>
        <v>Select energy source</v>
      </c>
      <c r="Q63" s="376" t="str">
        <f>IF($C62="",AuswahlEtr,VLOOKUP($C62,'ANNEX 1 Emission Factors'!$B$23:$AR$29,COLUMNS('ANNEX 1 Emission Factors'!$B:$H)+(Q$6-2014),FALSE))</f>
        <v>Select energy source</v>
      </c>
      <c r="R63" s="376" t="str">
        <f>IF($C62="",AuswahlEtr,VLOOKUP($C62,'ANNEX 1 Emission Factors'!$B$23:$AR$29,COLUMNS('ANNEX 1 Emission Factors'!$B:$H)+(R$6-2014),FALSE))</f>
        <v>Select energy source</v>
      </c>
      <c r="S63" s="376" t="str">
        <f>IF($C62="",AuswahlEtr,VLOOKUP($C62,'ANNEX 1 Emission Factors'!$B$23:$AR$29,COLUMNS('ANNEX 1 Emission Factors'!$B:$H)+(S$6-2014),FALSE))</f>
        <v>Select energy source</v>
      </c>
      <c r="T63" s="376" t="str">
        <f>IF($C62="",AuswahlEtr,VLOOKUP($C62,'ANNEX 1 Emission Factors'!$B$23:$AR$29,COLUMNS('ANNEX 1 Emission Factors'!$B:$H)+(T$6-2014),FALSE))</f>
        <v>Select energy source</v>
      </c>
      <c r="U63" s="376" t="str">
        <f>IF($C62="",AuswahlEtr,VLOOKUP($C62,'ANNEX 1 Emission Factors'!$B$23:$AR$29,COLUMNS('ANNEX 1 Emission Factors'!$B:$H)+(U$6-2014),FALSE))</f>
        <v>Select energy source</v>
      </c>
      <c r="V63" s="376" t="str">
        <f>IF($C62="",AuswahlEtr,VLOOKUP($C62,'ANNEX 1 Emission Factors'!$B$23:$AR$29,COLUMNS('ANNEX 1 Emission Factors'!$B:$H)+(V$6-2014),FALSE))</f>
        <v>Select energy source</v>
      </c>
      <c r="W63" s="376" t="str">
        <f>IF($C62="",AuswahlEtr,VLOOKUP($C62,'ANNEX 1 Emission Factors'!$B$23:$AR$29,COLUMNS('ANNEX 1 Emission Factors'!$B:$H)+(W$6-2014),FALSE))</f>
        <v>Select energy source</v>
      </c>
      <c r="X63" s="376" t="str">
        <f>IF($C62="",AuswahlEtr,VLOOKUP($C62,'ANNEX 1 Emission Factors'!$B$23:$AR$29,COLUMNS('ANNEX 1 Emission Factors'!$B:$H)+(X$6-2014),FALSE))</f>
        <v>Select energy source</v>
      </c>
      <c r="Y63" s="376" t="str">
        <f>IF($C62="",AuswahlEtr,VLOOKUP($C62,'ANNEX 1 Emission Factors'!$B$23:$AR$29,COLUMNS('ANNEX 1 Emission Factors'!$B:$H)+(Y$6-2014),FALSE))</f>
        <v>Select energy source</v>
      </c>
      <c r="Z63" s="376" t="str">
        <f>IF($C62="",AuswahlEtr,VLOOKUP($C62,'ANNEX 1 Emission Factors'!$B$23:$AR$29,COLUMNS('ANNEX 1 Emission Factors'!$B:$H)+(Z$6-2014),FALSE))</f>
        <v>Select energy source</v>
      </c>
      <c r="AA63" s="376" t="str">
        <f>IF($C62="",AuswahlEtr,VLOOKUP($C62,'ANNEX 1 Emission Factors'!$B$23:$AR$29,COLUMNS('ANNEX 1 Emission Factors'!$B:$H)+(AA$6-2014),FALSE))</f>
        <v>Select energy source</v>
      </c>
      <c r="AB63" s="376" t="str">
        <f>IF($C62="",AuswahlEtr,VLOOKUP($C62,'ANNEX 1 Emission Factors'!$B$23:$AR$29,COLUMNS('ANNEX 1 Emission Factors'!$B:$H)+(AB$6-2014),FALSE))</f>
        <v>Select energy source</v>
      </c>
      <c r="AC63" s="376" t="str">
        <f>IF($C62="",AuswahlEtr,VLOOKUP($C62,'ANNEX 1 Emission Factors'!$B$23:$AR$29,COLUMNS('ANNEX 1 Emission Factors'!$B:$H)+(AC$6-2014),FALSE))</f>
        <v>Select energy source</v>
      </c>
      <c r="AD63" s="376" t="str">
        <f>IF($C62="",AuswahlEtr,VLOOKUP($C62,'ANNEX 1 Emission Factors'!$B$23:$AR$29,COLUMNS('ANNEX 1 Emission Factors'!$B:$H)+(AD$6-2014),FALSE))</f>
        <v>Select energy source</v>
      </c>
      <c r="AE63" s="376" t="str">
        <f>IF($C62="",AuswahlEtr,VLOOKUP($C62,'ANNEX 1 Emission Factors'!$B$23:$AR$29,COLUMNS('ANNEX 1 Emission Factors'!$B:$H)+(AE$6-2014),FALSE))</f>
        <v>Select energy source</v>
      </c>
      <c r="AF63" s="376" t="str">
        <f>IF($C62="",AuswahlEtr,VLOOKUP($C62,'ANNEX 1 Emission Factors'!$B$23:$AR$29,COLUMNS('ANNEX 1 Emission Factors'!$B:$H)+(AF$6-2014),FALSE))</f>
        <v>Select energy source</v>
      </c>
      <c r="AG63" s="376" t="str">
        <f>IF($C62="",AuswahlEtr,VLOOKUP($C62,'ANNEX 1 Emission Factors'!$B$23:$AR$29,COLUMNS('ANNEX 1 Emission Factors'!$B:$H)+(AG$6-2014),FALSE))</f>
        <v>Select energy source</v>
      </c>
      <c r="AH63" s="376" t="str">
        <f>IF($C62="",AuswahlEtr,VLOOKUP($C62,'ANNEX 1 Emission Factors'!$B$23:$AR$29,COLUMNS('ANNEX 1 Emission Factors'!$B:$H)+(AH$6-2014),FALSE))</f>
        <v>Select energy source</v>
      </c>
      <c r="AI63" s="376" t="str">
        <f>IF($C62="",AuswahlEtr,VLOOKUP($C62,'ANNEX 1 Emission Factors'!$B$23:$AR$29,COLUMNS('ANNEX 1 Emission Factors'!$B:$H)+(AI$6-2014),FALSE))</f>
        <v>Select energy source</v>
      </c>
      <c r="AJ63" s="376" t="str">
        <f>IF($C62="",AuswahlEtr,VLOOKUP($C62,'ANNEX 1 Emission Factors'!$B$23:$AR$29,COLUMNS('ANNEX 1 Emission Factors'!$B:$H)+(AJ$6-2014),FALSE))</f>
        <v>Select energy source</v>
      </c>
      <c r="AK63" s="376" t="str">
        <f>IF($C62="",AuswahlEtr,VLOOKUP($C62,'ANNEX 1 Emission Factors'!$B$23:$AR$29,COLUMNS('ANNEX 1 Emission Factors'!$B:$H)+(AK$6-2014),FALSE))</f>
        <v>Select energy source</v>
      </c>
      <c r="AL63" s="376" t="str">
        <f>IF($C62="",AuswahlEtr,VLOOKUP($C62,'ANNEX 1 Emission Factors'!$B$23:$AR$29,COLUMNS('ANNEX 1 Emission Factors'!$B:$H)+(AL$6-2014),FALSE))</f>
        <v>Select energy source</v>
      </c>
    </row>
    <row r="64" spans="2:38" ht="15.75" customHeight="1" thickBot="1">
      <c r="B64" s="45"/>
      <c r="C64" s="75" t="str">
        <f>C58</f>
        <v>Amount of energy</v>
      </c>
      <c r="D64" s="823" t="str">
        <f>D58</f>
        <v>[kWh]</v>
      </c>
      <c r="E64" s="824"/>
      <c r="F64" s="172"/>
      <c r="G64" s="66"/>
      <c r="H64" s="382" t="str">
        <f t="shared" ref="H64:I64" si="153">IF(ISBLANK(G64),"",G64)</f>
        <v/>
      </c>
      <c r="I64" s="386" t="str">
        <f t="shared" si="153"/>
        <v/>
      </c>
      <c r="J64" s="386" t="str">
        <f t="shared" ref="J64" si="154">IF(ISBLANK(I64),"",I64)</f>
        <v/>
      </c>
      <c r="K64" s="386" t="str">
        <f t="shared" ref="K64" si="155">IF(ISBLANK(J64),"",J64)</f>
        <v/>
      </c>
      <c r="L64" s="386" t="str">
        <f t="shared" ref="L64" si="156">IF(ISBLANK(K64),"",K64)</f>
        <v/>
      </c>
      <c r="M64" s="386" t="str">
        <f t="shared" ref="M64" si="157">IF(ISBLANK(L64),"",L64)</f>
        <v/>
      </c>
      <c r="N64" s="386" t="str">
        <f t="shared" ref="N64" si="158">IF(ISBLANK(M64),"",M64)</f>
        <v/>
      </c>
      <c r="O64" s="386" t="str">
        <f t="shared" ref="O64" si="159">IF(ISBLANK(N64),"",N64)</f>
        <v/>
      </c>
      <c r="P64" s="386" t="str">
        <f t="shared" ref="P64" si="160">IF(ISBLANK(O64),"",O64)</f>
        <v/>
      </c>
      <c r="Q64" s="386" t="str">
        <f t="shared" ref="Q64" si="161">IF(ISBLANK(P64),"",P64)</f>
        <v/>
      </c>
      <c r="R64" s="386" t="str">
        <f t="shared" ref="R64" si="162">IF(ISBLANK(Q64),"",Q64)</f>
        <v/>
      </c>
      <c r="S64" s="386" t="str">
        <f t="shared" ref="S64" si="163">IF(ISBLANK(R64),"",R64)</f>
        <v/>
      </c>
      <c r="T64" s="386" t="str">
        <f t="shared" ref="T64" si="164">IF(ISBLANK(S64),"",S64)</f>
        <v/>
      </c>
      <c r="U64" s="386" t="str">
        <f t="shared" ref="U64" si="165">IF(ISBLANK(T64),"",T64)</f>
        <v/>
      </c>
      <c r="V64" s="386" t="str">
        <f t="shared" ref="V64" si="166">IF(ISBLANK(U64),"",U64)</f>
        <v/>
      </c>
      <c r="W64" s="386" t="str">
        <f t="shared" ref="W64" si="167">IF(ISBLANK(V64),"",V64)</f>
        <v/>
      </c>
      <c r="X64" s="386" t="str">
        <f t="shared" ref="X64" si="168">IF(ISBLANK(W64),"",W64)</f>
        <v/>
      </c>
      <c r="Y64" s="386" t="str">
        <f t="shared" ref="Y64" si="169">IF(ISBLANK(X64),"",X64)</f>
        <v/>
      </c>
      <c r="Z64" s="386" t="str">
        <f t="shared" ref="Z64" si="170">IF(ISBLANK(Y64),"",Y64)</f>
        <v/>
      </c>
      <c r="AA64" s="386" t="str">
        <f t="shared" ref="AA64" si="171">IF(ISBLANK(Z64),"",Z64)</f>
        <v/>
      </c>
      <c r="AB64" s="386" t="str">
        <f t="shared" ref="AB64" si="172">IF(ISBLANK(AA64),"",AA64)</f>
        <v/>
      </c>
      <c r="AC64" s="386" t="str">
        <f t="shared" ref="AC64" si="173">IF(ISBLANK(AB64),"",AB64)</f>
        <v/>
      </c>
      <c r="AD64" s="386" t="str">
        <f t="shared" ref="AD64" si="174">IF(ISBLANK(AC64),"",AC64)</f>
        <v/>
      </c>
      <c r="AE64" s="386" t="str">
        <f t="shared" ref="AE64" si="175">IF(ISBLANK(AD64),"",AD64)</f>
        <v/>
      </c>
      <c r="AF64" s="386" t="str">
        <f t="shared" ref="AF64" si="176">IF(ISBLANK(AE64),"",AE64)</f>
        <v/>
      </c>
      <c r="AG64" s="386" t="str">
        <f t="shared" ref="AG64" si="177">IF(ISBLANK(AF64),"",AF64)</f>
        <v/>
      </c>
      <c r="AH64" s="386" t="str">
        <f t="shared" ref="AH64" si="178">IF(ISBLANK(AG64),"",AG64)</f>
        <v/>
      </c>
      <c r="AI64" s="386" t="str">
        <f t="shared" ref="AI64" si="179">IF(ISBLANK(AH64),"",AH64)</f>
        <v/>
      </c>
      <c r="AJ64" s="386" t="str">
        <f t="shared" ref="AJ64" si="180">IF(ISBLANK(AI64),"",AI64)</f>
        <v/>
      </c>
      <c r="AK64" s="386" t="str">
        <f t="shared" ref="AK64" si="181">IF(ISBLANK(AJ64),"",AJ64)</f>
        <v/>
      </c>
      <c r="AL64" s="386" t="str">
        <f t="shared" ref="AL64" si="182">IF(ISBLANK(AK64),"",AK64)</f>
        <v/>
      </c>
    </row>
    <row r="65" spans="2:38" ht="15.75" customHeight="1">
      <c r="B65" s="64"/>
      <c r="C65" s="15"/>
      <c r="D65" s="40"/>
      <c r="E65" s="63"/>
      <c r="F65" s="166"/>
      <c r="G65" s="66"/>
      <c r="H65" s="63"/>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row>
    <row r="66" spans="2:38">
      <c r="B66" s="64" t="str">
        <f>HLOOKUP(Start!$B$14,Sprachen_allg!B:Z,ROWS(Sprachen_allg!1:174),FALSE)</f>
        <v>2. Measured data not available:</v>
      </c>
      <c r="C66" s="15"/>
      <c r="D66" s="15"/>
      <c r="E66" s="15"/>
      <c r="F66" s="173"/>
      <c r="G66" s="60"/>
      <c r="H66" s="15"/>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row>
    <row r="67" spans="2:38">
      <c r="B67" s="78"/>
      <c r="C67" s="15"/>
      <c r="D67" s="15"/>
      <c r="E67" s="15"/>
      <c r="F67" s="173"/>
      <c r="G67" s="60"/>
      <c r="H67" s="15"/>
      <c r="I67" s="202"/>
      <c r="J67" s="202"/>
      <c r="K67" s="202"/>
      <c r="L67" s="202"/>
      <c r="M67" s="202"/>
      <c r="N67" s="202"/>
      <c r="O67" s="202"/>
      <c r="P67" s="202"/>
      <c r="Q67" s="202"/>
      <c r="R67" s="202"/>
      <c r="S67" s="202"/>
      <c r="T67" s="202"/>
      <c r="U67" s="202"/>
      <c r="V67" s="202"/>
      <c r="W67" s="202"/>
      <c r="X67" s="202"/>
      <c r="Y67" s="202"/>
      <c r="Z67" s="202"/>
      <c r="AA67" s="202"/>
      <c r="AB67" s="202"/>
      <c r="AC67" s="202"/>
      <c r="AD67" s="202"/>
      <c r="AE67" s="202"/>
      <c r="AF67" s="202"/>
      <c r="AG67" s="202"/>
      <c r="AH67" s="202"/>
      <c r="AI67" s="202"/>
      <c r="AJ67" s="202"/>
      <c r="AK67" s="202"/>
      <c r="AL67" s="202"/>
    </row>
    <row r="68" spans="2:38" s="42" customFormat="1" ht="17.25" customHeight="1" thickBot="1">
      <c r="B68" s="67"/>
      <c r="C68" s="498" t="str">
        <f>HLOOKUP(Start!$B$14,Sprachen_allg!B:Z,ROWS(Sprachen_allg!1:175),FALSE)</f>
        <v>Subarea 1/Consumer 1 - Electrical energy</v>
      </c>
      <c r="D68" s="40"/>
      <c r="E68" s="40"/>
      <c r="F68" s="169"/>
      <c r="G68" s="68"/>
      <c r="H68" s="40"/>
      <c r="I68" s="371"/>
      <c r="J68" s="371"/>
      <c r="K68" s="371"/>
      <c r="L68" s="371"/>
      <c r="M68" s="371"/>
      <c r="N68" s="371"/>
      <c r="O68" s="371"/>
      <c r="P68" s="371"/>
      <c r="Q68" s="371"/>
      <c r="R68" s="371"/>
      <c r="S68" s="371"/>
      <c r="T68" s="371"/>
      <c r="U68" s="371"/>
      <c r="V68" s="371"/>
      <c r="W68" s="371"/>
      <c r="X68" s="371"/>
      <c r="Y68" s="371"/>
      <c r="Z68" s="371"/>
      <c r="AA68" s="371"/>
      <c r="AB68" s="371"/>
      <c r="AC68" s="371"/>
      <c r="AD68" s="371"/>
      <c r="AE68" s="371"/>
      <c r="AF68" s="371"/>
      <c r="AG68" s="371"/>
      <c r="AH68" s="371"/>
      <c r="AI68" s="371"/>
      <c r="AJ68" s="371"/>
      <c r="AK68" s="371"/>
      <c r="AL68" s="371"/>
    </row>
    <row r="69" spans="2:38" ht="17.25" customHeight="1">
      <c r="B69" s="64"/>
      <c r="C69" s="69" t="str">
        <f>C61</f>
        <v>Type of energy source</v>
      </c>
      <c r="D69" s="70"/>
      <c r="E69" s="71"/>
      <c r="F69" s="166"/>
      <c r="G69" s="66"/>
      <c r="H69" s="63"/>
      <c r="I69" s="385"/>
      <c r="J69" s="385"/>
      <c r="K69" s="385"/>
      <c r="L69" s="385"/>
      <c r="M69" s="385"/>
      <c r="N69" s="385"/>
      <c r="O69" s="385"/>
      <c r="P69" s="385"/>
      <c r="Q69" s="385"/>
      <c r="R69" s="385"/>
      <c r="S69" s="385"/>
      <c r="T69" s="385"/>
      <c r="U69" s="385"/>
      <c r="V69" s="385"/>
      <c r="W69" s="385"/>
      <c r="X69" s="385"/>
      <c r="Y69" s="385"/>
      <c r="Z69" s="385"/>
      <c r="AA69" s="385"/>
      <c r="AB69" s="385"/>
      <c r="AC69" s="385"/>
      <c r="AD69" s="385"/>
      <c r="AE69" s="385"/>
      <c r="AF69" s="385"/>
      <c r="AG69" s="385"/>
      <c r="AH69" s="385"/>
      <c r="AI69" s="385"/>
      <c r="AJ69" s="385"/>
      <c r="AK69" s="385"/>
      <c r="AL69" s="385"/>
    </row>
    <row r="70" spans="2:38" ht="17.25" customHeight="1">
      <c r="B70" s="64"/>
      <c r="C70" s="827" t="str">
        <f>IF('PART 1 Status assessment'!C64="","",'PART 1 Status assessment'!C64)</f>
        <v/>
      </c>
      <c r="D70" s="828"/>
      <c r="E70" s="829"/>
      <c r="F70" s="166"/>
      <c r="G70" s="171"/>
      <c r="H70" s="400"/>
      <c r="I70" s="378"/>
      <c r="J70" s="378"/>
      <c r="K70" s="378"/>
      <c r="L70" s="378"/>
      <c r="M70" s="378"/>
      <c r="N70" s="378"/>
      <c r="O70" s="378"/>
      <c r="P70" s="378"/>
      <c r="Q70" s="378"/>
      <c r="R70" s="378"/>
      <c r="S70" s="378"/>
      <c r="T70" s="378"/>
      <c r="U70" s="378"/>
      <c r="V70" s="378"/>
      <c r="W70" s="378"/>
      <c r="X70" s="378"/>
      <c r="Y70" s="378"/>
      <c r="Z70" s="378"/>
      <c r="AA70" s="378"/>
      <c r="AB70" s="378"/>
      <c r="AC70" s="378"/>
      <c r="AD70" s="378"/>
      <c r="AE70" s="378"/>
      <c r="AF70" s="378"/>
      <c r="AG70" s="378"/>
      <c r="AH70" s="378"/>
      <c r="AI70" s="378"/>
      <c r="AJ70" s="378"/>
      <c r="AK70" s="378"/>
      <c r="AL70" s="378"/>
    </row>
    <row r="71" spans="2:38" ht="17.25" customHeight="1">
      <c r="B71" s="64"/>
      <c r="C71" s="357" t="str">
        <f>C63</f>
        <v>CO2 factor [kgCO2eq/kWh]</v>
      </c>
      <c r="D71" s="833" t="str">
        <f>D63</f>
        <v>[kgCO2eq/kWh]</v>
      </c>
      <c r="E71" s="834"/>
      <c r="F71" s="166"/>
      <c r="G71" s="94"/>
      <c r="H71" s="401" t="str">
        <f>IF($C70="",AuswahlEtr,VLOOKUP($C70,'ANNEX 1 Emission Factors'!$B$23:$AR$29,COLUMNS('ANNEX 1 Emission Factors'!$B:$H)+(H$6-2014),FALSE))</f>
        <v>Select energy source</v>
      </c>
      <c r="I71" s="376" t="str">
        <f>IF($C70="",AuswahlEtr,VLOOKUP($C70,'ANNEX 1 Emission Factors'!$B$23:$AR$29,COLUMNS('ANNEX 1 Emission Factors'!$B:$H)+(I$6-2014),FALSE))</f>
        <v>Select energy source</v>
      </c>
      <c r="J71" s="376" t="str">
        <f>IF($C70="",AuswahlEtr,VLOOKUP($C70,'ANNEX 1 Emission Factors'!$B$23:$AR$29,COLUMNS('ANNEX 1 Emission Factors'!$B:$H)+(J$6-2014),FALSE))</f>
        <v>Select energy source</v>
      </c>
      <c r="K71" s="376" t="str">
        <f>IF($C70="",AuswahlEtr,VLOOKUP($C70,'ANNEX 1 Emission Factors'!$B$23:$AR$29,COLUMNS('ANNEX 1 Emission Factors'!$B:$H)+(K$6-2014),FALSE))</f>
        <v>Select energy source</v>
      </c>
      <c r="L71" s="376" t="str">
        <f>IF($C70="",AuswahlEtr,VLOOKUP($C70,'ANNEX 1 Emission Factors'!$B$23:$AR$29,COLUMNS('ANNEX 1 Emission Factors'!$B:$H)+(L$6-2014),FALSE))</f>
        <v>Select energy source</v>
      </c>
      <c r="M71" s="376" t="str">
        <f>IF($C70="",AuswahlEtr,VLOOKUP($C70,'ANNEX 1 Emission Factors'!$B$23:$AR$29,COLUMNS('ANNEX 1 Emission Factors'!$B:$H)+(M$6-2014),FALSE))</f>
        <v>Select energy source</v>
      </c>
      <c r="N71" s="376" t="str">
        <f>IF($C70="",AuswahlEtr,VLOOKUP($C70,'ANNEX 1 Emission Factors'!$B$23:$AR$29,COLUMNS('ANNEX 1 Emission Factors'!$B:$H)+(N$6-2014),FALSE))</f>
        <v>Select energy source</v>
      </c>
      <c r="O71" s="376" t="str">
        <f>IF($C70="",AuswahlEtr,VLOOKUP($C70,'ANNEX 1 Emission Factors'!$B$23:$AR$29,COLUMNS('ANNEX 1 Emission Factors'!$B:$H)+(O$6-2014),FALSE))</f>
        <v>Select energy source</v>
      </c>
      <c r="P71" s="376" t="str">
        <f>IF($C70="",AuswahlEtr,VLOOKUP($C70,'ANNEX 1 Emission Factors'!$B$23:$AR$29,COLUMNS('ANNEX 1 Emission Factors'!$B:$H)+(P$6-2014),FALSE))</f>
        <v>Select energy source</v>
      </c>
      <c r="Q71" s="376" t="str">
        <f>IF($C70="",AuswahlEtr,VLOOKUP($C70,'ANNEX 1 Emission Factors'!$B$23:$AR$29,COLUMNS('ANNEX 1 Emission Factors'!$B:$H)+(Q$6-2014),FALSE))</f>
        <v>Select energy source</v>
      </c>
      <c r="R71" s="376" t="str">
        <f>IF($C70="",AuswahlEtr,VLOOKUP($C70,'ANNEX 1 Emission Factors'!$B$23:$AR$29,COLUMNS('ANNEX 1 Emission Factors'!$B:$H)+(R$6-2014),FALSE))</f>
        <v>Select energy source</v>
      </c>
      <c r="S71" s="376" t="str">
        <f>IF($C70="",AuswahlEtr,VLOOKUP($C70,'ANNEX 1 Emission Factors'!$B$23:$AR$29,COLUMNS('ANNEX 1 Emission Factors'!$B:$H)+(S$6-2014),FALSE))</f>
        <v>Select energy source</v>
      </c>
      <c r="T71" s="376" t="str">
        <f>IF($C70="",AuswahlEtr,VLOOKUP($C70,'ANNEX 1 Emission Factors'!$B$23:$AR$29,COLUMNS('ANNEX 1 Emission Factors'!$B:$H)+(T$6-2014),FALSE))</f>
        <v>Select energy source</v>
      </c>
      <c r="U71" s="376" t="str">
        <f>IF($C70="",AuswahlEtr,VLOOKUP($C70,'ANNEX 1 Emission Factors'!$B$23:$AR$29,COLUMNS('ANNEX 1 Emission Factors'!$B:$H)+(U$6-2014),FALSE))</f>
        <v>Select energy source</v>
      </c>
      <c r="V71" s="376" t="str">
        <f>IF($C70="",AuswahlEtr,VLOOKUP($C70,'ANNEX 1 Emission Factors'!$B$23:$AR$29,COLUMNS('ANNEX 1 Emission Factors'!$B:$H)+(V$6-2014),FALSE))</f>
        <v>Select energy source</v>
      </c>
      <c r="W71" s="376" t="str">
        <f>IF($C70="",AuswahlEtr,VLOOKUP($C70,'ANNEX 1 Emission Factors'!$B$23:$AR$29,COLUMNS('ANNEX 1 Emission Factors'!$B:$H)+(W$6-2014),FALSE))</f>
        <v>Select energy source</v>
      </c>
      <c r="X71" s="376" t="str">
        <f>IF($C70="",AuswahlEtr,VLOOKUP($C70,'ANNEX 1 Emission Factors'!$B$23:$AR$29,COLUMNS('ANNEX 1 Emission Factors'!$B:$H)+(X$6-2014),FALSE))</f>
        <v>Select energy source</v>
      </c>
      <c r="Y71" s="376" t="str">
        <f>IF($C70="",AuswahlEtr,VLOOKUP($C70,'ANNEX 1 Emission Factors'!$B$23:$AR$29,COLUMNS('ANNEX 1 Emission Factors'!$B:$H)+(Y$6-2014),FALSE))</f>
        <v>Select energy source</v>
      </c>
      <c r="Z71" s="376" t="str">
        <f>IF($C70="",AuswahlEtr,VLOOKUP($C70,'ANNEX 1 Emission Factors'!$B$23:$AR$29,COLUMNS('ANNEX 1 Emission Factors'!$B:$H)+(Z$6-2014),FALSE))</f>
        <v>Select energy source</v>
      </c>
      <c r="AA71" s="376" t="str">
        <f>IF($C70="",AuswahlEtr,VLOOKUP($C70,'ANNEX 1 Emission Factors'!$B$23:$AR$29,COLUMNS('ANNEX 1 Emission Factors'!$B:$H)+(AA$6-2014),FALSE))</f>
        <v>Select energy source</v>
      </c>
      <c r="AB71" s="376" t="str">
        <f>IF($C70="",AuswahlEtr,VLOOKUP($C70,'ANNEX 1 Emission Factors'!$B$23:$AR$29,COLUMNS('ANNEX 1 Emission Factors'!$B:$H)+(AB$6-2014),FALSE))</f>
        <v>Select energy source</v>
      </c>
      <c r="AC71" s="376" t="str">
        <f>IF($C70="",AuswahlEtr,VLOOKUP($C70,'ANNEX 1 Emission Factors'!$B$23:$AR$29,COLUMNS('ANNEX 1 Emission Factors'!$B:$H)+(AC$6-2014),FALSE))</f>
        <v>Select energy source</v>
      </c>
      <c r="AD71" s="376" t="str">
        <f>IF($C70="",AuswahlEtr,VLOOKUP($C70,'ANNEX 1 Emission Factors'!$B$23:$AR$29,COLUMNS('ANNEX 1 Emission Factors'!$B:$H)+(AD$6-2014),FALSE))</f>
        <v>Select energy source</v>
      </c>
      <c r="AE71" s="376" t="str">
        <f>IF($C70="",AuswahlEtr,VLOOKUP($C70,'ANNEX 1 Emission Factors'!$B$23:$AR$29,COLUMNS('ANNEX 1 Emission Factors'!$B:$H)+(AE$6-2014),FALSE))</f>
        <v>Select energy source</v>
      </c>
      <c r="AF71" s="376" t="str">
        <f>IF($C70="",AuswahlEtr,VLOOKUP($C70,'ANNEX 1 Emission Factors'!$B$23:$AR$29,COLUMNS('ANNEX 1 Emission Factors'!$B:$H)+(AF$6-2014),FALSE))</f>
        <v>Select energy source</v>
      </c>
      <c r="AG71" s="376" t="str">
        <f>IF($C70="",AuswahlEtr,VLOOKUP($C70,'ANNEX 1 Emission Factors'!$B$23:$AR$29,COLUMNS('ANNEX 1 Emission Factors'!$B:$H)+(AG$6-2014),FALSE))</f>
        <v>Select energy source</v>
      </c>
      <c r="AH71" s="376" t="str">
        <f>IF($C70="",AuswahlEtr,VLOOKUP($C70,'ANNEX 1 Emission Factors'!$B$23:$AR$29,COLUMNS('ANNEX 1 Emission Factors'!$B:$H)+(AH$6-2014),FALSE))</f>
        <v>Select energy source</v>
      </c>
      <c r="AI71" s="376" t="str">
        <f>IF($C70="",AuswahlEtr,VLOOKUP($C70,'ANNEX 1 Emission Factors'!$B$23:$AR$29,COLUMNS('ANNEX 1 Emission Factors'!$B:$H)+(AI$6-2014),FALSE))</f>
        <v>Select energy source</v>
      </c>
      <c r="AJ71" s="376" t="str">
        <f>IF($C70="",AuswahlEtr,VLOOKUP($C70,'ANNEX 1 Emission Factors'!$B$23:$AR$29,COLUMNS('ANNEX 1 Emission Factors'!$B:$H)+(AJ$6-2014),FALSE))</f>
        <v>Select energy source</v>
      </c>
      <c r="AK71" s="376" t="str">
        <f>IF($C70="",AuswahlEtr,VLOOKUP($C70,'ANNEX 1 Emission Factors'!$B$23:$AR$29,COLUMNS('ANNEX 1 Emission Factors'!$B:$H)+(AK$6-2014),FALSE))</f>
        <v>Select energy source</v>
      </c>
      <c r="AL71" s="376" t="str">
        <f>IF($C70="",AuswahlEtr,VLOOKUP($C70,'ANNEX 1 Emission Factors'!$B$23:$AR$29,COLUMNS('ANNEX 1 Emission Factors'!$B:$H)+(AL$6-2014),FALSE))</f>
        <v>Select energy source</v>
      </c>
    </row>
    <row r="72" spans="2:38" ht="17.25" customHeight="1" thickBot="1">
      <c r="B72" s="64"/>
      <c r="C72" s="75" t="str">
        <f>C64</f>
        <v>Amount of energy</v>
      </c>
      <c r="D72" s="823" t="str">
        <f>D64</f>
        <v>[kWh]</v>
      </c>
      <c r="E72" s="824"/>
      <c r="F72" s="172"/>
      <c r="G72" s="91" t="str">
        <f>IF('PART 1 Status assessment'!H66="","",'PART 1 Status assessment'!H66)</f>
        <v/>
      </c>
      <c r="H72" s="382" t="str">
        <f t="shared" ref="H72:I72" si="183">IF(ISBLANK(G72),"",G72)</f>
        <v/>
      </c>
      <c r="I72" s="386" t="str">
        <f t="shared" si="183"/>
        <v/>
      </c>
      <c r="J72" s="386" t="str">
        <f t="shared" ref="J72" si="184">IF(ISBLANK(I72),"",I72)</f>
        <v/>
      </c>
      <c r="K72" s="386" t="str">
        <f t="shared" ref="K72" si="185">IF(ISBLANK(J72),"",J72)</f>
        <v/>
      </c>
      <c r="L72" s="386" t="str">
        <f t="shared" ref="L72" si="186">IF(ISBLANK(K72),"",K72)</f>
        <v/>
      </c>
      <c r="M72" s="386" t="str">
        <f t="shared" ref="M72" si="187">IF(ISBLANK(L72),"",L72)</f>
        <v/>
      </c>
      <c r="N72" s="386" t="str">
        <f t="shared" ref="N72" si="188">IF(ISBLANK(M72),"",M72)</f>
        <v/>
      </c>
      <c r="O72" s="386" t="str">
        <f t="shared" ref="O72" si="189">IF(ISBLANK(N72),"",N72)</f>
        <v/>
      </c>
      <c r="P72" s="386" t="str">
        <f t="shared" ref="P72" si="190">IF(ISBLANK(O72),"",O72)</f>
        <v/>
      </c>
      <c r="Q72" s="386" t="str">
        <f t="shared" ref="Q72" si="191">IF(ISBLANK(P72),"",P72)</f>
        <v/>
      </c>
      <c r="R72" s="386" t="str">
        <f t="shared" ref="R72" si="192">IF(ISBLANK(Q72),"",Q72)</f>
        <v/>
      </c>
      <c r="S72" s="386" t="str">
        <f t="shared" ref="S72" si="193">IF(ISBLANK(R72),"",R72)</f>
        <v/>
      </c>
      <c r="T72" s="386" t="str">
        <f t="shared" ref="T72" si="194">IF(ISBLANK(S72),"",S72)</f>
        <v/>
      </c>
      <c r="U72" s="386" t="str">
        <f t="shared" ref="U72" si="195">IF(ISBLANK(T72),"",T72)</f>
        <v/>
      </c>
      <c r="V72" s="386" t="str">
        <f t="shared" ref="V72" si="196">IF(ISBLANK(U72),"",U72)</f>
        <v/>
      </c>
      <c r="W72" s="386" t="str">
        <f t="shared" ref="W72" si="197">IF(ISBLANK(V72),"",V72)</f>
        <v/>
      </c>
      <c r="X72" s="386" t="str">
        <f t="shared" ref="X72" si="198">IF(ISBLANK(W72),"",W72)</f>
        <v/>
      </c>
      <c r="Y72" s="386" t="str">
        <f t="shared" ref="Y72" si="199">IF(ISBLANK(X72),"",X72)</f>
        <v/>
      </c>
      <c r="Z72" s="386" t="str">
        <f t="shared" ref="Z72" si="200">IF(ISBLANK(Y72),"",Y72)</f>
        <v/>
      </c>
      <c r="AA72" s="386" t="str">
        <f t="shared" ref="AA72" si="201">IF(ISBLANK(Z72),"",Z72)</f>
        <v/>
      </c>
      <c r="AB72" s="386" t="str">
        <f t="shared" ref="AB72" si="202">IF(ISBLANK(AA72),"",AA72)</f>
        <v/>
      </c>
      <c r="AC72" s="386" t="str">
        <f t="shared" ref="AC72" si="203">IF(ISBLANK(AB72),"",AB72)</f>
        <v/>
      </c>
      <c r="AD72" s="386" t="str">
        <f t="shared" ref="AD72" si="204">IF(ISBLANK(AC72),"",AC72)</f>
        <v/>
      </c>
      <c r="AE72" s="386" t="str">
        <f t="shared" ref="AE72" si="205">IF(ISBLANK(AD72),"",AD72)</f>
        <v/>
      </c>
      <c r="AF72" s="386" t="str">
        <f t="shared" ref="AF72" si="206">IF(ISBLANK(AE72),"",AE72)</f>
        <v/>
      </c>
      <c r="AG72" s="386" t="str">
        <f t="shared" ref="AG72" si="207">IF(ISBLANK(AF72),"",AF72)</f>
        <v/>
      </c>
      <c r="AH72" s="386" t="str">
        <f t="shared" ref="AH72" si="208">IF(ISBLANK(AG72),"",AG72)</f>
        <v/>
      </c>
      <c r="AI72" s="386" t="str">
        <f t="shared" ref="AI72" si="209">IF(ISBLANK(AH72),"",AH72)</f>
        <v/>
      </c>
      <c r="AJ72" s="386" t="str">
        <f t="shared" ref="AJ72" si="210">IF(ISBLANK(AI72),"",AI72)</f>
        <v/>
      </c>
      <c r="AK72" s="386" t="str">
        <f t="shared" ref="AK72" si="211">IF(ISBLANK(AJ72),"",AJ72)</f>
        <v/>
      </c>
      <c r="AL72" s="386" t="str">
        <f t="shared" ref="AL72" si="212">IF(ISBLANK(AK72),"",AK72)</f>
        <v/>
      </c>
    </row>
    <row r="73" spans="2:38" ht="17.25" customHeight="1">
      <c r="B73" s="64"/>
      <c r="C73" s="15"/>
      <c r="D73" s="40"/>
      <c r="E73" s="63"/>
      <c r="F73" s="166"/>
      <c r="G73" s="66"/>
      <c r="H73" s="63"/>
      <c r="I73" s="385"/>
      <c r="J73" s="385"/>
      <c r="K73" s="385"/>
      <c r="L73" s="385"/>
      <c r="M73" s="385"/>
      <c r="N73" s="385"/>
      <c r="O73" s="385"/>
      <c r="P73" s="385"/>
      <c r="Q73" s="385"/>
      <c r="R73" s="385"/>
      <c r="S73" s="385"/>
      <c r="T73" s="385"/>
      <c r="U73" s="385"/>
      <c r="V73" s="385"/>
      <c r="W73" s="385"/>
      <c r="X73" s="385"/>
      <c r="Y73" s="385"/>
      <c r="Z73" s="385"/>
      <c r="AA73" s="385"/>
      <c r="AB73" s="385"/>
      <c r="AC73" s="385"/>
      <c r="AD73" s="385"/>
      <c r="AE73" s="385"/>
      <c r="AF73" s="385"/>
      <c r="AG73" s="385"/>
      <c r="AH73" s="385"/>
      <c r="AI73" s="385"/>
      <c r="AJ73" s="385"/>
      <c r="AK73" s="385"/>
      <c r="AL73" s="385"/>
    </row>
    <row r="74" spans="2:38" s="42" customFormat="1" ht="17.25" customHeight="1" thickBot="1">
      <c r="B74" s="67"/>
      <c r="C74" s="498" t="str">
        <f>HLOOKUP(Start!$B$14,Sprachen_allg!B:Z,ROWS(Sprachen_allg!1:176),FALSE)</f>
        <v>Subarea 2/Consumer 2 - Electrical energy</v>
      </c>
      <c r="D74" s="40"/>
      <c r="E74" s="40"/>
      <c r="F74" s="169"/>
      <c r="G74" s="68"/>
      <c r="H74" s="40"/>
      <c r="I74" s="371"/>
      <c r="J74" s="371"/>
      <c r="K74" s="371"/>
      <c r="L74" s="371"/>
      <c r="M74" s="371"/>
      <c r="N74" s="371"/>
      <c r="O74" s="371"/>
      <c r="P74" s="371"/>
      <c r="Q74" s="371"/>
      <c r="R74" s="371"/>
      <c r="S74" s="371"/>
      <c r="T74" s="371"/>
      <c r="U74" s="371"/>
      <c r="V74" s="371"/>
      <c r="W74" s="371"/>
      <c r="X74" s="371"/>
      <c r="Y74" s="371"/>
      <c r="Z74" s="371"/>
      <c r="AA74" s="371"/>
      <c r="AB74" s="371"/>
      <c r="AC74" s="371"/>
      <c r="AD74" s="371"/>
      <c r="AE74" s="371"/>
      <c r="AF74" s="371"/>
      <c r="AG74" s="371"/>
      <c r="AH74" s="371"/>
      <c r="AI74" s="371"/>
      <c r="AJ74" s="371"/>
      <c r="AK74" s="371"/>
      <c r="AL74" s="371"/>
    </row>
    <row r="75" spans="2:38" ht="17.25" customHeight="1">
      <c r="B75" s="64"/>
      <c r="C75" s="69" t="str">
        <f>C69</f>
        <v>Type of energy source</v>
      </c>
      <c r="D75" s="70"/>
      <c r="E75" s="71"/>
      <c r="F75" s="166"/>
      <c r="G75" s="66"/>
      <c r="H75" s="63"/>
      <c r="I75" s="385"/>
      <c r="J75" s="385"/>
      <c r="K75" s="385"/>
      <c r="L75" s="385"/>
      <c r="M75" s="385"/>
      <c r="N75" s="385"/>
      <c r="O75" s="385"/>
      <c r="P75" s="385"/>
      <c r="Q75" s="385"/>
      <c r="R75" s="385"/>
      <c r="S75" s="385"/>
      <c r="T75" s="385"/>
      <c r="U75" s="385"/>
      <c r="V75" s="385"/>
      <c r="W75" s="385"/>
      <c r="X75" s="385"/>
      <c r="Y75" s="385"/>
      <c r="Z75" s="385"/>
      <c r="AA75" s="385"/>
      <c r="AB75" s="385"/>
      <c r="AC75" s="385"/>
      <c r="AD75" s="385"/>
      <c r="AE75" s="385"/>
      <c r="AF75" s="385"/>
      <c r="AG75" s="385"/>
      <c r="AH75" s="385"/>
      <c r="AI75" s="385"/>
      <c r="AJ75" s="385"/>
      <c r="AK75" s="385"/>
      <c r="AL75" s="385"/>
    </row>
    <row r="76" spans="2:38" ht="17.25" customHeight="1">
      <c r="B76" s="64"/>
      <c r="C76" s="827" t="str">
        <f>IF('PART 1 Status assessment'!C70="","",'PART 1 Status assessment'!C70)</f>
        <v/>
      </c>
      <c r="D76" s="828"/>
      <c r="E76" s="829"/>
      <c r="F76" s="166"/>
      <c r="G76" s="171"/>
      <c r="H76" s="400"/>
      <c r="I76" s="378"/>
      <c r="J76" s="378"/>
      <c r="K76" s="378"/>
      <c r="L76" s="378"/>
      <c r="M76" s="378"/>
      <c r="N76" s="378"/>
      <c r="O76" s="378"/>
      <c r="P76" s="378"/>
      <c r="Q76" s="378"/>
      <c r="R76" s="378"/>
      <c r="S76" s="378"/>
      <c r="T76" s="378"/>
      <c r="U76" s="378"/>
      <c r="V76" s="378"/>
      <c r="W76" s="378"/>
      <c r="X76" s="378"/>
      <c r="Y76" s="378"/>
      <c r="Z76" s="378"/>
      <c r="AA76" s="378"/>
      <c r="AB76" s="378"/>
      <c r="AC76" s="378"/>
      <c r="AD76" s="378"/>
      <c r="AE76" s="378"/>
      <c r="AF76" s="378"/>
      <c r="AG76" s="378"/>
      <c r="AH76" s="378"/>
      <c r="AI76" s="378"/>
      <c r="AJ76" s="378"/>
      <c r="AK76" s="378"/>
      <c r="AL76" s="378"/>
    </row>
    <row r="77" spans="2:38" ht="17.25" customHeight="1">
      <c r="B77" s="64"/>
      <c r="C77" s="357" t="str">
        <f t="shared" ref="C77:C78" si="213">C71</f>
        <v>CO2 factor [kgCO2eq/kWh]</v>
      </c>
      <c r="D77" s="833" t="str">
        <f t="shared" ref="D77:D78" si="214">D71</f>
        <v>[kgCO2eq/kWh]</v>
      </c>
      <c r="E77" s="834"/>
      <c r="F77" s="166"/>
      <c r="G77" s="94"/>
      <c r="H77" s="401" t="str">
        <f>IF($C76="",AuswahlEtr,VLOOKUP($C76,'ANNEX 1 Emission Factors'!$B$23:$AR$29,COLUMNS('ANNEX 1 Emission Factors'!$B:$H)+(H$6-2014),FALSE))</f>
        <v>Select energy source</v>
      </c>
      <c r="I77" s="376" t="str">
        <f>IF($C76="",AuswahlEtr,VLOOKUP($C76,'ANNEX 1 Emission Factors'!$B$23:$AR$29,COLUMNS('ANNEX 1 Emission Factors'!$B:$H)+(I$6-2014),FALSE))</f>
        <v>Select energy source</v>
      </c>
      <c r="J77" s="376" t="str">
        <f>IF($C76="",AuswahlEtr,VLOOKUP($C76,'ANNEX 1 Emission Factors'!$B$23:$AR$29,COLUMNS('ANNEX 1 Emission Factors'!$B:$H)+(J$6-2014),FALSE))</f>
        <v>Select energy source</v>
      </c>
      <c r="K77" s="376" t="str">
        <f>IF($C76="",AuswahlEtr,VLOOKUP($C76,'ANNEX 1 Emission Factors'!$B$23:$AR$29,COLUMNS('ANNEX 1 Emission Factors'!$B:$H)+(K$6-2014),FALSE))</f>
        <v>Select energy source</v>
      </c>
      <c r="L77" s="376" t="str">
        <f>IF($C76="",AuswahlEtr,VLOOKUP($C76,'ANNEX 1 Emission Factors'!$B$23:$AR$29,COLUMNS('ANNEX 1 Emission Factors'!$B:$H)+(L$6-2014),FALSE))</f>
        <v>Select energy source</v>
      </c>
      <c r="M77" s="376" t="str">
        <f>IF($C76="",AuswahlEtr,VLOOKUP($C76,'ANNEX 1 Emission Factors'!$B$23:$AR$29,COLUMNS('ANNEX 1 Emission Factors'!$B:$H)+(M$6-2014),FALSE))</f>
        <v>Select energy source</v>
      </c>
      <c r="N77" s="376" t="str">
        <f>IF($C76="",AuswahlEtr,VLOOKUP($C76,'ANNEX 1 Emission Factors'!$B$23:$AR$29,COLUMNS('ANNEX 1 Emission Factors'!$B:$H)+(N$6-2014),FALSE))</f>
        <v>Select energy source</v>
      </c>
      <c r="O77" s="376" t="str">
        <f>IF($C76="",AuswahlEtr,VLOOKUP($C76,'ANNEX 1 Emission Factors'!$B$23:$AR$29,COLUMNS('ANNEX 1 Emission Factors'!$B:$H)+(O$6-2014),FALSE))</f>
        <v>Select energy source</v>
      </c>
      <c r="P77" s="376" t="str">
        <f>IF($C76="",AuswahlEtr,VLOOKUP($C76,'ANNEX 1 Emission Factors'!$B$23:$AR$29,COLUMNS('ANNEX 1 Emission Factors'!$B:$H)+(P$6-2014),FALSE))</f>
        <v>Select energy source</v>
      </c>
      <c r="Q77" s="376" t="str">
        <f>IF($C76="",AuswahlEtr,VLOOKUP($C76,'ANNEX 1 Emission Factors'!$B$23:$AR$29,COLUMNS('ANNEX 1 Emission Factors'!$B:$H)+(Q$6-2014),FALSE))</f>
        <v>Select energy source</v>
      </c>
      <c r="R77" s="376" t="str">
        <f>IF($C76="",AuswahlEtr,VLOOKUP($C76,'ANNEX 1 Emission Factors'!$B$23:$AR$29,COLUMNS('ANNEX 1 Emission Factors'!$B:$H)+(R$6-2014),FALSE))</f>
        <v>Select energy source</v>
      </c>
      <c r="S77" s="376" t="str">
        <f>IF($C76="",AuswahlEtr,VLOOKUP($C76,'ANNEX 1 Emission Factors'!$B$23:$AR$29,COLUMNS('ANNEX 1 Emission Factors'!$B:$H)+(S$6-2014),FALSE))</f>
        <v>Select energy source</v>
      </c>
      <c r="T77" s="376" t="str">
        <f>IF($C76="",AuswahlEtr,VLOOKUP($C76,'ANNEX 1 Emission Factors'!$B$23:$AR$29,COLUMNS('ANNEX 1 Emission Factors'!$B:$H)+(T$6-2014),FALSE))</f>
        <v>Select energy source</v>
      </c>
      <c r="U77" s="376" t="str">
        <f>IF($C76="",AuswahlEtr,VLOOKUP($C76,'ANNEX 1 Emission Factors'!$B$23:$AR$29,COLUMNS('ANNEX 1 Emission Factors'!$B:$H)+(U$6-2014),FALSE))</f>
        <v>Select energy source</v>
      </c>
      <c r="V77" s="376" t="str">
        <f>IF($C76="",AuswahlEtr,VLOOKUP($C76,'ANNEX 1 Emission Factors'!$B$23:$AR$29,COLUMNS('ANNEX 1 Emission Factors'!$B:$H)+(V$6-2014),FALSE))</f>
        <v>Select energy source</v>
      </c>
      <c r="W77" s="376" t="str">
        <f>IF($C76="",AuswahlEtr,VLOOKUP($C76,'ANNEX 1 Emission Factors'!$B$23:$AR$29,COLUMNS('ANNEX 1 Emission Factors'!$B:$H)+(W$6-2014),FALSE))</f>
        <v>Select energy source</v>
      </c>
      <c r="X77" s="376" t="str">
        <f>IF($C76="",AuswahlEtr,VLOOKUP($C76,'ANNEX 1 Emission Factors'!$B$23:$AR$29,COLUMNS('ANNEX 1 Emission Factors'!$B:$H)+(X$6-2014),FALSE))</f>
        <v>Select energy source</v>
      </c>
      <c r="Y77" s="376" t="str">
        <f>IF($C76="",AuswahlEtr,VLOOKUP($C76,'ANNEX 1 Emission Factors'!$B$23:$AR$29,COLUMNS('ANNEX 1 Emission Factors'!$B:$H)+(Y$6-2014),FALSE))</f>
        <v>Select energy source</v>
      </c>
      <c r="Z77" s="376" t="str">
        <f>IF($C76="",AuswahlEtr,VLOOKUP($C76,'ANNEX 1 Emission Factors'!$B$23:$AR$29,COLUMNS('ANNEX 1 Emission Factors'!$B:$H)+(Z$6-2014),FALSE))</f>
        <v>Select energy source</v>
      </c>
      <c r="AA77" s="376" t="str">
        <f>IF($C76="",AuswahlEtr,VLOOKUP($C76,'ANNEX 1 Emission Factors'!$B$23:$AR$29,COLUMNS('ANNEX 1 Emission Factors'!$B:$H)+(AA$6-2014),FALSE))</f>
        <v>Select energy source</v>
      </c>
      <c r="AB77" s="376" t="str">
        <f>IF($C76="",AuswahlEtr,VLOOKUP($C76,'ANNEX 1 Emission Factors'!$B$23:$AR$29,COLUMNS('ANNEX 1 Emission Factors'!$B:$H)+(AB$6-2014),FALSE))</f>
        <v>Select energy source</v>
      </c>
      <c r="AC77" s="376" t="str">
        <f>IF($C76="",AuswahlEtr,VLOOKUP($C76,'ANNEX 1 Emission Factors'!$B$23:$AR$29,COLUMNS('ANNEX 1 Emission Factors'!$B:$H)+(AC$6-2014),FALSE))</f>
        <v>Select energy source</v>
      </c>
      <c r="AD77" s="376" t="str">
        <f>IF($C76="",AuswahlEtr,VLOOKUP($C76,'ANNEX 1 Emission Factors'!$B$23:$AR$29,COLUMNS('ANNEX 1 Emission Factors'!$B:$H)+(AD$6-2014),FALSE))</f>
        <v>Select energy source</v>
      </c>
      <c r="AE77" s="376" t="str">
        <f>IF($C76="",AuswahlEtr,VLOOKUP($C76,'ANNEX 1 Emission Factors'!$B$23:$AR$29,COLUMNS('ANNEX 1 Emission Factors'!$B:$H)+(AE$6-2014),FALSE))</f>
        <v>Select energy source</v>
      </c>
      <c r="AF77" s="376" t="str">
        <f>IF($C76="",AuswahlEtr,VLOOKUP($C76,'ANNEX 1 Emission Factors'!$B$23:$AR$29,COLUMNS('ANNEX 1 Emission Factors'!$B:$H)+(AF$6-2014),FALSE))</f>
        <v>Select energy source</v>
      </c>
      <c r="AG77" s="376" t="str">
        <f>IF($C76="",AuswahlEtr,VLOOKUP($C76,'ANNEX 1 Emission Factors'!$B$23:$AR$29,COLUMNS('ANNEX 1 Emission Factors'!$B:$H)+(AG$6-2014),FALSE))</f>
        <v>Select energy source</v>
      </c>
      <c r="AH77" s="376" t="str">
        <f>IF($C76="",AuswahlEtr,VLOOKUP($C76,'ANNEX 1 Emission Factors'!$B$23:$AR$29,COLUMNS('ANNEX 1 Emission Factors'!$B:$H)+(AH$6-2014),FALSE))</f>
        <v>Select energy source</v>
      </c>
      <c r="AI77" s="376" t="str">
        <f>IF($C76="",AuswahlEtr,VLOOKUP($C76,'ANNEX 1 Emission Factors'!$B$23:$AR$29,COLUMNS('ANNEX 1 Emission Factors'!$B:$H)+(AI$6-2014),FALSE))</f>
        <v>Select energy source</v>
      </c>
      <c r="AJ77" s="376" t="str">
        <f>IF($C76="",AuswahlEtr,VLOOKUP($C76,'ANNEX 1 Emission Factors'!$B$23:$AR$29,COLUMNS('ANNEX 1 Emission Factors'!$B:$H)+(AJ$6-2014),FALSE))</f>
        <v>Select energy source</v>
      </c>
      <c r="AK77" s="376" t="str">
        <f>IF($C76="",AuswahlEtr,VLOOKUP($C76,'ANNEX 1 Emission Factors'!$B$23:$AR$29,COLUMNS('ANNEX 1 Emission Factors'!$B:$H)+(AK$6-2014),FALSE))</f>
        <v>Select energy source</v>
      </c>
      <c r="AL77" s="376" t="str">
        <f>IF($C76="",AuswahlEtr,VLOOKUP($C76,'ANNEX 1 Emission Factors'!$B$23:$AR$29,COLUMNS('ANNEX 1 Emission Factors'!$B:$H)+(AL$6-2014),FALSE))</f>
        <v>Select energy source</v>
      </c>
    </row>
    <row r="78" spans="2:38" ht="17.25" customHeight="1" thickBot="1">
      <c r="B78" s="64"/>
      <c r="C78" s="75" t="str">
        <f t="shared" si="213"/>
        <v>Amount of energy</v>
      </c>
      <c r="D78" s="823" t="str">
        <f t="shared" si="214"/>
        <v>[kWh]</v>
      </c>
      <c r="E78" s="824"/>
      <c r="F78" s="172"/>
      <c r="G78" s="91" t="str">
        <f>IF('PART 1 Status assessment'!H72="","",'PART 1 Status assessment'!H72)</f>
        <v/>
      </c>
      <c r="H78" s="382" t="str">
        <f t="shared" ref="H78:I78" si="215">IF(ISBLANK(G78),"",G78)</f>
        <v/>
      </c>
      <c r="I78" s="386" t="str">
        <f t="shared" si="215"/>
        <v/>
      </c>
      <c r="J78" s="386" t="str">
        <f t="shared" ref="J78" si="216">IF(ISBLANK(I78),"",I78)</f>
        <v/>
      </c>
      <c r="K78" s="386" t="str">
        <f t="shared" ref="K78" si="217">IF(ISBLANK(J78),"",J78)</f>
        <v/>
      </c>
      <c r="L78" s="386" t="str">
        <f t="shared" ref="L78" si="218">IF(ISBLANK(K78),"",K78)</f>
        <v/>
      </c>
      <c r="M78" s="386" t="str">
        <f t="shared" ref="M78" si="219">IF(ISBLANK(L78),"",L78)</f>
        <v/>
      </c>
      <c r="N78" s="386" t="str">
        <f t="shared" ref="N78" si="220">IF(ISBLANK(M78),"",M78)</f>
        <v/>
      </c>
      <c r="O78" s="386" t="str">
        <f t="shared" ref="O78" si="221">IF(ISBLANK(N78),"",N78)</f>
        <v/>
      </c>
      <c r="P78" s="386" t="str">
        <f t="shared" ref="P78" si="222">IF(ISBLANK(O78),"",O78)</f>
        <v/>
      </c>
      <c r="Q78" s="386" t="str">
        <f t="shared" ref="Q78" si="223">IF(ISBLANK(P78),"",P78)</f>
        <v/>
      </c>
      <c r="R78" s="386" t="str">
        <f t="shared" ref="R78" si="224">IF(ISBLANK(Q78),"",Q78)</f>
        <v/>
      </c>
      <c r="S78" s="386" t="str">
        <f t="shared" ref="S78" si="225">IF(ISBLANK(R78),"",R78)</f>
        <v/>
      </c>
      <c r="T78" s="386" t="str">
        <f t="shared" ref="T78" si="226">IF(ISBLANK(S78),"",S78)</f>
        <v/>
      </c>
      <c r="U78" s="386" t="str">
        <f t="shared" ref="U78" si="227">IF(ISBLANK(T78),"",T78)</f>
        <v/>
      </c>
      <c r="V78" s="386" t="str">
        <f t="shared" ref="V78" si="228">IF(ISBLANK(U78),"",U78)</f>
        <v/>
      </c>
      <c r="W78" s="386" t="str">
        <f t="shared" ref="W78" si="229">IF(ISBLANK(V78),"",V78)</f>
        <v/>
      </c>
      <c r="X78" s="386" t="str">
        <f t="shared" ref="X78" si="230">IF(ISBLANK(W78),"",W78)</f>
        <v/>
      </c>
      <c r="Y78" s="386" t="str">
        <f t="shared" ref="Y78" si="231">IF(ISBLANK(X78),"",X78)</f>
        <v/>
      </c>
      <c r="Z78" s="386" t="str">
        <f t="shared" ref="Z78" si="232">IF(ISBLANK(Y78),"",Y78)</f>
        <v/>
      </c>
      <c r="AA78" s="386" t="str">
        <f t="shared" ref="AA78" si="233">IF(ISBLANK(Z78),"",Z78)</f>
        <v/>
      </c>
      <c r="AB78" s="386" t="str">
        <f t="shared" ref="AB78" si="234">IF(ISBLANK(AA78),"",AA78)</f>
        <v/>
      </c>
      <c r="AC78" s="386" t="str">
        <f t="shared" ref="AC78" si="235">IF(ISBLANK(AB78),"",AB78)</f>
        <v/>
      </c>
      <c r="AD78" s="386" t="str">
        <f t="shared" ref="AD78" si="236">IF(ISBLANK(AC78),"",AC78)</f>
        <v/>
      </c>
      <c r="AE78" s="386" t="str">
        <f t="shared" ref="AE78" si="237">IF(ISBLANK(AD78),"",AD78)</f>
        <v/>
      </c>
      <c r="AF78" s="386" t="str">
        <f t="shared" ref="AF78" si="238">IF(ISBLANK(AE78),"",AE78)</f>
        <v/>
      </c>
      <c r="AG78" s="386" t="str">
        <f t="shared" ref="AG78" si="239">IF(ISBLANK(AF78),"",AF78)</f>
        <v/>
      </c>
      <c r="AH78" s="386" t="str">
        <f t="shared" ref="AH78" si="240">IF(ISBLANK(AG78),"",AG78)</f>
        <v/>
      </c>
      <c r="AI78" s="386" t="str">
        <f t="shared" ref="AI78" si="241">IF(ISBLANK(AH78),"",AH78)</f>
        <v/>
      </c>
      <c r="AJ78" s="386" t="str">
        <f t="shared" ref="AJ78" si="242">IF(ISBLANK(AI78),"",AI78)</f>
        <v/>
      </c>
      <c r="AK78" s="386" t="str">
        <f t="shared" ref="AK78" si="243">IF(ISBLANK(AJ78),"",AJ78)</f>
        <v/>
      </c>
      <c r="AL78" s="386" t="str">
        <f t="shared" ref="AL78" si="244">IF(ISBLANK(AK78),"",AK78)</f>
        <v/>
      </c>
    </row>
    <row r="79" spans="2:38" ht="17.25" customHeight="1">
      <c r="B79" s="64"/>
      <c r="C79" s="15"/>
      <c r="D79" s="40"/>
      <c r="E79" s="63"/>
      <c r="F79" s="166"/>
      <c r="G79" s="66"/>
      <c r="H79" s="63"/>
      <c r="I79" s="385"/>
      <c r="J79" s="385"/>
      <c r="K79" s="385"/>
      <c r="L79" s="385"/>
      <c r="M79" s="385"/>
      <c r="N79" s="385"/>
      <c r="O79" s="385"/>
      <c r="P79" s="385"/>
      <c r="Q79" s="385"/>
      <c r="R79" s="385"/>
      <c r="S79" s="385"/>
      <c r="T79" s="385"/>
      <c r="U79" s="385"/>
      <c r="V79" s="385"/>
      <c r="W79" s="385"/>
      <c r="X79" s="385"/>
      <c r="Y79" s="385"/>
      <c r="Z79" s="385"/>
      <c r="AA79" s="385"/>
      <c r="AB79" s="385"/>
      <c r="AC79" s="385"/>
      <c r="AD79" s="385"/>
      <c r="AE79" s="385"/>
      <c r="AF79" s="385"/>
      <c r="AG79" s="385"/>
      <c r="AH79" s="385"/>
      <c r="AI79" s="385"/>
      <c r="AJ79" s="385"/>
      <c r="AK79" s="385"/>
      <c r="AL79" s="385"/>
    </row>
    <row r="80" spans="2:38" s="42" customFormat="1" ht="17.25" customHeight="1" thickBot="1">
      <c r="B80" s="67"/>
      <c r="C80" s="498" t="str">
        <f>HLOOKUP(Start!$B$14,Sprachen_allg!B:Z,ROWS(Sprachen_allg!1:177),FALSE)</f>
        <v>Subarea 3/Consumer 3 - Electrical energy</v>
      </c>
      <c r="D80" s="40"/>
      <c r="E80" s="40"/>
      <c r="F80" s="169"/>
      <c r="G80" s="68"/>
      <c r="H80" s="40"/>
      <c r="I80" s="371"/>
      <c r="J80" s="371"/>
      <c r="K80" s="371"/>
      <c r="L80" s="371"/>
      <c r="M80" s="371"/>
      <c r="N80" s="371"/>
      <c r="O80" s="371"/>
      <c r="P80" s="371"/>
      <c r="Q80" s="371"/>
      <c r="R80" s="371"/>
      <c r="S80" s="371"/>
      <c r="T80" s="371"/>
      <c r="U80" s="371"/>
      <c r="V80" s="371"/>
      <c r="W80" s="371"/>
      <c r="X80" s="371"/>
      <c r="Y80" s="371"/>
      <c r="Z80" s="371"/>
      <c r="AA80" s="371"/>
      <c r="AB80" s="371"/>
      <c r="AC80" s="371"/>
      <c r="AD80" s="371"/>
      <c r="AE80" s="371"/>
      <c r="AF80" s="371"/>
      <c r="AG80" s="371"/>
      <c r="AH80" s="371"/>
      <c r="AI80" s="371"/>
      <c r="AJ80" s="371"/>
      <c r="AK80" s="371"/>
      <c r="AL80" s="371"/>
    </row>
    <row r="81" spans="2:38" ht="17.25" customHeight="1">
      <c r="B81" s="64"/>
      <c r="C81" s="69" t="str">
        <f>C75</f>
        <v>Type of energy source</v>
      </c>
      <c r="D81" s="70"/>
      <c r="E81" s="71"/>
      <c r="F81" s="166"/>
      <c r="G81" s="66"/>
      <c r="H81" s="63"/>
      <c r="I81" s="385"/>
      <c r="J81" s="385"/>
      <c r="K81" s="385"/>
      <c r="L81" s="385"/>
      <c r="M81" s="385"/>
      <c r="N81" s="385"/>
      <c r="O81" s="385"/>
      <c r="P81" s="385"/>
      <c r="Q81" s="385"/>
      <c r="R81" s="385"/>
      <c r="S81" s="385"/>
      <c r="T81" s="385"/>
      <c r="U81" s="385"/>
      <c r="V81" s="385"/>
      <c r="W81" s="385"/>
      <c r="X81" s="385"/>
      <c r="Y81" s="385"/>
      <c r="Z81" s="385"/>
      <c r="AA81" s="385"/>
      <c r="AB81" s="385"/>
      <c r="AC81" s="385"/>
      <c r="AD81" s="385"/>
      <c r="AE81" s="385"/>
      <c r="AF81" s="385"/>
      <c r="AG81" s="385"/>
      <c r="AH81" s="385"/>
      <c r="AI81" s="385"/>
      <c r="AJ81" s="385"/>
      <c r="AK81" s="385"/>
      <c r="AL81" s="385"/>
    </row>
    <row r="82" spans="2:38" ht="17.25" customHeight="1">
      <c r="B82" s="64"/>
      <c r="C82" s="827" t="str">
        <f>IF('PART 1 Status assessment'!C76="","",'PART 1 Status assessment'!C76)</f>
        <v/>
      </c>
      <c r="D82" s="828"/>
      <c r="E82" s="829"/>
      <c r="F82" s="166"/>
      <c r="G82" s="171"/>
      <c r="H82" s="400"/>
      <c r="I82" s="378"/>
      <c r="J82" s="378"/>
      <c r="K82" s="378"/>
      <c r="L82" s="378"/>
      <c r="M82" s="378"/>
      <c r="N82" s="378"/>
      <c r="O82" s="378"/>
      <c r="P82" s="378"/>
      <c r="Q82" s="378"/>
      <c r="R82" s="378"/>
      <c r="S82" s="378"/>
      <c r="T82" s="378"/>
      <c r="U82" s="378"/>
      <c r="V82" s="378"/>
      <c r="W82" s="378"/>
      <c r="X82" s="378"/>
      <c r="Y82" s="378"/>
      <c r="Z82" s="378"/>
      <c r="AA82" s="378"/>
      <c r="AB82" s="378"/>
      <c r="AC82" s="378"/>
      <c r="AD82" s="378"/>
      <c r="AE82" s="378"/>
      <c r="AF82" s="378"/>
      <c r="AG82" s="378"/>
      <c r="AH82" s="378"/>
      <c r="AI82" s="378"/>
      <c r="AJ82" s="378"/>
      <c r="AK82" s="378"/>
      <c r="AL82" s="378"/>
    </row>
    <row r="83" spans="2:38" ht="17.25" customHeight="1">
      <c r="B83" s="64"/>
      <c r="C83" s="357" t="str">
        <f t="shared" ref="C83:C84" si="245">C77</f>
        <v>CO2 factor [kgCO2eq/kWh]</v>
      </c>
      <c r="D83" s="833" t="str">
        <f t="shared" ref="D83:D84" si="246">D77</f>
        <v>[kgCO2eq/kWh]</v>
      </c>
      <c r="E83" s="834"/>
      <c r="F83" s="166"/>
      <c r="G83" s="94"/>
      <c r="H83" s="401" t="str">
        <f>IF($C82="",AuswahlEtr,VLOOKUP($C82,'ANNEX 1 Emission Factors'!$B$23:$AR$29,COLUMNS('ANNEX 1 Emission Factors'!$B:$H)+(H$6-2014),FALSE))</f>
        <v>Select energy source</v>
      </c>
      <c r="I83" s="376" t="str">
        <f>IF($C82="",AuswahlEtr,VLOOKUP($C82,'ANNEX 1 Emission Factors'!$B$23:$AR$29,COLUMNS('ANNEX 1 Emission Factors'!$B:$H)+(I$6-2014),FALSE))</f>
        <v>Select energy source</v>
      </c>
      <c r="J83" s="376" t="str">
        <f>IF($C82="",AuswahlEtr,VLOOKUP($C82,'ANNEX 1 Emission Factors'!$B$23:$AR$29,COLUMNS('ANNEX 1 Emission Factors'!$B:$H)+(J$6-2014),FALSE))</f>
        <v>Select energy source</v>
      </c>
      <c r="K83" s="376" t="str">
        <f>IF($C82="",AuswahlEtr,VLOOKUP($C82,'ANNEX 1 Emission Factors'!$B$23:$AR$29,COLUMNS('ANNEX 1 Emission Factors'!$B:$H)+(K$6-2014),FALSE))</f>
        <v>Select energy source</v>
      </c>
      <c r="L83" s="376" t="str">
        <f>IF($C82="",AuswahlEtr,VLOOKUP($C82,'ANNEX 1 Emission Factors'!$B$23:$AR$29,COLUMNS('ANNEX 1 Emission Factors'!$B:$H)+(L$6-2014),FALSE))</f>
        <v>Select energy source</v>
      </c>
      <c r="M83" s="376" t="str">
        <f>IF($C82="",AuswahlEtr,VLOOKUP($C82,'ANNEX 1 Emission Factors'!$B$23:$AR$29,COLUMNS('ANNEX 1 Emission Factors'!$B:$H)+(M$6-2014),FALSE))</f>
        <v>Select energy source</v>
      </c>
      <c r="N83" s="376" t="str">
        <f>IF($C82="",AuswahlEtr,VLOOKUP($C82,'ANNEX 1 Emission Factors'!$B$23:$AR$29,COLUMNS('ANNEX 1 Emission Factors'!$B:$H)+(N$6-2014),FALSE))</f>
        <v>Select energy source</v>
      </c>
      <c r="O83" s="376" t="str">
        <f>IF($C82="",AuswahlEtr,VLOOKUP($C82,'ANNEX 1 Emission Factors'!$B$23:$AR$29,COLUMNS('ANNEX 1 Emission Factors'!$B:$H)+(O$6-2014),FALSE))</f>
        <v>Select energy source</v>
      </c>
      <c r="P83" s="376" t="str">
        <f>IF($C82="",AuswahlEtr,VLOOKUP($C82,'ANNEX 1 Emission Factors'!$B$23:$AR$29,COLUMNS('ANNEX 1 Emission Factors'!$B:$H)+(P$6-2014),FALSE))</f>
        <v>Select energy source</v>
      </c>
      <c r="Q83" s="376" t="str">
        <f>IF($C82="",AuswahlEtr,VLOOKUP($C82,'ANNEX 1 Emission Factors'!$B$23:$AR$29,COLUMNS('ANNEX 1 Emission Factors'!$B:$H)+(Q$6-2014),FALSE))</f>
        <v>Select energy source</v>
      </c>
      <c r="R83" s="376" t="str">
        <f>IF($C82="",AuswahlEtr,VLOOKUP($C82,'ANNEX 1 Emission Factors'!$B$23:$AR$29,COLUMNS('ANNEX 1 Emission Factors'!$B:$H)+(R$6-2014),FALSE))</f>
        <v>Select energy source</v>
      </c>
      <c r="S83" s="376" t="str">
        <f>IF($C82="",AuswahlEtr,VLOOKUP($C82,'ANNEX 1 Emission Factors'!$B$23:$AR$29,COLUMNS('ANNEX 1 Emission Factors'!$B:$H)+(S$6-2014),FALSE))</f>
        <v>Select energy source</v>
      </c>
      <c r="T83" s="376" t="str">
        <f>IF($C82="",AuswahlEtr,VLOOKUP($C82,'ANNEX 1 Emission Factors'!$B$23:$AR$29,COLUMNS('ANNEX 1 Emission Factors'!$B:$H)+(T$6-2014),FALSE))</f>
        <v>Select energy source</v>
      </c>
      <c r="U83" s="376" t="str">
        <f>IF($C82="",AuswahlEtr,VLOOKUP($C82,'ANNEX 1 Emission Factors'!$B$23:$AR$29,COLUMNS('ANNEX 1 Emission Factors'!$B:$H)+(U$6-2014),FALSE))</f>
        <v>Select energy source</v>
      </c>
      <c r="V83" s="376" t="str">
        <f>IF($C82="",AuswahlEtr,VLOOKUP($C82,'ANNEX 1 Emission Factors'!$B$23:$AR$29,COLUMNS('ANNEX 1 Emission Factors'!$B:$H)+(V$6-2014),FALSE))</f>
        <v>Select energy source</v>
      </c>
      <c r="W83" s="376" t="str">
        <f>IF($C82="",AuswahlEtr,VLOOKUP($C82,'ANNEX 1 Emission Factors'!$B$23:$AR$29,COLUMNS('ANNEX 1 Emission Factors'!$B:$H)+(W$6-2014),FALSE))</f>
        <v>Select energy source</v>
      </c>
      <c r="X83" s="376" t="str">
        <f>IF($C82="",AuswahlEtr,VLOOKUP($C82,'ANNEX 1 Emission Factors'!$B$23:$AR$29,COLUMNS('ANNEX 1 Emission Factors'!$B:$H)+(X$6-2014),FALSE))</f>
        <v>Select energy source</v>
      </c>
      <c r="Y83" s="376" t="str">
        <f>IF($C82="",AuswahlEtr,VLOOKUP($C82,'ANNEX 1 Emission Factors'!$B$23:$AR$29,COLUMNS('ANNEX 1 Emission Factors'!$B:$H)+(Y$6-2014),FALSE))</f>
        <v>Select energy source</v>
      </c>
      <c r="Z83" s="376" t="str">
        <f>IF($C82="",AuswahlEtr,VLOOKUP($C82,'ANNEX 1 Emission Factors'!$B$23:$AR$29,COLUMNS('ANNEX 1 Emission Factors'!$B:$H)+(Z$6-2014),FALSE))</f>
        <v>Select energy source</v>
      </c>
      <c r="AA83" s="376" t="str">
        <f>IF($C82="",AuswahlEtr,VLOOKUP($C82,'ANNEX 1 Emission Factors'!$B$23:$AR$29,COLUMNS('ANNEX 1 Emission Factors'!$B:$H)+(AA$6-2014),FALSE))</f>
        <v>Select energy source</v>
      </c>
      <c r="AB83" s="376" t="str">
        <f>IF($C82="",AuswahlEtr,VLOOKUP($C82,'ANNEX 1 Emission Factors'!$B$23:$AR$29,COLUMNS('ANNEX 1 Emission Factors'!$B:$H)+(AB$6-2014),FALSE))</f>
        <v>Select energy source</v>
      </c>
      <c r="AC83" s="376" t="str">
        <f>IF($C82="",AuswahlEtr,VLOOKUP($C82,'ANNEX 1 Emission Factors'!$B$23:$AR$29,COLUMNS('ANNEX 1 Emission Factors'!$B:$H)+(AC$6-2014),FALSE))</f>
        <v>Select energy source</v>
      </c>
      <c r="AD83" s="376" t="str">
        <f>IF($C82="",AuswahlEtr,VLOOKUP($C82,'ANNEX 1 Emission Factors'!$B$23:$AR$29,COLUMNS('ANNEX 1 Emission Factors'!$B:$H)+(AD$6-2014),FALSE))</f>
        <v>Select energy source</v>
      </c>
      <c r="AE83" s="376" t="str">
        <f>IF($C82="",AuswahlEtr,VLOOKUP($C82,'ANNEX 1 Emission Factors'!$B$23:$AR$29,COLUMNS('ANNEX 1 Emission Factors'!$B:$H)+(AE$6-2014),FALSE))</f>
        <v>Select energy source</v>
      </c>
      <c r="AF83" s="376" t="str">
        <f>IF($C82="",AuswahlEtr,VLOOKUP($C82,'ANNEX 1 Emission Factors'!$B$23:$AR$29,COLUMNS('ANNEX 1 Emission Factors'!$B:$H)+(AF$6-2014),FALSE))</f>
        <v>Select energy source</v>
      </c>
      <c r="AG83" s="376" t="str">
        <f>IF($C82="",AuswahlEtr,VLOOKUP($C82,'ANNEX 1 Emission Factors'!$B$23:$AR$29,COLUMNS('ANNEX 1 Emission Factors'!$B:$H)+(AG$6-2014),FALSE))</f>
        <v>Select energy source</v>
      </c>
      <c r="AH83" s="376" t="str">
        <f>IF($C82="",AuswahlEtr,VLOOKUP($C82,'ANNEX 1 Emission Factors'!$B$23:$AR$29,COLUMNS('ANNEX 1 Emission Factors'!$B:$H)+(AH$6-2014),FALSE))</f>
        <v>Select energy source</v>
      </c>
      <c r="AI83" s="376" t="str">
        <f>IF($C82="",AuswahlEtr,VLOOKUP($C82,'ANNEX 1 Emission Factors'!$B$23:$AR$29,COLUMNS('ANNEX 1 Emission Factors'!$B:$H)+(AI$6-2014),FALSE))</f>
        <v>Select energy source</v>
      </c>
      <c r="AJ83" s="376" t="str">
        <f>IF($C82="",AuswahlEtr,VLOOKUP($C82,'ANNEX 1 Emission Factors'!$B$23:$AR$29,COLUMNS('ANNEX 1 Emission Factors'!$B:$H)+(AJ$6-2014),FALSE))</f>
        <v>Select energy source</v>
      </c>
      <c r="AK83" s="376" t="str">
        <f>IF($C82="",AuswahlEtr,VLOOKUP($C82,'ANNEX 1 Emission Factors'!$B$23:$AR$29,COLUMNS('ANNEX 1 Emission Factors'!$B:$H)+(AK$6-2014),FALSE))</f>
        <v>Select energy source</v>
      </c>
      <c r="AL83" s="376" t="str">
        <f>IF($C82="",AuswahlEtr,VLOOKUP($C82,'ANNEX 1 Emission Factors'!$B$23:$AR$29,COLUMNS('ANNEX 1 Emission Factors'!$B:$H)+(AL$6-2014),FALSE))</f>
        <v>Select energy source</v>
      </c>
    </row>
    <row r="84" spans="2:38" ht="17.25" customHeight="1" thickBot="1">
      <c r="B84" s="64"/>
      <c r="C84" s="75" t="str">
        <f t="shared" si="245"/>
        <v>Amount of energy</v>
      </c>
      <c r="D84" s="823" t="str">
        <f t="shared" si="246"/>
        <v>[kWh]</v>
      </c>
      <c r="E84" s="824"/>
      <c r="F84" s="172"/>
      <c r="G84" s="91" t="str">
        <f>IF('PART 1 Status assessment'!H78="","",'PART 1 Status assessment'!H78)</f>
        <v/>
      </c>
      <c r="H84" s="382" t="str">
        <f t="shared" ref="H84:I84" si="247">IF(ISBLANK(G84),"",G84)</f>
        <v/>
      </c>
      <c r="I84" s="386" t="str">
        <f t="shared" si="247"/>
        <v/>
      </c>
      <c r="J84" s="386" t="str">
        <f t="shared" ref="J84" si="248">IF(ISBLANK(I84),"",I84)</f>
        <v/>
      </c>
      <c r="K84" s="386" t="str">
        <f t="shared" ref="K84" si="249">IF(ISBLANK(J84),"",J84)</f>
        <v/>
      </c>
      <c r="L84" s="386" t="str">
        <f t="shared" ref="L84" si="250">IF(ISBLANK(K84),"",K84)</f>
        <v/>
      </c>
      <c r="M84" s="386" t="str">
        <f t="shared" ref="M84" si="251">IF(ISBLANK(L84),"",L84)</f>
        <v/>
      </c>
      <c r="N84" s="386" t="str">
        <f t="shared" ref="N84" si="252">IF(ISBLANK(M84),"",M84)</f>
        <v/>
      </c>
      <c r="O84" s="386" t="str">
        <f t="shared" ref="O84" si="253">IF(ISBLANK(N84),"",N84)</f>
        <v/>
      </c>
      <c r="P84" s="386" t="str">
        <f t="shared" ref="P84" si="254">IF(ISBLANK(O84),"",O84)</f>
        <v/>
      </c>
      <c r="Q84" s="386" t="str">
        <f t="shared" ref="Q84" si="255">IF(ISBLANK(P84),"",P84)</f>
        <v/>
      </c>
      <c r="R84" s="386" t="str">
        <f t="shared" ref="R84" si="256">IF(ISBLANK(Q84),"",Q84)</f>
        <v/>
      </c>
      <c r="S84" s="386" t="str">
        <f t="shared" ref="S84" si="257">IF(ISBLANK(R84),"",R84)</f>
        <v/>
      </c>
      <c r="T84" s="386" t="str">
        <f t="shared" ref="T84" si="258">IF(ISBLANK(S84),"",S84)</f>
        <v/>
      </c>
      <c r="U84" s="386" t="str">
        <f t="shared" ref="U84" si="259">IF(ISBLANK(T84),"",T84)</f>
        <v/>
      </c>
      <c r="V84" s="386" t="str">
        <f t="shared" ref="V84" si="260">IF(ISBLANK(U84),"",U84)</f>
        <v/>
      </c>
      <c r="W84" s="386" t="str">
        <f t="shared" ref="W84" si="261">IF(ISBLANK(V84),"",V84)</f>
        <v/>
      </c>
      <c r="X84" s="386" t="str">
        <f t="shared" ref="X84" si="262">IF(ISBLANK(W84),"",W84)</f>
        <v/>
      </c>
      <c r="Y84" s="386" t="str">
        <f t="shared" ref="Y84" si="263">IF(ISBLANK(X84),"",X84)</f>
        <v/>
      </c>
      <c r="Z84" s="386" t="str">
        <f t="shared" ref="Z84" si="264">IF(ISBLANK(Y84),"",Y84)</f>
        <v/>
      </c>
      <c r="AA84" s="386" t="str">
        <f t="shared" ref="AA84" si="265">IF(ISBLANK(Z84),"",Z84)</f>
        <v/>
      </c>
      <c r="AB84" s="386" t="str">
        <f t="shared" ref="AB84" si="266">IF(ISBLANK(AA84),"",AA84)</f>
        <v/>
      </c>
      <c r="AC84" s="386" t="str">
        <f t="shared" ref="AC84" si="267">IF(ISBLANK(AB84),"",AB84)</f>
        <v/>
      </c>
      <c r="AD84" s="386" t="str">
        <f t="shared" ref="AD84" si="268">IF(ISBLANK(AC84),"",AC84)</f>
        <v/>
      </c>
      <c r="AE84" s="386" t="str">
        <f t="shared" ref="AE84" si="269">IF(ISBLANK(AD84),"",AD84)</f>
        <v/>
      </c>
      <c r="AF84" s="386" t="str">
        <f t="shared" ref="AF84" si="270">IF(ISBLANK(AE84),"",AE84)</f>
        <v/>
      </c>
      <c r="AG84" s="386" t="str">
        <f t="shared" ref="AG84" si="271">IF(ISBLANK(AF84),"",AF84)</f>
        <v/>
      </c>
      <c r="AH84" s="386" t="str">
        <f t="shared" ref="AH84" si="272">IF(ISBLANK(AG84),"",AG84)</f>
        <v/>
      </c>
      <c r="AI84" s="386" t="str">
        <f t="shared" ref="AI84" si="273">IF(ISBLANK(AH84),"",AH84)</f>
        <v/>
      </c>
      <c r="AJ84" s="386" t="str">
        <f t="shared" ref="AJ84" si="274">IF(ISBLANK(AI84),"",AI84)</f>
        <v/>
      </c>
      <c r="AK84" s="386" t="str">
        <f t="shared" ref="AK84" si="275">IF(ISBLANK(AJ84),"",AJ84)</f>
        <v/>
      </c>
      <c r="AL84" s="386" t="str">
        <f t="shared" ref="AL84" si="276">IF(ISBLANK(AK84),"",AK84)</f>
        <v/>
      </c>
    </row>
    <row r="85" spans="2:38" ht="17.25" customHeight="1">
      <c r="B85" s="64"/>
      <c r="C85" s="15"/>
      <c r="D85" s="40"/>
      <c r="E85" s="63"/>
      <c r="F85" s="166"/>
      <c r="G85" s="66"/>
      <c r="H85" s="63"/>
      <c r="I85" s="385"/>
      <c r="J85" s="385"/>
      <c r="K85" s="385"/>
      <c r="L85" s="385"/>
      <c r="M85" s="385"/>
      <c r="N85" s="385"/>
      <c r="O85" s="385"/>
      <c r="P85" s="385"/>
      <c r="Q85" s="385"/>
      <c r="R85" s="385"/>
      <c r="S85" s="385"/>
      <c r="T85" s="385"/>
      <c r="U85" s="385"/>
      <c r="V85" s="385"/>
      <c r="W85" s="385"/>
      <c r="X85" s="385"/>
      <c r="Y85" s="385"/>
      <c r="Z85" s="385"/>
      <c r="AA85" s="385"/>
      <c r="AB85" s="385"/>
      <c r="AC85" s="385"/>
      <c r="AD85" s="385"/>
      <c r="AE85" s="385"/>
      <c r="AF85" s="385"/>
      <c r="AG85" s="385"/>
      <c r="AH85" s="385"/>
      <c r="AI85" s="385"/>
      <c r="AJ85" s="385"/>
      <c r="AK85" s="385"/>
      <c r="AL85" s="385"/>
    </row>
    <row r="86" spans="2:38" ht="15.75" customHeight="1" thickBot="1">
      <c r="B86" s="64"/>
      <c r="C86" s="498" t="str">
        <f>HLOOKUP(Start!$B$14,Sprachen_allg!B:Z,ROWS(Sprachen_allg!1:178),FALSE)</f>
        <v>CAR Subarea 1/Consumer 1 - Electrical energy</v>
      </c>
      <c r="D86" s="40"/>
      <c r="E86" s="63"/>
      <c r="F86" s="166"/>
      <c r="G86" s="66"/>
      <c r="H86" s="63"/>
      <c r="I86" s="385"/>
      <c r="J86" s="385"/>
      <c r="K86" s="385"/>
      <c r="L86" s="385"/>
      <c r="M86" s="385"/>
      <c r="N86" s="385"/>
      <c r="O86" s="385"/>
      <c r="P86" s="385"/>
      <c r="Q86" s="385"/>
      <c r="R86" s="385"/>
      <c r="S86" s="385"/>
      <c r="T86" s="385"/>
      <c r="U86" s="385"/>
      <c r="V86" s="385"/>
      <c r="W86" s="385"/>
      <c r="X86" s="385"/>
      <c r="Y86" s="385"/>
      <c r="Z86" s="385"/>
      <c r="AA86" s="385"/>
      <c r="AB86" s="385"/>
      <c r="AC86" s="385"/>
      <c r="AD86" s="385"/>
      <c r="AE86" s="385"/>
      <c r="AF86" s="385"/>
      <c r="AG86" s="385"/>
      <c r="AH86" s="385"/>
      <c r="AI86" s="385"/>
      <c r="AJ86" s="385"/>
      <c r="AK86" s="385"/>
      <c r="AL86" s="385"/>
    </row>
    <row r="87" spans="2:38" ht="15.75" customHeight="1">
      <c r="B87" s="64"/>
      <c r="C87" s="69" t="str">
        <f>C81</f>
        <v>Type of energy source</v>
      </c>
      <c r="D87" s="70"/>
      <c r="E87" s="71"/>
      <c r="F87" s="166"/>
      <c r="G87" s="66"/>
      <c r="H87" s="63"/>
      <c r="I87" s="385"/>
      <c r="J87" s="385"/>
      <c r="K87" s="385"/>
      <c r="L87" s="385"/>
      <c r="M87" s="385"/>
      <c r="N87" s="385"/>
      <c r="O87" s="385"/>
      <c r="P87" s="385"/>
      <c r="Q87" s="385"/>
      <c r="R87" s="385"/>
      <c r="S87" s="385"/>
      <c r="T87" s="385"/>
      <c r="U87" s="385"/>
      <c r="V87" s="385"/>
      <c r="W87" s="385"/>
      <c r="X87" s="385"/>
      <c r="Y87" s="385"/>
      <c r="Z87" s="385"/>
      <c r="AA87" s="385"/>
      <c r="AB87" s="385"/>
      <c r="AC87" s="385"/>
      <c r="AD87" s="385"/>
      <c r="AE87" s="385"/>
      <c r="AF87" s="385"/>
      <c r="AG87" s="385"/>
      <c r="AH87" s="385"/>
      <c r="AI87" s="385"/>
      <c r="AJ87" s="385"/>
      <c r="AK87" s="385"/>
      <c r="AL87" s="385"/>
    </row>
    <row r="88" spans="2:38" ht="16.5" customHeight="1">
      <c r="B88" s="78"/>
      <c r="C88" s="800"/>
      <c r="D88" s="772"/>
      <c r="E88" s="772"/>
      <c r="F88" s="166"/>
      <c r="G88" s="66"/>
      <c r="H88" s="400"/>
      <c r="I88" s="378"/>
      <c r="J88" s="378"/>
      <c r="K88" s="378"/>
      <c r="L88" s="378"/>
      <c r="M88" s="378"/>
      <c r="N88" s="378"/>
      <c r="O88" s="378"/>
      <c r="P88" s="378"/>
      <c r="Q88" s="378"/>
      <c r="R88" s="378"/>
      <c r="S88" s="378"/>
      <c r="T88" s="378"/>
      <c r="U88" s="378"/>
      <c r="V88" s="378"/>
      <c r="W88" s="378"/>
      <c r="X88" s="378"/>
      <c r="Y88" s="378"/>
      <c r="Z88" s="378"/>
      <c r="AA88" s="378"/>
      <c r="AB88" s="378"/>
      <c r="AC88" s="378"/>
      <c r="AD88" s="378"/>
      <c r="AE88" s="378"/>
      <c r="AF88" s="378"/>
      <c r="AG88" s="378"/>
      <c r="AH88" s="378"/>
      <c r="AI88" s="378"/>
      <c r="AJ88" s="378"/>
      <c r="AK88" s="378"/>
      <c r="AL88" s="378"/>
    </row>
    <row r="89" spans="2:38" ht="15.75" customHeight="1">
      <c r="B89" s="79"/>
      <c r="C89" s="357" t="str">
        <f t="shared" ref="C89:C90" si="277">C83</f>
        <v>CO2 factor [kgCO2eq/kWh]</v>
      </c>
      <c r="D89" s="833" t="str">
        <f t="shared" ref="D89:D90" si="278">D83</f>
        <v>[kgCO2eq/kWh]</v>
      </c>
      <c r="E89" s="834"/>
      <c r="F89" s="166"/>
      <c r="G89" s="66"/>
      <c r="H89" s="401" t="str">
        <f>IF($C88="",AuswahlEtr,VLOOKUP($C88,'ANNEX 1 Emission Factors'!$B$23:$AR$29,COLUMNS('ANNEX 1 Emission Factors'!$B:$H)+(H$6-2014),FALSE))</f>
        <v>Select energy source</v>
      </c>
      <c r="I89" s="376" t="str">
        <f>IF($C88="",AuswahlEtr,VLOOKUP($C88,'ANNEX 1 Emission Factors'!$B$23:$AR$29,COLUMNS('ANNEX 1 Emission Factors'!$B:$H)+(I$6-2014),FALSE))</f>
        <v>Select energy source</v>
      </c>
      <c r="J89" s="376" t="str">
        <f>IF($C88="",AuswahlEtr,VLOOKUP($C88,'ANNEX 1 Emission Factors'!$B$23:$AR$29,COLUMNS('ANNEX 1 Emission Factors'!$B:$H)+(J$6-2014),FALSE))</f>
        <v>Select energy source</v>
      </c>
      <c r="K89" s="376" t="str">
        <f>IF($C88="",AuswahlEtr,VLOOKUP($C88,'ANNEX 1 Emission Factors'!$B$23:$AR$29,COLUMNS('ANNEX 1 Emission Factors'!$B:$H)+(K$6-2014),FALSE))</f>
        <v>Select energy source</v>
      </c>
      <c r="L89" s="376" t="str">
        <f>IF($C88="",AuswahlEtr,VLOOKUP($C88,'ANNEX 1 Emission Factors'!$B$23:$AR$29,COLUMNS('ANNEX 1 Emission Factors'!$B:$H)+(L$6-2014),FALSE))</f>
        <v>Select energy source</v>
      </c>
      <c r="M89" s="376" t="str">
        <f>IF($C88="",AuswahlEtr,VLOOKUP($C88,'ANNEX 1 Emission Factors'!$B$23:$AR$29,COLUMNS('ANNEX 1 Emission Factors'!$B:$H)+(M$6-2014),FALSE))</f>
        <v>Select energy source</v>
      </c>
      <c r="N89" s="376" t="str">
        <f>IF($C88="",AuswahlEtr,VLOOKUP($C88,'ANNEX 1 Emission Factors'!$B$23:$AR$29,COLUMNS('ANNEX 1 Emission Factors'!$B:$H)+(N$6-2014),FALSE))</f>
        <v>Select energy source</v>
      </c>
      <c r="O89" s="376" t="str">
        <f>IF($C88="",AuswahlEtr,VLOOKUP($C88,'ANNEX 1 Emission Factors'!$B$23:$AR$29,COLUMNS('ANNEX 1 Emission Factors'!$B:$H)+(O$6-2014),FALSE))</f>
        <v>Select energy source</v>
      </c>
      <c r="P89" s="376" t="str">
        <f>IF($C88="",AuswahlEtr,VLOOKUP($C88,'ANNEX 1 Emission Factors'!$B$23:$AR$29,COLUMNS('ANNEX 1 Emission Factors'!$B:$H)+(P$6-2014),FALSE))</f>
        <v>Select energy source</v>
      </c>
      <c r="Q89" s="376" t="str">
        <f>IF($C88="",AuswahlEtr,VLOOKUP($C88,'ANNEX 1 Emission Factors'!$B$23:$AR$29,COLUMNS('ANNEX 1 Emission Factors'!$B:$H)+(Q$6-2014),FALSE))</f>
        <v>Select energy source</v>
      </c>
      <c r="R89" s="376" t="str">
        <f>IF($C88="",AuswahlEtr,VLOOKUP($C88,'ANNEX 1 Emission Factors'!$B$23:$AR$29,COLUMNS('ANNEX 1 Emission Factors'!$B:$H)+(R$6-2014),FALSE))</f>
        <v>Select energy source</v>
      </c>
      <c r="S89" s="376" t="str">
        <f>IF($C88="",AuswahlEtr,VLOOKUP($C88,'ANNEX 1 Emission Factors'!$B$23:$AR$29,COLUMNS('ANNEX 1 Emission Factors'!$B:$H)+(S$6-2014),FALSE))</f>
        <v>Select energy source</v>
      </c>
      <c r="T89" s="376" t="str">
        <f>IF($C88="",AuswahlEtr,VLOOKUP($C88,'ANNEX 1 Emission Factors'!$B$23:$AR$29,COLUMNS('ANNEX 1 Emission Factors'!$B:$H)+(T$6-2014),FALSE))</f>
        <v>Select energy source</v>
      </c>
      <c r="U89" s="376" t="str">
        <f>IF($C88="",AuswahlEtr,VLOOKUP($C88,'ANNEX 1 Emission Factors'!$B$23:$AR$29,COLUMNS('ANNEX 1 Emission Factors'!$B:$H)+(U$6-2014),FALSE))</f>
        <v>Select energy source</v>
      </c>
      <c r="V89" s="376" t="str">
        <f>IF($C88="",AuswahlEtr,VLOOKUP($C88,'ANNEX 1 Emission Factors'!$B$23:$AR$29,COLUMNS('ANNEX 1 Emission Factors'!$B:$H)+(V$6-2014),FALSE))</f>
        <v>Select energy source</v>
      </c>
      <c r="W89" s="376" t="str">
        <f>IF($C88="",AuswahlEtr,VLOOKUP($C88,'ANNEX 1 Emission Factors'!$B$23:$AR$29,COLUMNS('ANNEX 1 Emission Factors'!$B:$H)+(W$6-2014),FALSE))</f>
        <v>Select energy source</v>
      </c>
      <c r="X89" s="376" t="str">
        <f>IF($C88="",AuswahlEtr,VLOOKUP($C88,'ANNEX 1 Emission Factors'!$B$23:$AR$29,COLUMNS('ANNEX 1 Emission Factors'!$B:$H)+(X$6-2014),FALSE))</f>
        <v>Select energy source</v>
      </c>
      <c r="Y89" s="376" t="str">
        <f>IF($C88="",AuswahlEtr,VLOOKUP($C88,'ANNEX 1 Emission Factors'!$B$23:$AR$29,COLUMNS('ANNEX 1 Emission Factors'!$B:$H)+(Y$6-2014),FALSE))</f>
        <v>Select energy source</v>
      </c>
      <c r="Z89" s="376" t="str">
        <f>IF($C88="",AuswahlEtr,VLOOKUP($C88,'ANNEX 1 Emission Factors'!$B$23:$AR$29,COLUMNS('ANNEX 1 Emission Factors'!$B:$H)+(Z$6-2014),FALSE))</f>
        <v>Select energy source</v>
      </c>
      <c r="AA89" s="376" t="str">
        <f>IF($C88="",AuswahlEtr,VLOOKUP($C88,'ANNEX 1 Emission Factors'!$B$23:$AR$29,COLUMNS('ANNEX 1 Emission Factors'!$B:$H)+(AA$6-2014),FALSE))</f>
        <v>Select energy source</v>
      </c>
      <c r="AB89" s="376" t="str">
        <f>IF($C88="",AuswahlEtr,VLOOKUP($C88,'ANNEX 1 Emission Factors'!$B$23:$AR$29,COLUMNS('ANNEX 1 Emission Factors'!$B:$H)+(AB$6-2014),FALSE))</f>
        <v>Select energy source</v>
      </c>
      <c r="AC89" s="376" t="str">
        <f>IF($C88="",AuswahlEtr,VLOOKUP($C88,'ANNEX 1 Emission Factors'!$B$23:$AR$29,COLUMNS('ANNEX 1 Emission Factors'!$B:$H)+(AC$6-2014),FALSE))</f>
        <v>Select energy source</v>
      </c>
      <c r="AD89" s="376" t="str">
        <f>IF($C88="",AuswahlEtr,VLOOKUP($C88,'ANNEX 1 Emission Factors'!$B$23:$AR$29,COLUMNS('ANNEX 1 Emission Factors'!$B:$H)+(AD$6-2014),FALSE))</f>
        <v>Select energy source</v>
      </c>
      <c r="AE89" s="376" t="str">
        <f>IF($C88="",AuswahlEtr,VLOOKUP($C88,'ANNEX 1 Emission Factors'!$B$23:$AR$29,COLUMNS('ANNEX 1 Emission Factors'!$B:$H)+(AE$6-2014),FALSE))</f>
        <v>Select energy source</v>
      </c>
      <c r="AF89" s="376" t="str">
        <f>IF($C88="",AuswahlEtr,VLOOKUP($C88,'ANNEX 1 Emission Factors'!$B$23:$AR$29,COLUMNS('ANNEX 1 Emission Factors'!$B:$H)+(AF$6-2014),FALSE))</f>
        <v>Select energy source</v>
      </c>
      <c r="AG89" s="376" t="str">
        <f>IF($C88="",AuswahlEtr,VLOOKUP($C88,'ANNEX 1 Emission Factors'!$B$23:$AR$29,COLUMNS('ANNEX 1 Emission Factors'!$B:$H)+(AG$6-2014),FALSE))</f>
        <v>Select energy source</v>
      </c>
      <c r="AH89" s="376" t="str">
        <f>IF($C88="",AuswahlEtr,VLOOKUP($C88,'ANNEX 1 Emission Factors'!$B$23:$AR$29,COLUMNS('ANNEX 1 Emission Factors'!$B:$H)+(AH$6-2014),FALSE))</f>
        <v>Select energy source</v>
      </c>
      <c r="AI89" s="376" t="str">
        <f>IF($C88="",AuswahlEtr,VLOOKUP($C88,'ANNEX 1 Emission Factors'!$B$23:$AR$29,COLUMNS('ANNEX 1 Emission Factors'!$B:$H)+(AI$6-2014),FALSE))</f>
        <v>Select energy source</v>
      </c>
      <c r="AJ89" s="376" t="str">
        <f>IF($C88="",AuswahlEtr,VLOOKUP($C88,'ANNEX 1 Emission Factors'!$B$23:$AR$29,COLUMNS('ANNEX 1 Emission Factors'!$B:$H)+(AJ$6-2014),FALSE))</f>
        <v>Select energy source</v>
      </c>
      <c r="AK89" s="376" t="str">
        <f>IF($C88="",AuswahlEtr,VLOOKUP($C88,'ANNEX 1 Emission Factors'!$B$23:$AR$29,COLUMNS('ANNEX 1 Emission Factors'!$B:$H)+(AK$6-2014),FALSE))</f>
        <v>Select energy source</v>
      </c>
      <c r="AL89" s="376" t="str">
        <f>IF($C88="",AuswahlEtr,VLOOKUP($C88,'ANNEX 1 Emission Factors'!$B$23:$AR$29,COLUMNS('ANNEX 1 Emission Factors'!$B:$H)+(AL$6-2014),FALSE))</f>
        <v>Select energy source</v>
      </c>
    </row>
    <row r="90" spans="2:38" ht="15.75" customHeight="1" thickBot="1">
      <c r="B90" s="45"/>
      <c r="C90" s="75" t="str">
        <f t="shared" si="277"/>
        <v>Amount of energy</v>
      </c>
      <c r="D90" s="823" t="str">
        <f t="shared" si="278"/>
        <v>[kWh]</v>
      </c>
      <c r="E90" s="824"/>
      <c r="F90" s="172"/>
      <c r="G90" s="66"/>
      <c r="H90" s="382" t="str">
        <f t="shared" ref="H90:I90" si="279">IF(ISBLANK(G90),"",G90)</f>
        <v/>
      </c>
      <c r="I90" s="386" t="str">
        <f t="shared" si="279"/>
        <v/>
      </c>
      <c r="J90" s="386" t="str">
        <f t="shared" ref="J90" si="280">IF(ISBLANK(I90),"",I90)</f>
        <v/>
      </c>
      <c r="K90" s="386" t="str">
        <f t="shared" ref="K90" si="281">IF(ISBLANK(J90),"",J90)</f>
        <v/>
      </c>
      <c r="L90" s="386" t="str">
        <f t="shared" ref="L90" si="282">IF(ISBLANK(K90),"",K90)</f>
        <v/>
      </c>
      <c r="M90" s="386" t="str">
        <f t="shared" ref="M90" si="283">IF(ISBLANK(L90),"",L90)</f>
        <v/>
      </c>
      <c r="N90" s="386" t="str">
        <f t="shared" ref="N90" si="284">IF(ISBLANK(M90),"",M90)</f>
        <v/>
      </c>
      <c r="O90" s="386" t="str">
        <f t="shared" ref="O90" si="285">IF(ISBLANK(N90),"",N90)</f>
        <v/>
      </c>
      <c r="P90" s="386" t="str">
        <f t="shared" ref="P90" si="286">IF(ISBLANK(O90),"",O90)</f>
        <v/>
      </c>
      <c r="Q90" s="386" t="str">
        <f t="shared" ref="Q90" si="287">IF(ISBLANK(P90),"",P90)</f>
        <v/>
      </c>
      <c r="R90" s="386" t="str">
        <f t="shared" ref="R90" si="288">IF(ISBLANK(Q90),"",Q90)</f>
        <v/>
      </c>
      <c r="S90" s="386" t="str">
        <f t="shared" ref="S90" si="289">IF(ISBLANK(R90),"",R90)</f>
        <v/>
      </c>
      <c r="T90" s="386" t="str">
        <f t="shared" ref="T90" si="290">IF(ISBLANK(S90),"",S90)</f>
        <v/>
      </c>
      <c r="U90" s="386" t="str">
        <f t="shared" ref="U90" si="291">IF(ISBLANK(T90),"",T90)</f>
        <v/>
      </c>
      <c r="V90" s="386" t="str">
        <f t="shared" ref="V90" si="292">IF(ISBLANK(U90),"",U90)</f>
        <v/>
      </c>
      <c r="W90" s="386" t="str">
        <f t="shared" ref="W90" si="293">IF(ISBLANK(V90),"",V90)</f>
        <v/>
      </c>
      <c r="X90" s="386" t="str">
        <f t="shared" ref="X90" si="294">IF(ISBLANK(W90),"",W90)</f>
        <v/>
      </c>
      <c r="Y90" s="386" t="str">
        <f t="shared" ref="Y90" si="295">IF(ISBLANK(X90),"",X90)</f>
        <v/>
      </c>
      <c r="Z90" s="386" t="str">
        <f t="shared" ref="Z90" si="296">IF(ISBLANK(Y90),"",Y90)</f>
        <v/>
      </c>
      <c r="AA90" s="386" t="str">
        <f t="shared" ref="AA90" si="297">IF(ISBLANK(Z90),"",Z90)</f>
        <v/>
      </c>
      <c r="AB90" s="386" t="str">
        <f t="shared" ref="AB90" si="298">IF(ISBLANK(AA90),"",AA90)</f>
        <v/>
      </c>
      <c r="AC90" s="386" t="str">
        <f t="shared" ref="AC90" si="299">IF(ISBLANK(AB90),"",AB90)</f>
        <v/>
      </c>
      <c r="AD90" s="386" t="str">
        <f t="shared" ref="AD90" si="300">IF(ISBLANK(AC90),"",AC90)</f>
        <v/>
      </c>
      <c r="AE90" s="386" t="str">
        <f t="shared" ref="AE90" si="301">IF(ISBLANK(AD90),"",AD90)</f>
        <v/>
      </c>
      <c r="AF90" s="386" t="str">
        <f t="shared" ref="AF90" si="302">IF(ISBLANK(AE90),"",AE90)</f>
        <v/>
      </c>
      <c r="AG90" s="386" t="str">
        <f t="shared" ref="AG90" si="303">IF(ISBLANK(AF90),"",AF90)</f>
        <v/>
      </c>
      <c r="AH90" s="386" t="str">
        <f t="shared" ref="AH90" si="304">IF(ISBLANK(AG90),"",AG90)</f>
        <v/>
      </c>
      <c r="AI90" s="386" t="str">
        <f t="shared" ref="AI90" si="305">IF(ISBLANK(AH90),"",AH90)</f>
        <v/>
      </c>
      <c r="AJ90" s="386" t="str">
        <f t="shared" ref="AJ90" si="306">IF(ISBLANK(AI90),"",AI90)</f>
        <v/>
      </c>
      <c r="AK90" s="386" t="str">
        <f t="shared" ref="AK90" si="307">IF(ISBLANK(AJ90),"",AJ90)</f>
        <v/>
      </c>
      <c r="AL90" s="386" t="str">
        <f t="shared" ref="AL90" si="308">IF(ISBLANK(AK90),"",AK90)</f>
        <v/>
      </c>
    </row>
    <row r="91" spans="2:38" ht="13.5" customHeight="1">
      <c r="B91" s="45"/>
      <c r="F91" s="173"/>
      <c r="G91" s="66"/>
      <c r="H91" s="186"/>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7"/>
      <c r="AL91" s="377"/>
    </row>
    <row r="92" spans="2:38" ht="15.75" customHeight="1" thickBot="1">
      <c r="B92" s="64"/>
      <c r="C92" s="40" t="str">
        <f>HLOOKUP(Start!$B$14,Sprachen_allg!B:Z,ROWS(Sprachen_allg!1:179),FALSE)</f>
        <v>CAR Subarea 2/Consumer 2 - Electrical energy</v>
      </c>
      <c r="D92" s="40"/>
      <c r="E92" s="63"/>
      <c r="F92" s="166"/>
      <c r="G92" s="66"/>
      <c r="H92" s="63"/>
      <c r="I92" s="385"/>
      <c r="J92" s="385"/>
      <c r="K92" s="385"/>
      <c r="L92" s="385"/>
      <c r="M92" s="385"/>
      <c r="N92" s="385"/>
      <c r="O92" s="385"/>
      <c r="P92" s="385"/>
      <c r="Q92" s="385"/>
      <c r="R92" s="385"/>
      <c r="S92" s="385"/>
      <c r="T92" s="385"/>
      <c r="U92" s="385"/>
      <c r="V92" s="385"/>
      <c r="W92" s="385"/>
      <c r="X92" s="385"/>
      <c r="Y92" s="385"/>
      <c r="Z92" s="385"/>
      <c r="AA92" s="385"/>
      <c r="AB92" s="385"/>
      <c r="AC92" s="385"/>
      <c r="AD92" s="385"/>
      <c r="AE92" s="385"/>
      <c r="AF92" s="385"/>
      <c r="AG92" s="385"/>
      <c r="AH92" s="385"/>
      <c r="AI92" s="385"/>
      <c r="AJ92" s="385"/>
      <c r="AK92" s="385"/>
      <c r="AL92" s="385"/>
    </row>
    <row r="93" spans="2:38" ht="15.75" customHeight="1">
      <c r="B93" s="64"/>
      <c r="C93" s="69" t="str">
        <f>C87</f>
        <v>Type of energy source</v>
      </c>
      <c r="D93" s="70"/>
      <c r="E93" s="71"/>
      <c r="F93" s="166"/>
      <c r="G93" s="66"/>
      <c r="H93" s="63"/>
      <c r="I93" s="385"/>
      <c r="J93" s="385"/>
      <c r="K93" s="385"/>
      <c r="L93" s="385"/>
      <c r="M93" s="385"/>
      <c r="N93" s="385"/>
      <c r="O93" s="385"/>
      <c r="P93" s="385"/>
      <c r="Q93" s="385"/>
      <c r="R93" s="385"/>
      <c r="S93" s="385"/>
      <c r="T93" s="385"/>
      <c r="U93" s="385"/>
      <c r="V93" s="385"/>
      <c r="W93" s="385"/>
      <c r="X93" s="385"/>
      <c r="Y93" s="385"/>
      <c r="Z93" s="385"/>
      <c r="AA93" s="385"/>
      <c r="AB93" s="385"/>
      <c r="AC93" s="385"/>
      <c r="AD93" s="385"/>
      <c r="AE93" s="385"/>
      <c r="AF93" s="385"/>
      <c r="AG93" s="385"/>
      <c r="AH93" s="385"/>
      <c r="AI93" s="385"/>
      <c r="AJ93" s="385"/>
      <c r="AK93" s="385"/>
      <c r="AL93" s="385"/>
    </row>
    <row r="94" spans="2:38" ht="16.5" customHeight="1">
      <c r="B94" s="78"/>
      <c r="C94" s="800"/>
      <c r="D94" s="772"/>
      <c r="E94" s="772"/>
      <c r="F94" s="166"/>
      <c r="G94" s="66"/>
      <c r="H94" s="400"/>
      <c r="I94" s="378"/>
      <c r="J94" s="378"/>
      <c r="K94" s="378"/>
      <c r="L94" s="378"/>
      <c r="M94" s="378"/>
      <c r="N94" s="378"/>
      <c r="O94" s="378"/>
      <c r="P94" s="378"/>
      <c r="Q94" s="378"/>
      <c r="R94" s="378"/>
      <c r="S94" s="378"/>
      <c r="T94" s="378"/>
      <c r="U94" s="378"/>
      <c r="V94" s="378"/>
      <c r="W94" s="378"/>
      <c r="X94" s="378"/>
      <c r="Y94" s="378"/>
      <c r="Z94" s="378"/>
      <c r="AA94" s="378"/>
      <c r="AB94" s="378"/>
      <c r="AC94" s="378"/>
      <c r="AD94" s="378"/>
      <c r="AE94" s="378"/>
      <c r="AF94" s="378"/>
      <c r="AG94" s="378"/>
      <c r="AH94" s="378"/>
      <c r="AI94" s="378"/>
      <c r="AJ94" s="378"/>
      <c r="AK94" s="378"/>
      <c r="AL94" s="378"/>
    </row>
    <row r="95" spans="2:38" ht="15.75" customHeight="1">
      <c r="B95" s="79"/>
      <c r="C95" s="357" t="str">
        <f t="shared" ref="C95:C96" si="309">C89</f>
        <v>CO2 factor [kgCO2eq/kWh]</v>
      </c>
      <c r="D95" s="833" t="str">
        <f t="shared" ref="D95:D96" si="310">D89</f>
        <v>[kgCO2eq/kWh]</v>
      </c>
      <c r="E95" s="834"/>
      <c r="F95" s="166"/>
      <c r="G95" s="66"/>
      <c r="H95" s="401" t="str">
        <f>IF($C94="",AuswahlEtr,VLOOKUP($C94,'ANNEX 1 Emission Factors'!$B$23:$AR$29,COLUMNS('ANNEX 1 Emission Factors'!$B:$H)+(H$6-2014),FALSE))</f>
        <v>Select energy source</v>
      </c>
      <c r="I95" s="376" t="str">
        <f>IF($C94="",AuswahlEtr,VLOOKUP($C94,'ANNEX 1 Emission Factors'!$B$23:$AR$29,COLUMNS('ANNEX 1 Emission Factors'!$B:$H)+(I$6-2014),FALSE))</f>
        <v>Select energy source</v>
      </c>
      <c r="J95" s="376" t="str">
        <f>IF($C94="",AuswahlEtr,VLOOKUP($C94,'ANNEX 1 Emission Factors'!$B$23:$AR$29,COLUMNS('ANNEX 1 Emission Factors'!$B:$H)+(J$6-2014),FALSE))</f>
        <v>Select energy source</v>
      </c>
      <c r="K95" s="376" t="str">
        <f>IF($C94="",AuswahlEtr,VLOOKUP($C94,'ANNEX 1 Emission Factors'!$B$23:$AR$29,COLUMNS('ANNEX 1 Emission Factors'!$B:$H)+(K$6-2014),FALSE))</f>
        <v>Select energy source</v>
      </c>
      <c r="L95" s="376" t="str">
        <f>IF($C94="",AuswahlEtr,VLOOKUP($C94,'ANNEX 1 Emission Factors'!$B$23:$AR$29,COLUMNS('ANNEX 1 Emission Factors'!$B:$H)+(L$6-2014),FALSE))</f>
        <v>Select energy source</v>
      </c>
      <c r="M95" s="376" t="str">
        <f>IF($C94="",AuswahlEtr,VLOOKUP($C94,'ANNEX 1 Emission Factors'!$B$23:$AR$29,COLUMNS('ANNEX 1 Emission Factors'!$B:$H)+(M$6-2014),FALSE))</f>
        <v>Select energy source</v>
      </c>
      <c r="N95" s="376" t="str">
        <f>IF($C94="",AuswahlEtr,VLOOKUP($C94,'ANNEX 1 Emission Factors'!$B$23:$AR$29,COLUMNS('ANNEX 1 Emission Factors'!$B:$H)+(N$6-2014),FALSE))</f>
        <v>Select energy source</v>
      </c>
      <c r="O95" s="376" t="str">
        <f>IF($C94="",AuswahlEtr,VLOOKUP($C94,'ANNEX 1 Emission Factors'!$B$23:$AR$29,COLUMNS('ANNEX 1 Emission Factors'!$B:$H)+(O$6-2014),FALSE))</f>
        <v>Select energy source</v>
      </c>
      <c r="P95" s="376" t="str">
        <f>IF($C94="",AuswahlEtr,VLOOKUP($C94,'ANNEX 1 Emission Factors'!$B$23:$AR$29,COLUMNS('ANNEX 1 Emission Factors'!$B:$H)+(P$6-2014),FALSE))</f>
        <v>Select energy source</v>
      </c>
      <c r="Q95" s="376" t="str">
        <f>IF($C94="",AuswahlEtr,VLOOKUP($C94,'ANNEX 1 Emission Factors'!$B$23:$AR$29,COLUMNS('ANNEX 1 Emission Factors'!$B:$H)+(Q$6-2014),FALSE))</f>
        <v>Select energy source</v>
      </c>
      <c r="R95" s="376" t="str">
        <f>IF($C94="",AuswahlEtr,VLOOKUP($C94,'ANNEX 1 Emission Factors'!$B$23:$AR$29,COLUMNS('ANNEX 1 Emission Factors'!$B:$H)+(R$6-2014),FALSE))</f>
        <v>Select energy source</v>
      </c>
      <c r="S95" s="376" t="str">
        <f>IF($C94="",AuswahlEtr,VLOOKUP($C94,'ANNEX 1 Emission Factors'!$B$23:$AR$29,COLUMNS('ANNEX 1 Emission Factors'!$B:$H)+(S$6-2014),FALSE))</f>
        <v>Select energy source</v>
      </c>
      <c r="T95" s="376" t="str">
        <f>IF($C94="",AuswahlEtr,VLOOKUP($C94,'ANNEX 1 Emission Factors'!$B$23:$AR$29,COLUMNS('ANNEX 1 Emission Factors'!$B:$H)+(T$6-2014),FALSE))</f>
        <v>Select energy source</v>
      </c>
      <c r="U95" s="376" t="str">
        <f>IF($C94="",AuswahlEtr,VLOOKUP($C94,'ANNEX 1 Emission Factors'!$B$23:$AR$29,COLUMNS('ANNEX 1 Emission Factors'!$B:$H)+(U$6-2014),FALSE))</f>
        <v>Select energy source</v>
      </c>
      <c r="V95" s="376" t="str">
        <f>IF($C94="",AuswahlEtr,VLOOKUP($C94,'ANNEX 1 Emission Factors'!$B$23:$AR$29,COLUMNS('ANNEX 1 Emission Factors'!$B:$H)+(V$6-2014),FALSE))</f>
        <v>Select energy source</v>
      </c>
      <c r="W95" s="376" t="str">
        <f>IF($C94="",AuswahlEtr,VLOOKUP($C94,'ANNEX 1 Emission Factors'!$B$23:$AR$29,COLUMNS('ANNEX 1 Emission Factors'!$B:$H)+(W$6-2014),FALSE))</f>
        <v>Select energy source</v>
      </c>
      <c r="X95" s="376" t="str">
        <f>IF($C94="",AuswahlEtr,VLOOKUP($C94,'ANNEX 1 Emission Factors'!$B$23:$AR$29,COLUMNS('ANNEX 1 Emission Factors'!$B:$H)+(X$6-2014),FALSE))</f>
        <v>Select energy source</v>
      </c>
      <c r="Y95" s="376" t="str">
        <f>IF($C94="",AuswahlEtr,VLOOKUP($C94,'ANNEX 1 Emission Factors'!$B$23:$AR$29,COLUMNS('ANNEX 1 Emission Factors'!$B:$H)+(Y$6-2014),FALSE))</f>
        <v>Select energy source</v>
      </c>
      <c r="Z95" s="376" t="str">
        <f>IF($C94="",AuswahlEtr,VLOOKUP($C94,'ANNEX 1 Emission Factors'!$B$23:$AR$29,COLUMNS('ANNEX 1 Emission Factors'!$B:$H)+(Z$6-2014),FALSE))</f>
        <v>Select energy source</v>
      </c>
      <c r="AA95" s="376" t="str">
        <f>IF($C94="",AuswahlEtr,VLOOKUP($C94,'ANNEX 1 Emission Factors'!$B$23:$AR$29,COLUMNS('ANNEX 1 Emission Factors'!$B:$H)+(AA$6-2014),FALSE))</f>
        <v>Select energy source</v>
      </c>
      <c r="AB95" s="376" t="str">
        <f>IF($C94="",AuswahlEtr,VLOOKUP($C94,'ANNEX 1 Emission Factors'!$B$23:$AR$29,COLUMNS('ANNEX 1 Emission Factors'!$B:$H)+(AB$6-2014),FALSE))</f>
        <v>Select energy source</v>
      </c>
      <c r="AC95" s="376" t="str">
        <f>IF($C94="",AuswahlEtr,VLOOKUP($C94,'ANNEX 1 Emission Factors'!$B$23:$AR$29,COLUMNS('ANNEX 1 Emission Factors'!$B:$H)+(AC$6-2014),FALSE))</f>
        <v>Select energy source</v>
      </c>
      <c r="AD95" s="376" t="str">
        <f>IF($C94="",AuswahlEtr,VLOOKUP($C94,'ANNEX 1 Emission Factors'!$B$23:$AR$29,COLUMNS('ANNEX 1 Emission Factors'!$B:$H)+(AD$6-2014),FALSE))</f>
        <v>Select energy source</v>
      </c>
      <c r="AE95" s="376" t="str">
        <f>IF($C94="",AuswahlEtr,VLOOKUP($C94,'ANNEX 1 Emission Factors'!$B$23:$AR$29,COLUMNS('ANNEX 1 Emission Factors'!$B:$H)+(AE$6-2014),FALSE))</f>
        <v>Select energy source</v>
      </c>
      <c r="AF95" s="376" t="str">
        <f>IF($C94="",AuswahlEtr,VLOOKUP($C94,'ANNEX 1 Emission Factors'!$B$23:$AR$29,COLUMNS('ANNEX 1 Emission Factors'!$B:$H)+(AF$6-2014),FALSE))</f>
        <v>Select energy source</v>
      </c>
      <c r="AG95" s="376" t="str">
        <f>IF($C94="",AuswahlEtr,VLOOKUP($C94,'ANNEX 1 Emission Factors'!$B$23:$AR$29,COLUMNS('ANNEX 1 Emission Factors'!$B:$H)+(AG$6-2014),FALSE))</f>
        <v>Select energy source</v>
      </c>
      <c r="AH95" s="376" t="str">
        <f>IF($C94="",AuswahlEtr,VLOOKUP($C94,'ANNEX 1 Emission Factors'!$B$23:$AR$29,COLUMNS('ANNEX 1 Emission Factors'!$B:$H)+(AH$6-2014),FALSE))</f>
        <v>Select energy source</v>
      </c>
      <c r="AI95" s="376" t="str">
        <f>IF($C94="",AuswahlEtr,VLOOKUP($C94,'ANNEX 1 Emission Factors'!$B$23:$AR$29,COLUMNS('ANNEX 1 Emission Factors'!$B:$H)+(AI$6-2014),FALSE))</f>
        <v>Select energy source</v>
      </c>
      <c r="AJ95" s="376" t="str">
        <f>IF($C94="",AuswahlEtr,VLOOKUP($C94,'ANNEX 1 Emission Factors'!$B$23:$AR$29,COLUMNS('ANNEX 1 Emission Factors'!$B:$H)+(AJ$6-2014),FALSE))</f>
        <v>Select energy source</v>
      </c>
      <c r="AK95" s="376" t="str">
        <f>IF($C94="",AuswahlEtr,VLOOKUP($C94,'ANNEX 1 Emission Factors'!$B$23:$AR$29,COLUMNS('ANNEX 1 Emission Factors'!$B:$H)+(AK$6-2014),FALSE))</f>
        <v>Select energy source</v>
      </c>
      <c r="AL95" s="376" t="str">
        <f>IF($C94="",AuswahlEtr,VLOOKUP($C94,'ANNEX 1 Emission Factors'!$B$23:$AR$29,COLUMNS('ANNEX 1 Emission Factors'!$B:$H)+(AL$6-2014),FALSE))</f>
        <v>Select energy source</v>
      </c>
    </row>
    <row r="96" spans="2:38" ht="15.75" customHeight="1" thickBot="1">
      <c r="B96" s="45"/>
      <c r="C96" s="75" t="str">
        <f t="shared" si="309"/>
        <v>Amount of energy</v>
      </c>
      <c r="D96" s="823" t="str">
        <f t="shared" si="310"/>
        <v>[kWh]</v>
      </c>
      <c r="E96" s="824"/>
      <c r="F96" s="172"/>
      <c r="G96" s="66"/>
      <c r="H96" s="382" t="str">
        <f t="shared" ref="H96:I96" si="311">IF(ISBLANK(G96),"",G96)</f>
        <v/>
      </c>
      <c r="I96" s="386" t="str">
        <f t="shared" si="311"/>
        <v/>
      </c>
      <c r="J96" s="386" t="str">
        <f t="shared" ref="J96" si="312">IF(ISBLANK(I96),"",I96)</f>
        <v/>
      </c>
      <c r="K96" s="386" t="str">
        <f t="shared" ref="K96" si="313">IF(ISBLANK(J96),"",J96)</f>
        <v/>
      </c>
      <c r="L96" s="386" t="str">
        <f t="shared" ref="L96" si="314">IF(ISBLANK(K96),"",K96)</f>
        <v/>
      </c>
      <c r="M96" s="386" t="str">
        <f t="shared" ref="M96" si="315">IF(ISBLANK(L96),"",L96)</f>
        <v/>
      </c>
      <c r="N96" s="386" t="str">
        <f t="shared" ref="N96" si="316">IF(ISBLANK(M96),"",M96)</f>
        <v/>
      </c>
      <c r="O96" s="386" t="str">
        <f t="shared" ref="O96" si="317">IF(ISBLANK(N96),"",N96)</f>
        <v/>
      </c>
      <c r="P96" s="386" t="str">
        <f t="shared" ref="P96" si="318">IF(ISBLANK(O96),"",O96)</f>
        <v/>
      </c>
      <c r="Q96" s="386" t="str">
        <f t="shared" ref="Q96" si="319">IF(ISBLANK(P96),"",P96)</f>
        <v/>
      </c>
      <c r="R96" s="386" t="str">
        <f t="shared" ref="R96" si="320">IF(ISBLANK(Q96),"",Q96)</f>
        <v/>
      </c>
      <c r="S96" s="386" t="str">
        <f t="shared" ref="S96" si="321">IF(ISBLANK(R96),"",R96)</f>
        <v/>
      </c>
      <c r="T96" s="386" t="str">
        <f t="shared" ref="T96" si="322">IF(ISBLANK(S96),"",S96)</f>
        <v/>
      </c>
      <c r="U96" s="386" t="str">
        <f t="shared" ref="U96" si="323">IF(ISBLANK(T96),"",T96)</f>
        <v/>
      </c>
      <c r="V96" s="386" t="str">
        <f t="shared" ref="V96" si="324">IF(ISBLANK(U96),"",U96)</f>
        <v/>
      </c>
      <c r="W96" s="386" t="str">
        <f t="shared" ref="W96" si="325">IF(ISBLANK(V96),"",V96)</f>
        <v/>
      </c>
      <c r="X96" s="386" t="str">
        <f t="shared" ref="X96" si="326">IF(ISBLANK(W96),"",W96)</f>
        <v/>
      </c>
      <c r="Y96" s="386" t="str">
        <f t="shared" ref="Y96" si="327">IF(ISBLANK(X96),"",X96)</f>
        <v/>
      </c>
      <c r="Z96" s="386" t="str">
        <f t="shared" ref="Z96" si="328">IF(ISBLANK(Y96),"",Y96)</f>
        <v/>
      </c>
      <c r="AA96" s="386" t="str">
        <f t="shared" ref="AA96" si="329">IF(ISBLANK(Z96),"",Z96)</f>
        <v/>
      </c>
      <c r="AB96" s="386" t="str">
        <f t="shared" ref="AB96" si="330">IF(ISBLANK(AA96),"",AA96)</f>
        <v/>
      </c>
      <c r="AC96" s="386" t="str">
        <f t="shared" ref="AC96" si="331">IF(ISBLANK(AB96),"",AB96)</f>
        <v/>
      </c>
      <c r="AD96" s="386" t="str">
        <f t="shared" ref="AD96" si="332">IF(ISBLANK(AC96),"",AC96)</f>
        <v/>
      </c>
      <c r="AE96" s="386" t="str">
        <f t="shared" ref="AE96" si="333">IF(ISBLANK(AD96),"",AD96)</f>
        <v/>
      </c>
      <c r="AF96" s="386" t="str">
        <f t="shared" ref="AF96" si="334">IF(ISBLANK(AE96),"",AE96)</f>
        <v/>
      </c>
      <c r="AG96" s="386" t="str">
        <f t="shared" ref="AG96" si="335">IF(ISBLANK(AF96),"",AF96)</f>
        <v/>
      </c>
      <c r="AH96" s="386" t="str">
        <f t="shared" ref="AH96" si="336">IF(ISBLANK(AG96),"",AG96)</f>
        <v/>
      </c>
      <c r="AI96" s="386" t="str">
        <f t="shared" ref="AI96" si="337">IF(ISBLANK(AH96),"",AH96)</f>
        <v/>
      </c>
      <c r="AJ96" s="386" t="str">
        <f t="shared" ref="AJ96" si="338">IF(ISBLANK(AI96),"",AI96)</f>
        <v/>
      </c>
      <c r="AK96" s="386" t="str">
        <f t="shared" ref="AK96" si="339">IF(ISBLANK(AJ96),"",AJ96)</f>
        <v/>
      </c>
      <c r="AL96" s="386" t="str">
        <f t="shared" ref="AL96" si="340">IF(ISBLANK(AK96),"",AK96)</f>
        <v/>
      </c>
    </row>
    <row r="97" spans="2:38" ht="13.5" customHeight="1">
      <c r="B97" s="45"/>
      <c r="F97" s="173"/>
      <c r="G97" s="66"/>
      <c r="H97" s="186"/>
      <c r="I97" s="377"/>
      <c r="J97" s="377"/>
      <c r="K97" s="377"/>
      <c r="L97" s="377"/>
      <c r="M97" s="377"/>
      <c r="N97" s="377"/>
      <c r="O97" s="377"/>
      <c r="P97" s="377"/>
      <c r="Q97" s="377"/>
      <c r="R97" s="377"/>
      <c r="S97" s="377"/>
      <c r="T97" s="377"/>
      <c r="U97" s="377"/>
      <c r="V97" s="377"/>
      <c r="W97" s="377"/>
      <c r="X97" s="377"/>
      <c r="Y97" s="377"/>
      <c r="Z97" s="377"/>
      <c r="AA97" s="377"/>
      <c r="AB97" s="377"/>
      <c r="AC97" s="377"/>
      <c r="AD97" s="377"/>
      <c r="AE97" s="377"/>
      <c r="AF97" s="377"/>
      <c r="AG97" s="377"/>
      <c r="AH97" s="377"/>
      <c r="AI97" s="377"/>
      <c r="AJ97" s="377"/>
      <c r="AK97" s="377"/>
      <c r="AL97" s="377"/>
    </row>
    <row r="98" spans="2:38" ht="15.75" customHeight="1" thickBot="1">
      <c r="B98" s="45"/>
      <c r="C98" s="498" t="str">
        <f>HLOOKUP(Start!$B$14,Sprachen_allg!B:Z,ROWS(Sprachen_allg!1:180),FALSE)</f>
        <v>CAR Subarea 3/Consumer 3 - Electrical energy</v>
      </c>
      <c r="D98" s="40"/>
      <c r="E98" s="63"/>
      <c r="F98" s="166"/>
      <c r="G98" s="66"/>
      <c r="H98" s="63"/>
      <c r="I98" s="385"/>
      <c r="J98" s="385"/>
      <c r="K98" s="385"/>
      <c r="L98" s="385"/>
      <c r="M98" s="385"/>
      <c r="N98" s="385"/>
      <c r="O98" s="385"/>
      <c r="P98" s="385"/>
      <c r="Q98" s="385"/>
      <c r="R98" s="385"/>
      <c r="S98" s="385"/>
      <c r="T98" s="385"/>
      <c r="U98" s="385"/>
      <c r="V98" s="385"/>
      <c r="W98" s="385"/>
      <c r="X98" s="385"/>
      <c r="Y98" s="385"/>
      <c r="Z98" s="385"/>
      <c r="AA98" s="385"/>
      <c r="AB98" s="385"/>
      <c r="AC98" s="385"/>
      <c r="AD98" s="385"/>
      <c r="AE98" s="385"/>
      <c r="AF98" s="385"/>
      <c r="AG98" s="385"/>
      <c r="AH98" s="385"/>
      <c r="AI98" s="385"/>
      <c r="AJ98" s="385"/>
      <c r="AK98" s="385"/>
      <c r="AL98" s="385"/>
    </row>
    <row r="99" spans="2:38" ht="15.75" customHeight="1">
      <c r="B99" s="45"/>
      <c r="C99" s="69" t="str">
        <f>C93</f>
        <v>Type of energy source</v>
      </c>
      <c r="D99" s="70"/>
      <c r="E99" s="71"/>
      <c r="F99" s="166"/>
      <c r="G99" s="66"/>
      <c r="H99" s="63"/>
      <c r="I99" s="385"/>
      <c r="J99" s="385"/>
      <c r="K99" s="385"/>
      <c r="L99" s="385"/>
      <c r="M99" s="385"/>
      <c r="N99" s="385"/>
      <c r="O99" s="385"/>
      <c r="P99" s="385"/>
      <c r="Q99" s="385"/>
      <c r="R99" s="385"/>
      <c r="S99" s="385"/>
      <c r="T99" s="385"/>
      <c r="U99" s="385"/>
      <c r="V99" s="385"/>
      <c r="W99" s="385"/>
      <c r="X99" s="385"/>
      <c r="Y99" s="385"/>
      <c r="Z99" s="385"/>
      <c r="AA99" s="385"/>
      <c r="AB99" s="385"/>
      <c r="AC99" s="385"/>
      <c r="AD99" s="385"/>
      <c r="AE99" s="385"/>
      <c r="AF99" s="385"/>
      <c r="AG99" s="385"/>
      <c r="AH99" s="385"/>
      <c r="AI99" s="385"/>
      <c r="AJ99" s="385"/>
      <c r="AK99" s="385"/>
      <c r="AL99" s="385"/>
    </row>
    <row r="100" spans="2:38" ht="16.5" customHeight="1">
      <c r="B100" s="45"/>
      <c r="C100" s="800"/>
      <c r="D100" s="772"/>
      <c r="E100" s="772"/>
      <c r="F100" s="166"/>
      <c r="G100" s="66"/>
      <c r="H100" s="400"/>
      <c r="I100" s="378"/>
      <c r="J100" s="378"/>
      <c r="K100" s="378"/>
      <c r="L100" s="378"/>
      <c r="M100" s="378"/>
      <c r="N100" s="378"/>
      <c r="O100" s="378"/>
      <c r="P100" s="378"/>
      <c r="Q100" s="378"/>
      <c r="R100" s="378"/>
      <c r="S100" s="378"/>
      <c r="T100" s="378"/>
      <c r="U100" s="378"/>
      <c r="V100" s="378"/>
      <c r="W100" s="378"/>
      <c r="X100" s="378"/>
      <c r="Y100" s="378"/>
      <c r="Z100" s="378"/>
      <c r="AA100" s="378"/>
      <c r="AB100" s="378"/>
      <c r="AC100" s="378"/>
      <c r="AD100" s="378"/>
      <c r="AE100" s="378"/>
      <c r="AF100" s="378"/>
      <c r="AG100" s="378"/>
      <c r="AH100" s="378"/>
      <c r="AI100" s="378"/>
      <c r="AJ100" s="378"/>
      <c r="AK100" s="378"/>
      <c r="AL100" s="378"/>
    </row>
    <row r="101" spans="2:38" ht="15.75" customHeight="1">
      <c r="B101" s="45"/>
      <c r="C101" s="357" t="str">
        <f t="shared" ref="C101:C102" si="341">C95</f>
        <v>CO2 factor [kgCO2eq/kWh]</v>
      </c>
      <c r="D101" s="833" t="str">
        <f t="shared" ref="D101:D102" si="342">D95</f>
        <v>[kgCO2eq/kWh]</v>
      </c>
      <c r="E101" s="834"/>
      <c r="F101" s="166"/>
      <c r="G101" s="66"/>
      <c r="H101" s="401" t="str">
        <f>IF($C100="",AuswahlEtr,VLOOKUP($C100,'ANNEX 1 Emission Factors'!$B$23:$AR$29,COLUMNS('ANNEX 1 Emission Factors'!$B:$H)+(H$6-2014),FALSE))</f>
        <v>Select energy source</v>
      </c>
      <c r="I101" s="376" t="str">
        <f>IF($C100="",AuswahlEtr,VLOOKUP($C100,'ANNEX 1 Emission Factors'!$B$23:$AR$29,COLUMNS('ANNEX 1 Emission Factors'!$B:$H)+(I$6-2014),FALSE))</f>
        <v>Select energy source</v>
      </c>
      <c r="J101" s="376" t="str">
        <f>IF($C100="",AuswahlEtr,VLOOKUP($C100,'ANNEX 1 Emission Factors'!$B$23:$AR$29,COLUMNS('ANNEX 1 Emission Factors'!$B:$H)+(J$6-2014),FALSE))</f>
        <v>Select energy source</v>
      </c>
      <c r="K101" s="376" t="str">
        <f>IF($C100="",AuswahlEtr,VLOOKUP($C100,'ANNEX 1 Emission Factors'!$B$23:$AR$29,COLUMNS('ANNEX 1 Emission Factors'!$B:$H)+(K$6-2014),FALSE))</f>
        <v>Select energy source</v>
      </c>
      <c r="L101" s="376" t="str">
        <f>IF($C100="",AuswahlEtr,VLOOKUP($C100,'ANNEX 1 Emission Factors'!$B$23:$AR$29,COLUMNS('ANNEX 1 Emission Factors'!$B:$H)+(L$6-2014),FALSE))</f>
        <v>Select energy source</v>
      </c>
      <c r="M101" s="376" t="str">
        <f>IF($C100="",AuswahlEtr,VLOOKUP($C100,'ANNEX 1 Emission Factors'!$B$23:$AR$29,COLUMNS('ANNEX 1 Emission Factors'!$B:$H)+(M$6-2014),FALSE))</f>
        <v>Select energy source</v>
      </c>
      <c r="N101" s="376" t="str">
        <f>IF($C100="",AuswahlEtr,VLOOKUP($C100,'ANNEX 1 Emission Factors'!$B$23:$AR$29,COLUMNS('ANNEX 1 Emission Factors'!$B:$H)+(N$6-2014),FALSE))</f>
        <v>Select energy source</v>
      </c>
      <c r="O101" s="376" t="str">
        <f>IF($C100="",AuswahlEtr,VLOOKUP($C100,'ANNEX 1 Emission Factors'!$B$23:$AR$29,COLUMNS('ANNEX 1 Emission Factors'!$B:$H)+(O$6-2014),FALSE))</f>
        <v>Select energy source</v>
      </c>
      <c r="P101" s="376" t="str">
        <f>IF($C100="",AuswahlEtr,VLOOKUP($C100,'ANNEX 1 Emission Factors'!$B$23:$AR$29,COLUMNS('ANNEX 1 Emission Factors'!$B:$H)+(P$6-2014),FALSE))</f>
        <v>Select energy source</v>
      </c>
      <c r="Q101" s="376" t="str">
        <f>IF($C100="",AuswahlEtr,VLOOKUP($C100,'ANNEX 1 Emission Factors'!$B$23:$AR$29,COLUMNS('ANNEX 1 Emission Factors'!$B:$H)+(Q$6-2014),FALSE))</f>
        <v>Select energy source</v>
      </c>
      <c r="R101" s="376" t="str">
        <f>IF($C100="",AuswahlEtr,VLOOKUP($C100,'ANNEX 1 Emission Factors'!$B$23:$AR$29,COLUMNS('ANNEX 1 Emission Factors'!$B:$H)+(R$6-2014),FALSE))</f>
        <v>Select energy source</v>
      </c>
      <c r="S101" s="376" t="str">
        <f>IF($C100="",AuswahlEtr,VLOOKUP($C100,'ANNEX 1 Emission Factors'!$B$23:$AR$29,COLUMNS('ANNEX 1 Emission Factors'!$B:$H)+(S$6-2014),FALSE))</f>
        <v>Select energy source</v>
      </c>
      <c r="T101" s="376" t="str">
        <f>IF($C100="",AuswahlEtr,VLOOKUP($C100,'ANNEX 1 Emission Factors'!$B$23:$AR$29,COLUMNS('ANNEX 1 Emission Factors'!$B:$H)+(T$6-2014),FALSE))</f>
        <v>Select energy source</v>
      </c>
      <c r="U101" s="376" t="str">
        <f>IF($C100="",AuswahlEtr,VLOOKUP($C100,'ANNEX 1 Emission Factors'!$B$23:$AR$29,COLUMNS('ANNEX 1 Emission Factors'!$B:$H)+(U$6-2014),FALSE))</f>
        <v>Select energy source</v>
      </c>
      <c r="V101" s="376" t="str">
        <f>IF($C100="",AuswahlEtr,VLOOKUP($C100,'ANNEX 1 Emission Factors'!$B$23:$AR$29,COLUMNS('ANNEX 1 Emission Factors'!$B:$H)+(V$6-2014),FALSE))</f>
        <v>Select energy source</v>
      </c>
      <c r="W101" s="376" t="str">
        <f>IF($C100="",AuswahlEtr,VLOOKUP($C100,'ANNEX 1 Emission Factors'!$B$23:$AR$29,COLUMNS('ANNEX 1 Emission Factors'!$B:$H)+(W$6-2014),FALSE))</f>
        <v>Select energy source</v>
      </c>
      <c r="X101" s="376" t="str">
        <f>IF($C100="",AuswahlEtr,VLOOKUP($C100,'ANNEX 1 Emission Factors'!$B$23:$AR$29,COLUMNS('ANNEX 1 Emission Factors'!$B:$H)+(X$6-2014),FALSE))</f>
        <v>Select energy source</v>
      </c>
      <c r="Y101" s="376" t="str">
        <f>IF($C100="",AuswahlEtr,VLOOKUP($C100,'ANNEX 1 Emission Factors'!$B$23:$AR$29,COLUMNS('ANNEX 1 Emission Factors'!$B:$H)+(Y$6-2014),FALSE))</f>
        <v>Select energy source</v>
      </c>
      <c r="Z101" s="376" t="str">
        <f>IF($C100="",AuswahlEtr,VLOOKUP($C100,'ANNEX 1 Emission Factors'!$B$23:$AR$29,COLUMNS('ANNEX 1 Emission Factors'!$B:$H)+(Z$6-2014),FALSE))</f>
        <v>Select energy source</v>
      </c>
      <c r="AA101" s="376" t="str">
        <f>IF($C100="",AuswahlEtr,VLOOKUP($C100,'ANNEX 1 Emission Factors'!$B$23:$AR$29,COLUMNS('ANNEX 1 Emission Factors'!$B:$H)+(AA$6-2014),FALSE))</f>
        <v>Select energy source</v>
      </c>
      <c r="AB101" s="376" t="str">
        <f>IF($C100="",AuswahlEtr,VLOOKUP($C100,'ANNEX 1 Emission Factors'!$B$23:$AR$29,COLUMNS('ANNEX 1 Emission Factors'!$B:$H)+(AB$6-2014),FALSE))</f>
        <v>Select energy source</v>
      </c>
      <c r="AC101" s="376" t="str">
        <f>IF($C100="",AuswahlEtr,VLOOKUP($C100,'ANNEX 1 Emission Factors'!$B$23:$AR$29,COLUMNS('ANNEX 1 Emission Factors'!$B:$H)+(AC$6-2014),FALSE))</f>
        <v>Select energy source</v>
      </c>
      <c r="AD101" s="376" t="str">
        <f>IF($C100="",AuswahlEtr,VLOOKUP($C100,'ANNEX 1 Emission Factors'!$B$23:$AR$29,COLUMNS('ANNEX 1 Emission Factors'!$B:$H)+(AD$6-2014),FALSE))</f>
        <v>Select energy source</v>
      </c>
      <c r="AE101" s="376" t="str">
        <f>IF($C100="",AuswahlEtr,VLOOKUP($C100,'ANNEX 1 Emission Factors'!$B$23:$AR$29,COLUMNS('ANNEX 1 Emission Factors'!$B:$H)+(AE$6-2014),FALSE))</f>
        <v>Select energy source</v>
      </c>
      <c r="AF101" s="376" t="str">
        <f>IF($C100="",AuswahlEtr,VLOOKUP($C100,'ANNEX 1 Emission Factors'!$B$23:$AR$29,COLUMNS('ANNEX 1 Emission Factors'!$B:$H)+(AF$6-2014),FALSE))</f>
        <v>Select energy source</v>
      </c>
      <c r="AG101" s="376" t="str">
        <f>IF($C100="",AuswahlEtr,VLOOKUP($C100,'ANNEX 1 Emission Factors'!$B$23:$AR$29,COLUMNS('ANNEX 1 Emission Factors'!$B:$H)+(AG$6-2014),FALSE))</f>
        <v>Select energy source</v>
      </c>
      <c r="AH101" s="376" t="str">
        <f>IF($C100="",AuswahlEtr,VLOOKUP($C100,'ANNEX 1 Emission Factors'!$B$23:$AR$29,COLUMNS('ANNEX 1 Emission Factors'!$B:$H)+(AH$6-2014),FALSE))</f>
        <v>Select energy source</v>
      </c>
      <c r="AI101" s="376" t="str">
        <f>IF($C100="",AuswahlEtr,VLOOKUP($C100,'ANNEX 1 Emission Factors'!$B$23:$AR$29,COLUMNS('ANNEX 1 Emission Factors'!$B:$H)+(AI$6-2014),FALSE))</f>
        <v>Select energy source</v>
      </c>
      <c r="AJ101" s="376" t="str">
        <f>IF($C100="",AuswahlEtr,VLOOKUP($C100,'ANNEX 1 Emission Factors'!$B$23:$AR$29,COLUMNS('ANNEX 1 Emission Factors'!$B:$H)+(AJ$6-2014),FALSE))</f>
        <v>Select energy source</v>
      </c>
      <c r="AK101" s="376" t="str">
        <f>IF($C100="",AuswahlEtr,VLOOKUP($C100,'ANNEX 1 Emission Factors'!$B$23:$AR$29,COLUMNS('ANNEX 1 Emission Factors'!$B:$H)+(AK$6-2014),FALSE))</f>
        <v>Select energy source</v>
      </c>
      <c r="AL101" s="376" t="str">
        <f>IF($C100="",AuswahlEtr,VLOOKUP($C100,'ANNEX 1 Emission Factors'!$B$23:$AR$29,COLUMNS('ANNEX 1 Emission Factors'!$B:$H)+(AL$6-2014),FALSE))</f>
        <v>Select energy source</v>
      </c>
    </row>
    <row r="102" spans="2:38" ht="15.75" customHeight="1" thickBot="1">
      <c r="B102" s="92"/>
      <c r="C102" s="75" t="str">
        <f t="shared" si="341"/>
        <v>Amount of energy</v>
      </c>
      <c r="D102" s="823" t="str">
        <f t="shared" si="342"/>
        <v>[kWh]</v>
      </c>
      <c r="E102" s="824"/>
      <c r="F102" s="172"/>
      <c r="G102" s="66"/>
      <c r="H102" s="382" t="str">
        <f t="shared" ref="H102:I102" si="343">IF(ISBLANK(G102),"",G102)</f>
        <v/>
      </c>
      <c r="I102" s="386" t="str">
        <f t="shared" si="343"/>
        <v/>
      </c>
      <c r="J102" s="386" t="str">
        <f t="shared" ref="J102" si="344">IF(ISBLANK(I102),"",I102)</f>
        <v/>
      </c>
      <c r="K102" s="386" t="str">
        <f t="shared" ref="K102" si="345">IF(ISBLANK(J102),"",J102)</f>
        <v/>
      </c>
      <c r="L102" s="386" t="str">
        <f t="shared" ref="L102" si="346">IF(ISBLANK(K102),"",K102)</f>
        <v/>
      </c>
      <c r="M102" s="386" t="str">
        <f t="shared" ref="M102" si="347">IF(ISBLANK(L102),"",L102)</f>
        <v/>
      </c>
      <c r="N102" s="386" t="str">
        <f t="shared" ref="N102" si="348">IF(ISBLANK(M102),"",M102)</f>
        <v/>
      </c>
      <c r="O102" s="386" t="str">
        <f t="shared" ref="O102" si="349">IF(ISBLANK(N102),"",N102)</f>
        <v/>
      </c>
      <c r="P102" s="386" t="str">
        <f t="shared" ref="P102" si="350">IF(ISBLANK(O102),"",O102)</f>
        <v/>
      </c>
      <c r="Q102" s="386" t="str">
        <f t="shared" ref="Q102" si="351">IF(ISBLANK(P102),"",P102)</f>
        <v/>
      </c>
      <c r="R102" s="386" t="str">
        <f t="shared" ref="R102" si="352">IF(ISBLANK(Q102),"",Q102)</f>
        <v/>
      </c>
      <c r="S102" s="386" t="str">
        <f t="shared" ref="S102" si="353">IF(ISBLANK(R102),"",R102)</f>
        <v/>
      </c>
      <c r="T102" s="386" t="str">
        <f t="shared" ref="T102" si="354">IF(ISBLANK(S102),"",S102)</f>
        <v/>
      </c>
      <c r="U102" s="386" t="str">
        <f t="shared" ref="U102" si="355">IF(ISBLANK(T102),"",T102)</f>
        <v/>
      </c>
      <c r="V102" s="386" t="str">
        <f t="shared" ref="V102" si="356">IF(ISBLANK(U102),"",U102)</f>
        <v/>
      </c>
      <c r="W102" s="386" t="str">
        <f t="shared" ref="W102" si="357">IF(ISBLANK(V102),"",V102)</f>
        <v/>
      </c>
      <c r="X102" s="386" t="str">
        <f t="shared" ref="X102" si="358">IF(ISBLANK(W102),"",W102)</f>
        <v/>
      </c>
      <c r="Y102" s="386" t="str">
        <f t="shared" ref="Y102" si="359">IF(ISBLANK(X102),"",X102)</f>
        <v/>
      </c>
      <c r="Z102" s="386" t="str">
        <f t="shared" ref="Z102" si="360">IF(ISBLANK(Y102),"",Y102)</f>
        <v/>
      </c>
      <c r="AA102" s="386" t="str">
        <f t="shared" ref="AA102" si="361">IF(ISBLANK(Z102),"",Z102)</f>
        <v/>
      </c>
      <c r="AB102" s="386" t="str">
        <f t="shared" ref="AB102" si="362">IF(ISBLANK(AA102),"",AA102)</f>
        <v/>
      </c>
      <c r="AC102" s="386" t="str">
        <f t="shared" ref="AC102" si="363">IF(ISBLANK(AB102),"",AB102)</f>
        <v/>
      </c>
      <c r="AD102" s="386" t="str">
        <f t="shared" ref="AD102" si="364">IF(ISBLANK(AC102),"",AC102)</f>
        <v/>
      </c>
      <c r="AE102" s="386" t="str">
        <f t="shared" ref="AE102" si="365">IF(ISBLANK(AD102),"",AD102)</f>
        <v/>
      </c>
      <c r="AF102" s="386" t="str">
        <f t="shared" ref="AF102" si="366">IF(ISBLANK(AE102),"",AE102)</f>
        <v/>
      </c>
      <c r="AG102" s="386" t="str">
        <f t="shared" ref="AG102" si="367">IF(ISBLANK(AF102),"",AF102)</f>
        <v/>
      </c>
      <c r="AH102" s="386" t="str">
        <f t="shared" ref="AH102" si="368">IF(ISBLANK(AG102),"",AG102)</f>
        <v/>
      </c>
      <c r="AI102" s="386" t="str">
        <f t="shared" ref="AI102" si="369">IF(ISBLANK(AH102),"",AH102)</f>
        <v/>
      </c>
      <c r="AJ102" s="386" t="str">
        <f t="shared" ref="AJ102" si="370">IF(ISBLANK(AI102),"",AI102)</f>
        <v/>
      </c>
      <c r="AK102" s="386" t="str">
        <f t="shared" ref="AK102" si="371">IF(ISBLANK(AJ102),"",AJ102)</f>
        <v/>
      </c>
      <c r="AL102" s="386" t="str">
        <f t="shared" ref="AL102" si="372">IF(ISBLANK(AK102),"",AK102)</f>
        <v/>
      </c>
    </row>
    <row r="103" spans="2:38" ht="13.5" thickBot="1">
      <c r="C103" s="15"/>
      <c r="D103" s="15"/>
      <c r="E103" s="15"/>
      <c r="F103" s="173"/>
      <c r="G103" s="66"/>
      <c r="H103" s="63"/>
      <c r="I103" s="385"/>
      <c r="J103" s="385"/>
      <c r="K103" s="385"/>
      <c r="L103" s="385"/>
      <c r="M103" s="385"/>
      <c r="N103" s="385"/>
      <c r="O103" s="385"/>
      <c r="P103" s="385"/>
      <c r="Q103" s="385"/>
      <c r="R103" s="385"/>
      <c r="S103" s="385"/>
      <c r="T103" s="385"/>
      <c r="U103" s="385"/>
      <c r="V103" s="385"/>
      <c r="W103" s="385"/>
      <c r="X103" s="385"/>
      <c r="Y103" s="385"/>
      <c r="Z103" s="385"/>
      <c r="AA103" s="385"/>
      <c r="AB103" s="385"/>
      <c r="AC103" s="385"/>
      <c r="AD103" s="385"/>
      <c r="AE103" s="385"/>
      <c r="AF103" s="385"/>
      <c r="AG103" s="385"/>
      <c r="AH103" s="385"/>
      <c r="AI103" s="385"/>
      <c r="AJ103" s="385"/>
      <c r="AK103" s="385"/>
      <c r="AL103" s="385"/>
    </row>
    <row r="104" spans="2:38" ht="18.75" customHeight="1" thickBot="1">
      <c r="B104" s="798" t="str">
        <f>HLOOKUP(Start!$B$14,Sprachen_allg!B:Z,ROWS(Sprachen_allg!1:181),FALSE)</f>
        <v>Thermal energy</v>
      </c>
      <c r="C104" s="799"/>
      <c r="D104" s="61"/>
      <c r="E104" s="62"/>
      <c r="F104" s="166"/>
      <c r="G104" s="66"/>
      <c r="H104" s="63"/>
      <c r="I104" s="385"/>
      <c r="J104" s="385"/>
      <c r="K104" s="38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385"/>
      <c r="AI104" s="385"/>
      <c r="AJ104" s="385"/>
      <c r="AK104" s="385"/>
      <c r="AL104" s="385"/>
    </row>
    <row r="105" spans="2:38" ht="18.75" customHeight="1">
      <c r="B105" s="126"/>
      <c r="C105" s="127"/>
      <c r="D105" s="128"/>
      <c r="E105" s="128"/>
      <c r="F105" s="166"/>
      <c r="G105" s="66"/>
      <c r="H105" s="63"/>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row>
    <row r="106" spans="2:38" ht="12.6" customHeight="1">
      <c r="B106" s="93" t="str">
        <f>HLOOKUP(Start!$B$14,Sprachen_allg!B:Z,ROWS(Sprachen_allg!1:182),FALSE)</f>
        <v>Note:</v>
      </c>
      <c r="C106" s="819" t="str">
        <f>HLOOKUP(Start!$B$14,Sprachen_allg!B:Z,ROWS(Sprachen_allg!1:183),FALSE)</f>
        <v>Cooling systems using a chiller is accounted for under "Electrical energy".</v>
      </c>
      <c r="D106" s="819"/>
      <c r="E106" s="819"/>
      <c r="F106" s="166"/>
      <c r="G106" s="66"/>
      <c r="H106" s="63"/>
      <c r="I106" s="385"/>
      <c r="J106" s="385"/>
      <c r="K106" s="385"/>
      <c r="L106" s="385"/>
      <c r="M106" s="385"/>
      <c r="N106" s="385"/>
      <c r="O106" s="385"/>
      <c r="P106" s="385"/>
      <c r="Q106" s="385"/>
      <c r="R106" s="385"/>
      <c r="S106" s="385"/>
      <c r="T106" s="385"/>
      <c r="U106" s="385"/>
      <c r="V106" s="385"/>
      <c r="W106" s="385"/>
      <c r="X106" s="385"/>
      <c r="Y106" s="385"/>
      <c r="Z106" s="385"/>
      <c r="AA106" s="385"/>
      <c r="AB106" s="385"/>
      <c r="AC106" s="385"/>
      <c r="AD106" s="385"/>
      <c r="AE106" s="385"/>
      <c r="AF106" s="385"/>
      <c r="AG106" s="385"/>
      <c r="AH106" s="385"/>
      <c r="AI106" s="385"/>
      <c r="AJ106" s="385"/>
      <c r="AK106" s="385"/>
      <c r="AL106" s="385"/>
    </row>
    <row r="107" spans="2:38" ht="15.75" customHeight="1">
      <c r="B107" s="64"/>
      <c r="C107" s="15"/>
      <c r="D107" s="40"/>
      <c r="E107" s="63"/>
      <c r="F107" s="166"/>
      <c r="G107" s="66"/>
      <c r="H107" s="63"/>
      <c r="I107" s="385"/>
      <c r="J107" s="385"/>
      <c r="K107" s="385"/>
      <c r="L107" s="385"/>
      <c r="M107" s="385"/>
      <c r="N107" s="385"/>
      <c r="O107" s="385"/>
      <c r="P107" s="385"/>
      <c r="Q107" s="385"/>
      <c r="R107" s="385"/>
      <c r="S107" s="385"/>
      <c r="T107" s="385"/>
      <c r="U107" s="385"/>
      <c r="V107" s="385"/>
      <c r="W107" s="385"/>
      <c r="X107" s="385"/>
      <c r="Y107" s="385"/>
      <c r="Z107" s="385"/>
      <c r="AA107" s="385"/>
      <c r="AB107" s="385"/>
      <c r="AC107" s="385"/>
      <c r="AD107" s="385"/>
      <c r="AE107" s="385"/>
      <c r="AF107" s="385"/>
      <c r="AG107" s="385"/>
      <c r="AH107" s="385"/>
      <c r="AI107" s="385"/>
      <c r="AJ107" s="385"/>
      <c r="AK107" s="385"/>
      <c r="AL107" s="385"/>
    </row>
    <row r="108" spans="2:38" ht="15.75" customHeight="1">
      <c r="B108" s="64" t="str">
        <f>HLOOKUP(Start!$B$14,Sprachen_allg!B:Z,ROWS(Sprachen_allg!1:184),FALSE)</f>
        <v>1. Measured data available:</v>
      </c>
      <c r="C108" s="15"/>
      <c r="D108" s="40"/>
      <c r="E108" s="63"/>
      <c r="F108" s="166"/>
      <c r="G108" s="66"/>
      <c r="H108" s="63"/>
      <c r="I108" s="385"/>
      <c r="J108" s="385"/>
      <c r="K108" s="385"/>
      <c r="L108" s="385"/>
      <c r="M108" s="385"/>
      <c r="N108" s="385"/>
      <c r="O108" s="385"/>
      <c r="P108" s="385"/>
      <c r="Q108" s="385"/>
      <c r="R108" s="385"/>
      <c r="S108" s="385"/>
      <c r="T108" s="385"/>
      <c r="U108" s="385"/>
      <c r="V108" s="385"/>
      <c r="W108" s="385"/>
      <c r="X108" s="385"/>
      <c r="Y108" s="385"/>
      <c r="Z108" s="385"/>
      <c r="AA108" s="385"/>
      <c r="AB108" s="385"/>
      <c r="AC108" s="385"/>
      <c r="AD108" s="385"/>
      <c r="AE108" s="385"/>
      <c r="AF108" s="385"/>
      <c r="AG108" s="385"/>
      <c r="AH108" s="385"/>
      <c r="AI108" s="385"/>
      <c r="AJ108" s="385"/>
      <c r="AK108" s="385"/>
      <c r="AL108" s="385"/>
    </row>
    <row r="109" spans="2:38" ht="15.75" customHeight="1">
      <c r="B109" s="64"/>
      <c r="C109" s="15"/>
      <c r="D109" s="40"/>
      <c r="E109" s="63"/>
      <c r="F109" s="166"/>
      <c r="G109" s="66"/>
      <c r="H109" s="63"/>
      <c r="I109" s="385"/>
      <c r="J109" s="385"/>
      <c r="K109" s="385"/>
      <c r="L109" s="385"/>
      <c r="M109" s="385"/>
      <c r="N109" s="385"/>
      <c r="O109" s="385"/>
      <c r="P109" s="385"/>
      <c r="Q109" s="385"/>
      <c r="R109" s="385"/>
      <c r="S109" s="385"/>
      <c r="T109" s="385"/>
      <c r="U109" s="385"/>
      <c r="V109" s="385"/>
      <c r="W109" s="385"/>
      <c r="X109" s="385"/>
      <c r="Y109" s="385"/>
      <c r="Z109" s="385"/>
      <c r="AA109" s="385"/>
      <c r="AB109" s="385"/>
      <c r="AC109" s="385"/>
      <c r="AD109" s="385"/>
      <c r="AE109" s="385"/>
      <c r="AF109" s="385"/>
      <c r="AG109" s="385"/>
      <c r="AH109" s="385"/>
      <c r="AI109" s="385"/>
      <c r="AJ109" s="385"/>
      <c r="AK109" s="385"/>
      <c r="AL109" s="385"/>
    </row>
    <row r="110" spans="2:38" s="42" customFormat="1" ht="15.75" customHeight="1" thickBot="1">
      <c r="B110" s="67"/>
      <c r="C110" s="40" t="str">
        <f>HLOOKUP(Start!$B$14,Sprachen_allg!B:Z,ROWS(Sprachen_allg!1:185),FALSE)</f>
        <v>Thermal energy - Energy source 1.1</v>
      </c>
      <c r="D110" s="40"/>
      <c r="E110" s="40"/>
      <c r="F110" s="169"/>
      <c r="G110" s="66"/>
      <c r="H110" s="63"/>
      <c r="I110" s="385"/>
      <c r="J110" s="385"/>
      <c r="K110" s="385"/>
      <c r="L110" s="385"/>
      <c r="M110" s="385"/>
      <c r="N110" s="385"/>
      <c r="O110" s="385"/>
      <c r="P110" s="385"/>
      <c r="Q110" s="385"/>
      <c r="R110" s="385"/>
      <c r="S110" s="385"/>
      <c r="T110" s="385"/>
      <c r="U110" s="385"/>
      <c r="V110" s="385"/>
      <c r="W110" s="385"/>
      <c r="X110" s="385"/>
      <c r="Y110" s="385"/>
      <c r="Z110" s="385"/>
      <c r="AA110" s="385"/>
      <c r="AB110" s="385"/>
      <c r="AC110" s="385"/>
      <c r="AD110" s="385"/>
      <c r="AE110" s="385"/>
      <c r="AF110" s="385"/>
      <c r="AG110" s="385"/>
      <c r="AH110" s="385"/>
      <c r="AI110" s="385"/>
      <c r="AJ110" s="385"/>
      <c r="AK110" s="385"/>
      <c r="AL110" s="385"/>
    </row>
    <row r="111" spans="2:38" ht="15.75" customHeight="1">
      <c r="B111" s="64"/>
      <c r="C111" s="69" t="str">
        <f>C99</f>
        <v>Type of energy source</v>
      </c>
      <c r="D111" s="70"/>
      <c r="E111" s="71"/>
      <c r="F111" s="166"/>
      <c r="G111" s="66"/>
      <c r="H111" s="63"/>
      <c r="I111" s="385"/>
      <c r="J111" s="385"/>
      <c r="K111" s="38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385"/>
      <c r="AI111" s="385"/>
      <c r="AJ111" s="385"/>
      <c r="AK111" s="385"/>
      <c r="AL111" s="385"/>
    </row>
    <row r="112" spans="2:38" ht="16.5" customHeight="1">
      <c r="B112" s="64"/>
      <c r="C112" s="827" t="str">
        <f>IF('PART 1 Status assessment'!C88="","",'PART 1 Status assessment'!C88)</f>
        <v/>
      </c>
      <c r="D112" s="828"/>
      <c r="E112" s="829"/>
      <c r="F112" s="166"/>
      <c r="G112" s="66"/>
      <c r="H112" s="400"/>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378"/>
      <c r="AE112" s="378"/>
      <c r="AF112" s="378"/>
      <c r="AG112" s="378"/>
      <c r="AH112" s="378"/>
      <c r="AI112" s="378"/>
      <c r="AJ112" s="378"/>
      <c r="AK112" s="378"/>
      <c r="AL112" s="378"/>
    </row>
    <row r="113" spans="2:38" ht="15.75" customHeight="1">
      <c r="B113" s="64"/>
      <c r="C113" s="357" t="str">
        <f t="shared" ref="C113:D114" si="373">C101</f>
        <v>CO2 factor [kgCO2eq/kWh]</v>
      </c>
      <c r="D113" s="833" t="str">
        <f t="shared" si="373"/>
        <v>[kgCO2eq/kWh]</v>
      </c>
      <c r="E113" s="834"/>
      <c r="F113" s="166"/>
      <c r="G113" s="94"/>
      <c r="H113" s="401" t="str">
        <f>IF($C112="",AuswahlEtr,VLOOKUP($C112,'ANNEX 1 Emission Factors'!$B$41:$AR$58,COLUMNS('ANNEX 1 Emission Factors'!$B:$H)+(H$6-2014),FALSE))</f>
        <v>Select energy source</v>
      </c>
      <c r="I113" s="376" t="str">
        <f>IF($C112="",AuswahlEtr,VLOOKUP($C112,'ANNEX 1 Emission Factors'!$B$41:$AR$58,COLUMNS('ANNEX 1 Emission Factors'!$B:$H)+(I$6-2014),FALSE))</f>
        <v>Select energy source</v>
      </c>
      <c r="J113" s="376" t="str">
        <f>IF($C112="",AuswahlEtr,VLOOKUP($C112,'ANNEX 1 Emission Factors'!$B$41:$AR$58,COLUMNS('ANNEX 1 Emission Factors'!$B:$H)+(J$6-2014),FALSE))</f>
        <v>Select energy source</v>
      </c>
      <c r="K113" s="376" t="str">
        <f>IF($C112="",AuswahlEtr,VLOOKUP($C112,'ANNEX 1 Emission Factors'!$B$41:$AR$58,COLUMNS('ANNEX 1 Emission Factors'!$B:$H)+(K$6-2014),FALSE))</f>
        <v>Select energy source</v>
      </c>
      <c r="L113" s="376" t="str">
        <f>IF($C112="",AuswahlEtr,VLOOKUP($C112,'ANNEX 1 Emission Factors'!$B$41:$AR$58,COLUMNS('ANNEX 1 Emission Factors'!$B:$H)+(L$6-2014),FALSE))</f>
        <v>Select energy source</v>
      </c>
      <c r="M113" s="376" t="str">
        <f>IF($C112="",AuswahlEtr,VLOOKUP($C112,'ANNEX 1 Emission Factors'!$B$41:$AR$58,COLUMNS('ANNEX 1 Emission Factors'!$B:$H)+(M$6-2014),FALSE))</f>
        <v>Select energy source</v>
      </c>
      <c r="N113" s="376" t="str">
        <f>IF($C112="",AuswahlEtr,VLOOKUP($C112,'ANNEX 1 Emission Factors'!$B$41:$AR$58,COLUMNS('ANNEX 1 Emission Factors'!$B:$H)+(N$6-2014),FALSE))</f>
        <v>Select energy source</v>
      </c>
      <c r="O113" s="376" t="str">
        <f>IF($C112="",AuswahlEtr,VLOOKUP($C112,'ANNEX 1 Emission Factors'!$B$41:$AR$58,COLUMNS('ANNEX 1 Emission Factors'!$B:$H)+(O$6-2014),FALSE))</f>
        <v>Select energy source</v>
      </c>
      <c r="P113" s="376" t="str">
        <f>IF($C112="",AuswahlEtr,VLOOKUP($C112,'ANNEX 1 Emission Factors'!$B$41:$AR$58,COLUMNS('ANNEX 1 Emission Factors'!$B:$H)+(P$6-2014),FALSE))</f>
        <v>Select energy source</v>
      </c>
      <c r="Q113" s="376" t="str">
        <f>IF($C112="",AuswahlEtr,VLOOKUP($C112,'ANNEX 1 Emission Factors'!$B$41:$AR$58,COLUMNS('ANNEX 1 Emission Factors'!$B:$H)+(Q$6-2014),FALSE))</f>
        <v>Select energy source</v>
      </c>
      <c r="R113" s="376" t="str">
        <f>IF($C112="",AuswahlEtr,VLOOKUP($C112,'ANNEX 1 Emission Factors'!$B$41:$AR$58,COLUMNS('ANNEX 1 Emission Factors'!$B:$H)+(R$6-2014),FALSE))</f>
        <v>Select energy source</v>
      </c>
      <c r="S113" s="376" t="str">
        <f>IF($C112="",AuswahlEtr,VLOOKUP($C112,'ANNEX 1 Emission Factors'!$B$41:$AR$58,COLUMNS('ANNEX 1 Emission Factors'!$B:$H)+(S$6-2014),FALSE))</f>
        <v>Select energy source</v>
      </c>
      <c r="T113" s="376" t="str">
        <f>IF($C112="",AuswahlEtr,VLOOKUP($C112,'ANNEX 1 Emission Factors'!$B$41:$AR$58,COLUMNS('ANNEX 1 Emission Factors'!$B:$H)+(T$6-2014),FALSE))</f>
        <v>Select energy source</v>
      </c>
      <c r="U113" s="376" t="str">
        <f>IF($C112="",AuswahlEtr,VLOOKUP($C112,'ANNEX 1 Emission Factors'!$B$41:$AR$58,COLUMNS('ANNEX 1 Emission Factors'!$B:$H)+(U$6-2014),FALSE))</f>
        <v>Select energy source</v>
      </c>
      <c r="V113" s="376" t="str">
        <f>IF($C112="",AuswahlEtr,VLOOKUP($C112,'ANNEX 1 Emission Factors'!$B$41:$AR$58,COLUMNS('ANNEX 1 Emission Factors'!$B:$H)+(V$6-2014),FALSE))</f>
        <v>Select energy source</v>
      </c>
      <c r="W113" s="376" t="str">
        <f>IF($C112="",AuswahlEtr,VLOOKUP($C112,'ANNEX 1 Emission Factors'!$B$41:$AR$58,COLUMNS('ANNEX 1 Emission Factors'!$B:$H)+(W$6-2014),FALSE))</f>
        <v>Select energy source</v>
      </c>
      <c r="X113" s="376" t="str">
        <f>IF($C112="",AuswahlEtr,VLOOKUP($C112,'ANNEX 1 Emission Factors'!$B$41:$AR$58,COLUMNS('ANNEX 1 Emission Factors'!$B:$H)+(X$6-2014),FALSE))</f>
        <v>Select energy source</v>
      </c>
      <c r="Y113" s="376" t="str">
        <f>IF($C112="",AuswahlEtr,VLOOKUP($C112,'ANNEX 1 Emission Factors'!$B$41:$AR$58,COLUMNS('ANNEX 1 Emission Factors'!$B:$H)+(Y$6-2014),FALSE))</f>
        <v>Select energy source</v>
      </c>
      <c r="Z113" s="376" t="str">
        <f>IF($C112="",AuswahlEtr,VLOOKUP($C112,'ANNEX 1 Emission Factors'!$B$41:$AR$58,COLUMNS('ANNEX 1 Emission Factors'!$B:$H)+(Z$6-2014),FALSE))</f>
        <v>Select energy source</v>
      </c>
      <c r="AA113" s="376" t="str">
        <f>IF($C112="",AuswahlEtr,VLOOKUP($C112,'ANNEX 1 Emission Factors'!$B$41:$AR$58,COLUMNS('ANNEX 1 Emission Factors'!$B:$H)+(AA$6-2014),FALSE))</f>
        <v>Select energy source</v>
      </c>
      <c r="AB113" s="376" t="str">
        <f>IF($C112="",AuswahlEtr,VLOOKUP($C112,'ANNEX 1 Emission Factors'!$B$41:$AR$58,COLUMNS('ANNEX 1 Emission Factors'!$B:$H)+(AB$6-2014),FALSE))</f>
        <v>Select energy source</v>
      </c>
      <c r="AC113" s="376" t="str">
        <f>IF($C112="",AuswahlEtr,VLOOKUP($C112,'ANNEX 1 Emission Factors'!$B$41:$AR$58,COLUMNS('ANNEX 1 Emission Factors'!$B:$H)+(AC$6-2014),FALSE))</f>
        <v>Select energy source</v>
      </c>
      <c r="AD113" s="376" t="str">
        <f>IF($C112="",AuswahlEtr,VLOOKUP($C112,'ANNEX 1 Emission Factors'!$B$41:$AR$58,COLUMNS('ANNEX 1 Emission Factors'!$B:$H)+(AD$6-2014),FALSE))</f>
        <v>Select energy source</v>
      </c>
      <c r="AE113" s="376" t="str">
        <f>IF($C112="",AuswahlEtr,VLOOKUP($C112,'ANNEX 1 Emission Factors'!$B$41:$AR$58,COLUMNS('ANNEX 1 Emission Factors'!$B:$H)+(AE$6-2014),FALSE))</f>
        <v>Select energy source</v>
      </c>
      <c r="AF113" s="376" t="str">
        <f>IF($C112="",AuswahlEtr,VLOOKUP($C112,'ANNEX 1 Emission Factors'!$B$41:$AR$58,COLUMNS('ANNEX 1 Emission Factors'!$B:$H)+(AF$6-2014),FALSE))</f>
        <v>Select energy source</v>
      </c>
      <c r="AG113" s="376" t="str">
        <f>IF($C112="",AuswahlEtr,VLOOKUP($C112,'ANNEX 1 Emission Factors'!$B$41:$AR$58,COLUMNS('ANNEX 1 Emission Factors'!$B:$H)+(AG$6-2014),FALSE))</f>
        <v>Select energy source</v>
      </c>
      <c r="AH113" s="376" t="str">
        <f>IF($C112="",AuswahlEtr,VLOOKUP($C112,'ANNEX 1 Emission Factors'!$B$41:$AR$58,COLUMNS('ANNEX 1 Emission Factors'!$B:$H)+(AH$6-2014),FALSE))</f>
        <v>Select energy source</v>
      </c>
      <c r="AI113" s="376" t="str">
        <f>IF($C112="",AuswahlEtr,VLOOKUP($C112,'ANNEX 1 Emission Factors'!$B$41:$AR$58,COLUMNS('ANNEX 1 Emission Factors'!$B:$H)+(AI$6-2014),FALSE))</f>
        <v>Select energy source</v>
      </c>
      <c r="AJ113" s="376" t="str">
        <f>IF($C112="",AuswahlEtr,VLOOKUP($C112,'ANNEX 1 Emission Factors'!$B$41:$AR$58,COLUMNS('ANNEX 1 Emission Factors'!$B:$H)+(AJ$6-2014),FALSE))</f>
        <v>Select energy source</v>
      </c>
      <c r="AK113" s="376" t="str">
        <f>IF($C112="",AuswahlEtr,VLOOKUP($C112,'ANNEX 1 Emission Factors'!$B$41:$AR$58,COLUMNS('ANNEX 1 Emission Factors'!$B:$H)+(AK$6-2014),FALSE))</f>
        <v>Select energy source</v>
      </c>
      <c r="AL113" s="376" t="str">
        <f>IF($C112="",AuswahlEtr,VLOOKUP($C112,'ANNEX 1 Emission Factors'!$B$41:$AR$58,COLUMNS('ANNEX 1 Emission Factors'!$B:$H)+(AL$6-2014),FALSE))</f>
        <v>Select energy source</v>
      </c>
    </row>
    <row r="114" spans="2:38" ht="15.75" customHeight="1" thickBot="1">
      <c r="B114" s="64"/>
      <c r="C114" s="75" t="str">
        <f t="shared" si="373"/>
        <v>Amount of energy</v>
      </c>
      <c r="D114" s="823" t="str">
        <f t="shared" si="373"/>
        <v>[kWh]</v>
      </c>
      <c r="E114" s="824"/>
      <c r="F114" s="172"/>
      <c r="G114" s="91" t="str">
        <f>IF('PART 1 Status assessment'!H90="","",'PART 1 Status assessment'!H90)</f>
        <v/>
      </c>
      <c r="H114" s="382" t="str">
        <f t="shared" ref="H114:I114" si="374">IF(ISBLANK(G114),"",G114)</f>
        <v/>
      </c>
      <c r="I114" s="386" t="str">
        <f t="shared" si="374"/>
        <v/>
      </c>
      <c r="J114" s="386" t="str">
        <f t="shared" ref="J114" si="375">IF(ISBLANK(I114),"",I114)</f>
        <v/>
      </c>
      <c r="K114" s="386" t="str">
        <f t="shared" ref="K114" si="376">IF(ISBLANK(J114),"",J114)</f>
        <v/>
      </c>
      <c r="L114" s="386" t="str">
        <f t="shared" ref="L114" si="377">IF(ISBLANK(K114),"",K114)</f>
        <v/>
      </c>
      <c r="M114" s="386" t="str">
        <f t="shared" ref="M114" si="378">IF(ISBLANK(L114),"",L114)</f>
        <v/>
      </c>
      <c r="N114" s="386" t="str">
        <f t="shared" ref="N114" si="379">IF(ISBLANK(M114),"",M114)</f>
        <v/>
      </c>
      <c r="O114" s="386" t="str">
        <f t="shared" ref="O114" si="380">IF(ISBLANK(N114),"",N114)</f>
        <v/>
      </c>
      <c r="P114" s="386" t="str">
        <f t="shared" ref="P114" si="381">IF(ISBLANK(O114),"",O114)</f>
        <v/>
      </c>
      <c r="Q114" s="386" t="str">
        <f t="shared" ref="Q114" si="382">IF(ISBLANK(P114),"",P114)</f>
        <v/>
      </c>
      <c r="R114" s="386" t="str">
        <f t="shared" ref="R114" si="383">IF(ISBLANK(Q114),"",Q114)</f>
        <v/>
      </c>
      <c r="S114" s="386" t="str">
        <f t="shared" ref="S114" si="384">IF(ISBLANK(R114),"",R114)</f>
        <v/>
      </c>
      <c r="T114" s="386" t="str">
        <f t="shared" ref="T114" si="385">IF(ISBLANK(S114),"",S114)</f>
        <v/>
      </c>
      <c r="U114" s="386" t="str">
        <f t="shared" ref="U114" si="386">IF(ISBLANK(T114),"",T114)</f>
        <v/>
      </c>
      <c r="V114" s="386" t="str">
        <f t="shared" ref="V114" si="387">IF(ISBLANK(U114),"",U114)</f>
        <v/>
      </c>
      <c r="W114" s="386" t="str">
        <f t="shared" ref="W114" si="388">IF(ISBLANK(V114),"",V114)</f>
        <v/>
      </c>
      <c r="X114" s="386" t="str">
        <f t="shared" ref="X114" si="389">IF(ISBLANK(W114),"",W114)</f>
        <v/>
      </c>
      <c r="Y114" s="386" t="str">
        <f t="shared" ref="Y114" si="390">IF(ISBLANK(X114),"",X114)</f>
        <v/>
      </c>
      <c r="Z114" s="386" t="str">
        <f t="shared" ref="Z114" si="391">IF(ISBLANK(Y114),"",Y114)</f>
        <v/>
      </c>
      <c r="AA114" s="386" t="str">
        <f t="shared" ref="AA114" si="392">IF(ISBLANK(Z114),"",Z114)</f>
        <v/>
      </c>
      <c r="AB114" s="386" t="str">
        <f t="shared" ref="AB114" si="393">IF(ISBLANK(AA114),"",AA114)</f>
        <v/>
      </c>
      <c r="AC114" s="386" t="str">
        <f t="shared" ref="AC114" si="394">IF(ISBLANK(AB114),"",AB114)</f>
        <v/>
      </c>
      <c r="AD114" s="386" t="str">
        <f t="shared" ref="AD114" si="395">IF(ISBLANK(AC114),"",AC114)</f>
        <v/>
      </c>
      <c r="AE114" s="386" t="str">
        <f t="shared" ref="AE114" si="396">IF(ISBLANK(AD114),"",AD114)</f>
        <v/>
      </c>
      <c r="AF114" s="386" t="str">
        <f t="shared" ref="AF114" si="397">IF(ISBLANK(AE114),"",AE114)</f>
        <v/>
      </c>
      <c r="AG114" s="386" t="str">
        <f t="shared" ref="AG114" si="398">IF(ISBLANK(AF114),"",AF114)</f>
        <v/>
      </c>
      <c r="AH114" s="386" t="str">
        <f t="shared" ref="AH114" si="399">IF(ISBLANK(AG114),"",AG114)</f>
        <v/>
      </c>
      <c r="AI114" s="386" t="str">
        <f t="shared" ref="AI114" si="400">IF(ISBLANK(AH114),"",AH114)</f>
        <v/>
      </c>
      <c r="AJ114" s="386" t="str">
        <f t="shared" ref="AJ114" si="401">IF(ISBLANK(AI114),"",AI114)</f>
        <v/>
      </c>
      <c r="AK114" s="386" t="str">
        <f t="shared" ref="AK114" si="402">IF(ISBLANK(AJ114),"",AJ114)</f>
        <v/>
      </c>
      <c r="AL114" s="386" t="str">
        <f t="shared" ref="AL114" si="403">IF(ISBLANK(AK114),"",AK114)</f>
        <v/>
      </c>
    </row>
    <row r="115" spans="2:38" ht="15.75" customHeight="1">
      <c r="B115" s="64"/>
      <c r="C115" s="15"/>
      <c r="D115" s="40"/>
      <c r="E115" s="63"/>
      <c r="F115" s="166"/>
      <c r="G115" s="66"/>
      <c r="H115" s="63"/>
      <c r="I115" s="385"/>
      <c r="J115" s="385"/>
      <c r="K115" s="385"/>
      <c r="L115" s="385"/>
      <c r="M115" s="385"/>
      <c r="N115" s="385"/>
      <c r="O115" s="385"/>
      <c r="P115" s="385"/>
      <c r="Q115" s="385"/>
      <c r="R115" s="385"/>
      <c r="S115" s="385"/>
      <c r="T115" s="385"/>
      <c r="U115" s="385"/>
      <c r="V115" s="385"/>
      <c r="W115" s="385"/>
      <c r="X115" s="385"/>
      <c r="Y115" s="385"/>
      <c r="Z115" s="385"/>
      <c r="AA115" s="385"/>
      <c r="AB115" s="385"/>
      <c r="AC115" s="385"/>
      <c r="AD115" s="385"/>
      <c r="AE115" s="385"/>
      <c r="AF115" s="385"/>
      <c r="AG115" s="385"/>
      <c r="AH115" s="385"/>
      <c r="AI115" s="385"/>
      <c r="AJ115" s="385"/>
      <c r="AK115" s="385"/>
      <c r="AL115" s="385"/>
    </row>
    <row r="116" spans="2:38" s="42" customFormat="1" ht="15.75" customHeight="1" thickBot="1">
      <c r="B116" s="67"/>
      <c r="C116" s="498" t="str">
        <f>HLOOKUP(Start!$B$14,Sprachen_allg!B:Z,ROWS(Sprachen_allg!1:186),FALSE)</f>
        <v>Thermal energy - Energy source 1.2</v>
      </c>
      <c r="D116" s="40"/>
      <c r="E116" s="40"/>
      <c r="F116" s="169"/>
      <c r="G116" s="68"/>
      <c r="H116" s="40"/>
      <c r="I116" s="371"/>
      <c r="J116" s="371"/>
      <c r="K116" s="371"/>
      <c r="L116" s="371"/>
      <c r="M116" s="371"/>
      <c r="N116" s="371"/>
      <c r="O116" s="371"/>
      <c r="P116" s="371"/>
      <c r="Q116" s="371"/>
      <c r="R116" s="371"/>
      <c r="S116" s="371"/>
      <c r="T116" s="371"/>
      <c r="U116" s="371"/>
      <c r="V116" s="371"/>
      <c r="W116" s="371"/>
      <c r="X116" s="371"/>
      <c r="Y116" s="371"/>
      <c r="Z116" s="371"/>
      <c r="AA116" s="371"/>
      <c r="AB116" s="371"/>
      <c r="AC116" s="371"/>
      <c r="AD116" s="371"/>
      <c r="AE116" s="371"/>
      <c r="AF116" s="371"/>
      <c r="AG116" s="371"/>
      <c r="AH116" s="371"/>
      <c r="AI116" s="371"/>
      <c r="AJ116" s="371"/>
      <c r="AK116" s="371"/>
      <c r="AL116" s="371"/>
    </row>
    <row r="117" spans="2:38" ht="15.75" customHeight="1">
      <c r="B117" s="64"/>
      <c r="C117" s="69" t="str">
        <f>C111</f>
        <v>Type of energy source</v>
      </c>
      <c r="D117" s="70"/>
      <c r="E117" s="71"/>
      <c r="F117" s="166"/>
      <c r="G117" s="66"/>
      <c r="H117" s="63"/>
      <c r="I117" s="385"/>
      <c r="J117" s="385"/>
      <c r="K117" s="385"/>
      <c r="L117" s="385"/>
      <c r="M117" s="385"/>
      <c r="N117" s="385"/>
      <c r="O117" s="385"/>
      <c r="P117" s="385"/>
      <c r="Q117" s="385"/>
      <c r="R117" s="385"/>
      <c r="S117" s="385"/>
      <c r="T117" s="385"/>
      <c r="U117" s="385"/>
      <c r="V117" s="385"/>
      <c r="W117" s="385"/>
      <c r="X117" s="385"/>
      <c r="Y117" s="385"/>
      <c r="Z117" s="385"/>
      <c r="AA117" s="385"/>
      <c r="AB117" s="385"/>
      <c r="AC117" s="385"/>
      <c r="AD117" s="385"/>
      <c r="AE117" s="385"/>
      <c r="AF117" s="385"/>
      <c r="AG117" s="385"/>
      <c r="AH117" s="385"/>
      <c r="AI117" s="385"/>
      <c r="AJ117" s="385"/>
      <c r="AK117" s="385"/>
      <c r="AL117" s="385"/>
    </row>
    <row r="118" spans="2:38" ht="16.5" customHeight="1">
      <c r="B118" s="64"/>
      <c r="C118" s="827" t="str">
        <f>IF('PART 1 Status assessment'!C94="","",'PART 1 Status assessment'!C94)</f>
        <v/>
      </c>
      <c r="D118" s="828"/>
      <c r="E118" s="829"/>
      <c r="F118" s="166"/>
      <c r="G118" s="66"/>
      <c r="H118" s="400"/>
      <c r="I118" s="378"/>
      <c r="J118" s="378"/>
      <c r="K118" s="378"/>
      <c r="L118" s="378"/>
      <c r="M118" s="378"/>
      <c r="N118" s="378"/>
      <c r="O118" s="378"/>
      <c r="P118" s="378"/>
      <c r="Q118" s="378"/>
      <c r="R118" s="378"/>
      <c r="S118" s="378"/>
      <c r="T118" s="378"/>
      <c r="U118" s="378"/>
      <c r="V118" s="378"/>
      <c r="W118" s="378"/>
      <c r="X118" s="378"/>
      <c r="Y118" s="378"/>
      <c r="Z118" s="378"/>
      <c r="AA118" s="378"/>
      <c r="AB118" s="378"/>
      <c r="AC118" s="378"/>
      <c r="AD118" s="378"/>
      <c r="AE118" s="378"/>
      <c r="AF118" s="378"/>
      <c r="AG118" s="378"/>
      <c r="AH118" s="378"/>
      <c r="AI118" s="378"/>
      <c r="AJ118" s="378"/>
      <c r="AK118" s="378"/>
      <c r="AL118" s="378"/>
    </row>
    <row r="119" spans="2:38" ht="15.75" customHeight="1">
      <c r="B119" s="64"/>
      <c r="C119" s="357" t="str">
        <f t="shared" ref="C119:D120" si="404">C113</f>
        <v>CO2 factor [kgCO2eq/kWh]</v>
      </c>
      <c r="D119" s="833" t="str">
        <f t="shared" si="404"/>
        <v>[kgCO2eq/kWh]</v>
      </c>
      <c r="E119" s="834"/>
      <c r="F119" s="166"/>
      <c r="G119" s="94"/>
      <c r="H119" s="401" t="str">
        <f>IF($C118="",AuswahlEtr,VLOOKUP($C118,'ANNEX 1 Emission Factors'!$B$41:$AR$58,COLUMNS('ANNEX 1 Emission Factors'!$B:$H)+(H$6-2014),FALSE))</f>
        <v>Select energy source</v>
      </c>
      <c r="I119" s="376" t="str">
        <f>IF($C118="",AuswahlEtr,VLOOKUP($C118,'ANNEX 1 Emission Factors'!$B$41:$AR$58,COLUMNS('ANNEX 1 Emission Factors'!$B:$H)+(I$6-2014),FALSE))</f>
        <v>Select energy source</v>
      </c>
      <c r="J119" s="376" t="str">
        <f>IF($C118="",AuswahlEtr,VLOOKUP($C118,'ANNEX 1 Emission Factors'!$B$41:$AR$58,COLUMNS('ANNEX 1 Emission Factors'!$B:$H)+(J$6-2014),FALSE))</f>
        <v>Select energy source</v>
      </c>
      <c r="K119" s="376" t="str">
        <f>IF($C118="",AuswahlEtr,VLOOKUP($C118,'ANNEX 1 Emission Factors'!$B$41:$AR$58,COLUMNS('ANNEX 1 Emission Factors'!$B:$H)+(K$6-2014),FALSE))</f>
        <v>Select energy source</v>
      </c>
      <c r="L119" s="376" t="str">
        <f>IF($C118="",AuswahlEtr,VLOOKUP($C118,'ANNEX 1 Emission Factors'!$B$41:$AR$58,COLUMNS('ANNEX 1 Emission Factors'!$B:$H)+(L$6-2014),FALSE))</f>
        <v>Select energy source</v>
      </c>
      <c r="M119" s="376" t="str">
        <f>IF($C118="",AuswahlEtr,VLOOKUP($C118,'ANNEX 1 Emission Factors'!$B$41:$AR$58,COLUMNS('ANNEX 1 Emission Factors'!$B:$H)+(M$6-2014),FALSE))</f>
        <v>Select energy source</v>
      </c>
      <c r="N119" s="376" t="str">
        <f>IF($C118="",AuswahlEtr,VLOOKUP($C118,'ANNEX 1 Emission Factors'!$B$41:$AR$58,COLUMNS('ANNEX 1 Emission Factors'!$B:$H)+(N$6-2014),FALSE))</f>
        <v>Select energy source</v>
      </c>
      <c r="O119" s="376" t="str">
        <f>IF($C118="",AuswahlEtr,VLOOKUP($C118,'ANNEX 1 Emission Factors'!$B$41:$AR$58,COLUMNS('ANNEX 1 Emission Factors'!$B:$H)+(O$6-2014),FALSE))</f>
        <v>Select energy source</v>
      </c>
      <c r="P119" s="376" t="str">
        <f>IF($C118="",AuswahlEtr,VLOOKUP($C118,'ANNEX 1 Emission Factors'!$B$41:$AR$58,COLUMNS('ANNEX 1 Emission Factors'!$B:$H)+(P$6-2014),FALSE))</f>
        <v>Select energy source</v>
      </c>
      <c r="Q119" s="376" t="str">
        <f>IF($C118="",AuswahlEtr,VLOOKUP($C118,'ANNEX 1 Emission Factors'!$B$41:$AR$58,COLUMNS('ANNEX 1 Emission Factors'!$B:$H)+(Q$6-2014),FALSE))</f>
        <v>Select energy source</v>
      </c>
      <c r="R119" s="376" t="str">
        <f>IF($C118="",AuswahlEtr,VLOOKUP($C118,'ANNEX 1 Emission Factors'!$B$41:$AR$58,COLUMNS('ANNEX 1 Emission Factors'!$B:$H)+(R$6-2014),FALSE))</f>
        <v>Select energy source</v>
      </c>
      <c r="S119" s="376" t="str">
        <f>IF($C118="",AuswahlEtr,VLOOKUP($C118,'ANNEX 1 Emission Factors'!$B$41:$AR$58,COLUMNS('ANNEX 1 Emission Factors'!$B:$H)+(S$6-2014),FALSE))</f>
        <v>Select energy source</v>
      </c>
      <c r="T119" s="376" t="str">
        <f>IF($C118="",AuswahlEtr,VLOOKUP($C118,'ANNEX 1 Emission Factors'!$B$41:$AR$58,COLUMNS('ANNEX 1 Emission Factors'!$B:$H)+(T$6-2014),FALSE))</f>
        <v>Select energy source</v>
      </c>
      <c r="U119" s="376" t="str">
        <f>IF($C118="",AuswahlEtr,VLOOKUP($C118,'ANNEX 1 Emission Factors'!$B$41:$AR$58,COLUMNS('ANNEX 1 Emission Factors'!$B:$H)+(U$6-2014),FALSE))</f>
        <v>Select energy source</v>
      </c>
      <c r="V119" s="376" t="str">
        <f>IF($C118="",AuswahlEtr,VLOOKUP($C118,'ANNEX 1 Emission Factors'!$B$41:$AR$58,COLUMNS('ANNEX 1 Emission Factors'!$B:$H)+(V$6-2014),FALSE))</f>
        <v>Select energy source</v>
      </c>
      <c r="W119" s="376" t="str">
        <f>IF($C118="",AuswahlEtr,VLOOKUP($C118,'ANNEX 1 Emission Factors'!$B$41:$AR$58,COLUMNS('ANNEX 1 Emission Factors'!$B:$H)+(W$6-2014),FALSE))</f>
        <v>Select energy source</v>
      </c>
      <c r="X119" s="376" t="str">
        <f>IF($C118="",AuswahlEtr,VLOOKUP($C118,'ANNEX 1 Emission Factors'!$B$41:$AR$58,COLUMNS('ANNEX 1 Emission Factors'!$B:$H)+(X$6-2014),FALSE))</f>
        <v>Select energy source</v>
      </c>
      <c r="Y119" s="376" t="str">
        <f>IF($C118="",AuswahlEtr,VLOOKUP($C118,'ANNEX 1 Emission Factors'!$B$41:$AR$58,COLUMNS('ANNEX 1 Emission Factors'!$B:$H)+(Y$6-2014),FALSE))</f>
        <v>Select energy source</v>
      </c>
      <c r="Z119" s="376" t="str">
        <f>IF($C118="",AuswahlEtr,VLOOKUP($C118,'ANNEX 1 Emission Factors'!$B$41:$AR$58,COLUMNS('ANNEX 1 Emission Factors'!$B:$H)+(Z$6-2014),FALSE))</f>
        <v>Select energy source</v>
      </c>
      <c r="AA119" s="376" t="str">
        <f>IF($C118="",AuswahlEtr,VLOOKUP($C118,'ANNEX 1 Emission Factors'!$B$41:$AR$58,COLUMNS('ANNEX 1 Emission Factors'!$B:$H)+(AA$6-2014),FALSE))</f>
        <v>Select energy source</v>
      </c>
      <c r="AB119" s="376" t="str">
        <f>IF($C118="",AuswahlEtr,VLOOKUP($C118,'ANNEX 1 Emission Factors'!$B$41:$AR$58,COLUMNS('ANNEX 1 Emission Factors'!$B:$H)+(AB$6-2014),FALSE))</f>
        <v>Select energy source</v>
      </c>
      <c r="AC119" s="376" t="str">
        <f>IF($C118="",AuswahlEtr,VLOOKUP($C118,'ANNEX 1 Emission Factors'!$B$41:$AR$58,COLUMNS('ANNEX 1 Emission Factors'!$B:$H)+(AC$6-2014),FALSE))</f>
        <v>Select energy source</v>
      </c>
      <c r="AD119" s="376" t="str">
        <f>IF($C118="",AuswahlEtr,VLOOKUP($C118,'ANNEX 1 Emission Factors'!$B$41:$AR$58,COLUMNS('ANNEX 1 Emission Factors'!$B:$H)+(AD$6-2014),FALSE))</f>
        <v>Select energy source</v>
      </c>
      <c r="AE119" s="376" t="str">
        <f>IF($C118="",AuswahlEtr,VLOOKUP($C118,'ANNEX 1 Emission Factors'!$B$41:$AR$58,COLUMNS('ANNEX 1 Emission Factors'!$B:$H)+(AE$6-2014),FALSE))</f>
        <v>Select energy source</v>
      </c>
      <c r="AF119" s="376" t="str">
        <f>IF($C118="",AuswahlEtr,VLOOKUP($C118,'ANNEX 1 Emission Factors'!$B$41:$AR$58,COLUMNS('ANNEX 1 Emission Factors'!$B:$H)+(AF$6-2014),FALSE))</f>
        <v>Select energy source</v>
      </c>
      <c r="AG119" s="376" t="str">
        <f>IF($C118="",AuswahlEtr,VLOOKUP($C118,'ANNEX 1 Emission Factors'!$B$41:$AR$58,COLUMNS('ANNEX 1 Emission Factors'!$B:$H)+(AG$6-2014),FALSE))</f>
        <v>Select energy source</v>
      </c>
      <c r="AH119" s="376" t="str">
        <f>IF($C118="",AuswahlEtr,VLOOKUP($C118,'ANNEX 1 Emission Factors'!$B$41:$AR$58,COLUMNS('ANNEX 1 Emission Factors'!$B:$H)+(AH$6-2014),FALSE))</f>
        <v>Select energy source</v>
      </c>
      <c r="AI119" s="376" t="str">
        <f>IF($C118="",AuswahlEtr,VLOOKUP($C118,'ANNEX 1 Emission Factors'!$B$41:$AR$58,COLUMNS('ANNEX 1 Emission Factors'!$B:$H)+(AI$6-2014),FALSE))</f>
        <v>Select energy source</v>
      </c>
      <c r="AJ119" s="376" t="str">
        <f>IF($C118="",AuswahlEtr,VLOOKUP($C118,'ANNEX 1 Emission Factors'!$B$41:$AR$58,COLUMNS('ANNEX 1 Emission Factors'!$B:$H)+(AJ$6-2014),FALSE))</f>
        <v>Select energy source</v>
      </c>
      <c r="AK119" s="376" t="str">
        <f>IF($C118="",AuswahlEtr,VLOOKUP($C118,'ANNEX 1 Emission Factors'!$B$41:$AR$58,COLUMNS('ANNEX 1 Emission Factors'!$B:$H)+(AK$6-2014),FALSE))</f>
        <v>Select energy source</v>
      </c>
      <c r="AL119" s="376" t="str">
        <f>IF($C118="",AuswahlEtr,VLOOKUP($C118,'ANNEX 1 Emission Factors'!$B$41:$AR$58,COLUMNS('ANNEX 1 Emission Factors'!$B:$H)+(AL$6-2014),FALSE))</f>
        <v>Select energy source</v>
      </c>
    </row>
    <row r="120" spans="2:38" ht="15.75" customHeight="1" thickBot="1">
      <c r="B120" s="64"/>
      <c r="C120" s="75" t="str">
        <f t="shared" si="404"/>
        <v>Amount of energy</v>
      </c>
      <c r="D120" s="823" t="str">
        <f t="shared" si="404"/>
        <v>[kWh]</v>
      </c>
      <c r="E120" s="824"/>
      <c r="F120" s="172"/>
      <c r="G120" s="91" t="str">
        <f>IF('PART 1 Status assessment'!H96="","",'PART 1 Status assessment'!H96)</f>
        <v/>
      </c>
      <c r="H120" s="382" t="str">
        <f t="shared" ref="H120:I120" si="405">IF(ISBLANK(G120),"",G120)</f>
        <v/>
      </c>
      <c r="I120" s="386" t="str">
        <f t="shared" si="405"/>
        <v/>
      </c>
      <c r="J120" s="386" t="str">
        <f t="shared" ref="J120" si="406">IF(ISBLANK(I120),"",I120)</f>
        <v/>
      </c>
      <c r="K120" s="386" t="str">
        <f t="shared" ref="K120" si="407">IF(ISBLANK(J120),"",J120)</f>
        <v/>
      </c>
      <c r="L120" s="386" t="str">
        <f t="shared" ref="L120" si="408">IF(ISBLANK(K120),"",K120)</f>
        <v/>
      </c>
      <c r="M120" s="386" t="str">
        <f t="shared" ref="M120" si="409">IF(ISBLANK(L120),"",L120)</f>
        <v/>
      </c>
      <c r="N120" s="386" t="str">
        <f t="shared" ref="N120" si="410">IF(ISBLANK(M120),"",M120)</f>
        <v/>
      </c>
      <c r="O120" s="386" t="str">
        <f t="shared" ref="O120" si="411">IF(ISBLANK(N120),"",N120)</f>
        <v/>
      </c>
      <c r="P120" s="386" t="str">
        <f t="shared" ref="P120" si="412">IF(ISBLANK(O120),"",O120)</f>
        <v/>
      </c>
      <c r="Q120" s="386" t="str">
        <f t="shared" ref="Q120" si="413">IF(ISBLANK(P120),"",P120)</f>
        <v/>
      </c>
      <c r="R120" s="386" t="str">
        <f t="shared" ref="R120" si="414">IF(ISBLANK(Q120),"",Q120)</f>
        <v/>
      </c>
      <c r="S120" s="386" t="str">
        <f t="shared" ref="S120" si="415">IF(ISBLANK(R120),"",R120)</f>
        <v/>
      </c>
      <c r="T120" s="386" t="str">
        <f t="shared" ref="T120" si="416">IF(ISBLANK(S120),"",S120)</f>
        <v/>
      </c>
      <c r="U120" s="386" t="str">
        <f t="shared" ref="U120" si="417">IF(ISBLANK(T120),"",T120)</f>
        <v/>
      </c>
      <c r="V120" s="386" t="str">
        <f t="shared" ref="V120" si="418">IF(ISBLANK(U120),"",U120)</f>
        <v/>
      </c>
      <c r="W120" s="386" t="str">
        <f t="shared" ref="W120" si="419">IF(ISBLANK(V120),"",V120)</f>
        <v/>
      </c>
      <c r="X120" s="386" t="str">
        <f t="shared" ref="X120" si="420">IF(ISBLANK(W120),"",W120)</f>
        <v/>
      </c>
      <c r="Y120" s="386" t="str">
        <f t="shared" ref="Y120" si="421">IF(ISBLANK(X120),"",X120)</f>
        <v/>
      </c>
      <c r="Z120" s="386" t="str">
        <f t="shared" ref="Z120" si="422">IF(ISBLANK(Y120),"",Y120)</f>
        <v/>
      </c>
      <c r="AA120" s="386" t="str">
        <f t="shared" ref="AA120" si="423">IF(ISBLANK(Z120),"",Z120)</f>
        <v/>
      </c>
      <c r="AB120" s="386" t="str">
        <f t="shared" ref="AB120" si="424">IF(ISBLANK(AA120),"",AA120)</f>
        <v/>
      </c>
      <c r="AC120" s="386" t="str">
        <f t="shared" ref="AC120" si="425">IF(ISBLANK(AB120),"",AB120)</f>
        <v/>
      </c>
      <c r="AD120" s="386" t="str">
        <f t="shared" ref="AD120" si="426">IF(ISBLANK(AC120),"",AC120)</f>
        <v/>
      </c>
      <c r="AE120" s="386" t="str">
        <f t="shared" ref="AE120" si="427">IF(ISBLANK(AD120),"",AD120)</f>
        <v/>
      </c>
      <c r="AF120" s="386" t="str">
        <f t="shared" ref="AF120" si="428">IF(ISBLANK(AE120),"",AE120)</f>
        <v/>
      </c>
      <c r="AG120" s="386" t="str">
        <f t="shared" ref="AG120" si="429">IF(ISBLANK(AF120),"",AF120)</f>
        <v/>
      </c>
      <c r="AH120" s="386" t="str">
        <f t="shared" ref="AH120" si="430">IF(ISBLANK(AG120),"",AG120)</f>
        <v/>
      </c>
      <c r="AI120" s="386" t="str">
        <f t="shared" ref="AI120" si="431">IF(ISBLANK(AH120),"",AH120)</f>
        <v/>
      </c>
      <c r="AJ120" s="386" t="str">
        <f t="shared" ref="AJ120" si="432">IF(ISBLANK(AI120),"",AI120)</f>
        <v/>
      </c>
      <c r="AK120" s="386" t="str">
        <f t="shared" ref="AK120" si="433">IF(ISBLANK(AJ120),"",AJ120)</f>
        <v/>
      </c>
      <c r="AL120" s="386" t="str">
        <f t="shared" ref="AL120" si="434">IF(ISBLANK(AK120),"",AK120)</f>
        <v/>
      </c>
    </row>
    <row r="121" spans="2:38" ht="15.75" customHeight="1">
      <c r="B121" s="64"/>
      <c r="C121" s="15"/>
      <c r="D121" s="40"/>
      <c r="E121" s="63"/>
      <c r="F121" s="166"/>
      <c r="G121" s="66"/>
      <c r="H121" s="63"/>
      <c r="I121" s="385"/>
      <c r="J121" s="385"/>
      <c r="K121" s="385"/>
      <c r="L121" s="385"/>
      <c r="M121" s="385"/>
      <c r="N121" s="385"/>
      <c r="O121" s="385"/>
      <c r="P121" s="385"/>
      <c r="Q121" s="385"/>
      <c r="R121" s="385"/>
      <c r="S121" s="385"/>
      <c r="T121" s="385"/>
      <c r="U121" s="385"/>
      <c r="V121" s="385"/>
      <c r="W121" s="385"/>
      <c r="X121" s="385"/>
      <c r="Y121" s="385"/>
      <c r="Z121" s="385"/>
      <c r="AA121" s="385"/>
      <c r="AB121" s="385"/>
      <c r="AC121" s="385"/>
      <c r="AD121" s="385"/>
      <c r="AE121" s="385"/>
      <c r="AF121" s="385"/>
      <c r="AG121" s="385"/>
      <c r="AH121" s="385"/>
      <c r="AI121" s="385"/>
      <c r="AJ121" s="385"/>
      <c r="AK121" s="385"/>
      <c r="AL121" s="385"/>
    </row>
    <row r="122" spans="2:38" s="42" customFormat="1" ht="15.75" customHeight="1" thickBot="1">
      <c r="B122" s="67"/>
      <c r="C122" s="498" t="str">
        <f>HLOOKUP(Start!$B$14,Sprachen_allg!B:Z,ROWS(Sprachen_allg!1:187),FALSE)</f>
        <v>Thermal energy - Energy source 1.3</v>
      </c>
      <c r="D122" s="40"/>
      <c r="E122" s="40"/>
      <c r="F122" s="169"/>
      <c r="G122" s="68"/>
      <c r="H122" s="40"/>
      <c r="I122" s="371"/>
      <c r="J122" s="371"/>
      <c r="K122" s="371"/>
      <c r="L122" s="371"/>
      <c r="M122" s="371"/>
      <c r="N122" s="371"/>
      <c r="O122" s="371"/>
      <c r="P122" s="371"/>
      <c r="Q122" s="371"/>
      <c r="R122" s="371"/>
      <c r="S122" s="371"/>
      <c r="T122" s="371"/>
      <c r="U122" s="371"/>
      <c r="V122" s="371"/>
      <c r="W122" s="371"/>
      <c r="X122" s="371"/>
      <c r="Y122" s="371"/>
      <c r="Z122" s="371"/>
      <c r="AA122" s="371"/>
      <c r="AB122" s="371"/>
      <c r="AC122" s="371"/>
      <c r="AD122" s="371"/>
      <c r="AE122" s="371"/>
      <c r="AF122" s="371"/>
      <c r="AG122" s="371"/>
      <c r="AH122" s="371"/>
      <c r="AI122" s="371"/>
      <c r="AJ122" s="371"/>
      <c r="AK122" s="371"/>
      <c r="AL122" s="371"/>
    </row>
    <row r="123" spans="2:38" ht="15.75" customHeight="1">
      <c r="B123" s="64"/>
      <c r="C123" s="69" t="str">
        <f>C117</f>
        <v>Type of energy source</v>
      </c>
      <c r="D123" s="70"/>
      <c r="E123" s="71"/>
      <c r="F123" s="166"/>
      <c r="G123" s="66"/>
      <c r="H123" s="63"/>
      <c r="I123" s="385"/>
      <c r="J123" s="385"/>
      <c r="K123" s="385"/>
      <c r="L123" s="385"/>
      <c r="M123" s="385"/>
      <c r="N123" s="385"/>
      <c r="O123" s="385"/>
      <c r="P123" s="385"/>
      <c r="Q123" s="385"/>
      <c r="R123" s="385"/>
      <c r="S123" s="385"/>
      <c r="T123" s="385"/>
      <c r="U123" s="385"/>
      <c r="V123" s="385"/>
      <c r="W123" s="385"/>
      <c r="X123" s="385"/>
      <c r="Y123" s="385"/>
      <c r="Z123" s="385"/>
      <c r="AA123" s="385"/>
      <c r="AB123" s="385"/>
      <c r="AC123" s="385"/>
      <c r="AD123" s="385"/>
      <c r="AE123" s="385"/>
      <c r="AF123" s="385"/>
      <c r="AG123" s="385"/>
      <c r="AH123" s="385"/>
      <c r="AI123" s="385"/>
      <c r="AJ123" s="385"/>
      <c r="AK123" s="385"/>
      <c r="AL123" s="385"/>
    </row>
    <row r="124" spans="2:38" ht="16.5" customHeight="1">
      <c r="B124" s="64"/>
      <c r="C124" s="827" t="str">
        <f>IF('PART 1 Status assessment'!C100="","",'PART 1 Status assessment'!C100)</f>
        <v/>
      </c>
      <c r="D124" s="828"/>
      <c r="E124" s="829"/>
      <c r="F124" s="166"/>
      <c r="G124" s="66"/>
      <c r="H124" s="400"/>
      <c r="I124" s="378"/>
      <c r="J124" s="378"/>
      <c r="K124" s="378"/>
      <c r="L124" s="378"/>
      <c r="M124" s="378"/>
      <c r="N124" s="378"/>
      <c r="O124" s="378"/>
      <c r="P124" s="378"/>
      <c r="Q124" s="378"/>
      <c r="R124" s="378"/>
      <c r="S124" s="378"/>
      <c r="T124" s="378"/>
      <c r="U124" s="378"/>
      <c r="V124" s="378"/>
      <c r="W124" s="378"/>
      <c r="X124" s="378"/>
      <c r="Y124" s="378"/>
      <c r="Z124" s="378"/>
      <c r="AA124" s="378"/>
      <c r="AB124" s="378"/>
      <c r="AC124" s="378"/>
      <c r="AD124" s="378"/>
      <c r="AE124" s="378"/>
      <c r="AF124" s="378"/>
      <c r="AG124" s="378"/>
      <c r="AH124" s="378"/>
      <c r="AI124" s="378"/>
      <c r="AJ124" s="378"/>
      <c r="AK124" s="378"/>
      <c r="AL124" s="378"/>
    </row>
    <row r="125" spans="2:38" ht="15.75" customHeight="1">
      <c r="B125" s="64"/>
      <c r="C125" s="357" t="str">
        <f t="shared" ref="C125:D126" si="435">C119</f>
        <v>CO2 factor [kgCO2eq/kWh]</v>
      </c>
      <c r="D125" s="833" t="str">
        <f t="shared" si="435"/>
        <v>[kgCO2eq/kWh]</v>
      </c>
      <c r="E125" s="834"/>
      <c r="F125" s="166"/>
      <c r="G125" s="94"/>
      <c r="H125" s="401" t="str">
        <f>IF($C124="",AuswahlEtr,VLOOKUP($C124,'ANNEX 1 Emission Factors'!$B$41:$AR$58,COLUMNS('ANNEX 1 Emission Factors'!$B:$H)+(H$6-2014),FALSE))</f>
        <v>Select energy source</v>
      </c>
      <c r="I125" s="376" t="str">
        <f>IF($C124="",AuswahlEtr,VLOOKUP($C124,'ANNEX 1 Emission Factors'!$B$41:$AR$58,COLUMNS('ANNEX 1 Emission Factors'!$B:$H)+(I$6-2014),FALSE))</f>
        <v>Select energy source</v>
      </c>
      <c r="J125" s="376" t="str">
        <f>IF($C124="",AuswahlEtr,VLOOKUP($C124,'ANNEX 1 Emission Factors'!$B$41:$AR$58,COLUMNS('ANNEX 1 Emission Factors'!$B:$H)+(J$6-2014),FALSE))</f>
        <v>Select energy source</v>
      </c>
      <c r="K125" s="376" t="str">
        <f>IF($C124="",AuswahlEtr,VLOOKUP($C124,'ANNEX 1 Emission Factors'!$B$41:$AR$58,COLUMNS('ANNEX 1 Emission Factors'!$B:$H)+(K$6-2014),FALSE))</f>
        <v>Select energy source</v>
      </c>
      <c r="L125" s="376" t="str">
        <f>IF($C124="",AuswahlEtr,VLOOKUP($C124,'ANNEX 1 Emission Factors'!$B$41:$AR$58,COLUMNS('ANNEX 1 Emission Factors'!$B:$H)+(L$6-2014),FALSE))</f>
        <v>Select energy source</v>
      </c>
      <c r="M125" s="376" t="str">
        <f>IF($C124="",AuswahlEtr,VLOOKUP($C124,'ANNEX 1 Emission Factors'!$B$41:$AR$58,COLUMNS('ANNEX 1 Emission Factors'!$B:$H)+(M$6-2014),FALSE))</f>
        <v>Select energy source</v>
      </c>
      <c r="N125" s="376" t="str">
        <f>IF($C124="",AuswahlEtr,VLOOKUP($C124,'ANNEX 1 Emission Factors'!$B$41:$AR$58,COLUMNS('ANNEX 1 Emission Factors'!$B:$H)+(N$6-2014),FALSE))</f>
        <v>Select energy source</v>
      </c>
      <c r="O125" s="376" t="str">
        <f>IF($C124="",AuswahlEtr,VLOOKUP($C124,'ANNEX 1 Emission Factors'!$B$41:$AR$58,COLUMNS('ANNEX 1 Emission Factors'!$B:$H)+(O$6-2014),FALSE))</f>
        <v>Select energy source</v>
      </c>
      <c r="P125" s="376" t="str">
        <f>IF($C124="",AuswahlEtr,VLOOKUP($C124,'ANNEX 1 Emission Factors'!$B$41:$AR$58,COLUMNS('ANNEX 1 Emission Factors'!$B:$H)+(P$6-2014),FALSE))</f>
        <v>Select energy source</v>
      </c>
      <c r="Q125" s="376" t="str">
        <f>IF($C124="",AuswahlEtr,VLOOKUP($C124,'ANNEX 1 Emission Factors'!$B$41:$AR$58,COLUMNS('ANNEX 1 Emission Factors'!$B:$H)+(Q$6-2014),FALSE))</f>
        <v>Select energy source</v>
      </c>
      <c r="R125" s="376" t="str">
        <f>IF($C124="",AuswahlEtr,VLOOKUP($C124,'ANNEX 1 Emission Factors'!$B$41:$AR$58,COLUMNS('ANNEX 1 Emission Factors'!$B:$H)+(R$6-2014),FALSE))</f>
        <v>Select energy source</v>
      </c>
      <c r="S125" s="376" t="str">
        <f>IF($C124="",AuswahlEtr,VLOOKUP($C124,'ANNEX 1 Emission Factors'!$B$41:$AR$58,COLUMNS('ANNEX 1 Emission Factors'!$B:$H)+(S$6-2014),FALSE))</f>
        <v>Select energy source</v>
      </c>
      <c r="T125" s="376" t="str">
        <f>IF($C124="",AuswahlEtr,VLOOKUP($C124,'ANNEX 1 Emission Factors'!$B$41:$AR$58,COLUMNS('ANNEX 1 Emission Factors'!$B:$H)+(T$6-2014),FALSE))</f>
        <v>Select energy source</v>
      </c>
      <c r="U125" s="376" t="str">
        <f>IF($C124="",AuswahlEtr,VLOOKUP($C124,'ANNEX 1 Emission Factors'!$B$41:$AR$58,COLUMNS('ANNEX 1 Emission Factors'!$B:$H)+(U$6-2014),FALSE))</f>
        <v>Select energy source</v>
      </c>
      <c r="V125" s="376" t="str">
        <f>IF($C124="",AuswahlEtr,VLOOKUP($C124,'ANNEX 1 Emission Factors'!$B$41:$AR$58,COLUMNS('ANNEX 1 Emission Factors'!$B:$H)+(V$6-2014),FALSE))</f>
        <v>Select energy source</v>
      </c>
      <c r="W125" s="376" t="str">
        <f>IF($C124="",AuswahlEtr,VLOOKUP($C124,'ANNEX 1 Emission Factors'!$B$41:$AR$58,COLUMNS('ANNEX 1 Emission Factors'!$B:$H)+(W$6-2014),FALSE))</f>
        <v>Select energy source</v>
      </c>
      <c r="X125" s="376" t="str">
        <f>IF($C124="",AuswahlEtr,VLOOKUP($C124,'ANNEX 1 Emission Factors'!$B$41:$AR$58,COLUMNS('ANNEX 1 Emission Factors'!$B:$H)+(X$6-2014),FALSE))</f>
        <v>Select energy source</v>
      </c>
      <c r="Y125" s="376" t="str">
        <f>IF($C124="",AuswahlEtr,VLOOKUP($C124,'ANNEX 1 Emission Factors'!$B$41:$AR$58,COLUMNS('ANNEX 1 Emission Factors'!$B:$H)+(Y$6-2014),FALSE))</f>
        <v>Select energy source</v>
      </c>
      <c r="Z125" s="376" t="str">
        <f>IF($C124="",AuswahlEtr,VLOOKUP($C124,'ANNEX 1 Emission Factors'!$B$41:$AR$58,COLUMNS('ANNEX 1 Emission Factors'!$B:$H)+(Z$6-2014),FALSE))</f>
        <v>Select energy source</v>
      </c>
      <c r="AA125" s="376" t="str">
        <f>IF($C124="",AuswahlEtr,VLOOKUP($C124,'ANNEX 1 Emission Factors'!$B$41:$AR$58,COLUMNS('ANNEX 1 Emission Factors'!$B:$H)+(AA$6-2014),FALSE))</f>
        <v>Select energy source</v>
      </c>
      <c r="AB125" s="376" t="str">
        <f>IF($C124="",AuswahlEtr,VLOOKUP($C124,'ANNEX 1 Emission Factors'!$B$41:$AR$58,COLUMNS('ANNEX 1 Emission Factors'!$B:$H)+(AB$6-2014),FALSE))</f>
        <v>Select energy source</v>
      </c>
      <c r="AC125" s="376" t="str">
        <f>IF($C124="",AuswahlEtr,VLOOKUP($C124,'ANNEX 1 Emission Factors'!$B$41:$AR$58,COLUMNS('ANNEX 1 Emission Factors'!$B:$H)+(AC$6-2014),FALSE))</f>
        <v>Select energy source</v>
      </c>
      <c r="AD125" s="376" t="str">
        <f>IF($C124="",AuswahlEtr,VLOOKUP($C124,'ANNEX 1 Emission Factors'!$B$41:$AR$58,COLUMNS('ANNEX 1 Emission Factors'!$B:$H)+(AD$6-2014),FALSE))</f>
        <v>Select energy source</v>
      </c>
      <c r="AE125" s="376" t="str">
        <f>IF($C124="",AuswahlEtr,VLOOKUP($C124,'ANNEX 1 Emission Factors'!$B$41:$AR$58,COLUMNS('ANNEX 1 Emission Factors'!$B:$H)+(AE$6-2014),FALSE))</f>
        <v>Select energy source</v>
      </c>
      <c r="AF125" s="376" t="str">
        <f>IF($C124="",AuswahlEtr,VLOOKUP($C124,'ANNEX 1 Emission Factors'!$B$41:$AR$58,COLUMNS('ANNEX 1 Emission Factors'!$B:$H)+(AF$6-2014),FALSE))</f>
        <v>Select energy source</v>
      </c>
      <c r="AG125" s="376" t="str">
        <f>IF($C124="",AuswahlEtr,VLOOKUP($C124,'ANNEX 1 Emission Factors'!$B$41:$AR$58,COLUMNS('ANNEX 1 Emission Factors'!$B:$H)+(AG$6-2014),FALSE))</f>
        <v>Select energy source</v>
      </c>
      <c r="AH125" s="376" t="str">
        <f>IF($C124="",AuswahlEtr,VLOOKUP($C124,'ANNEX 1 Emission Factors'!$B$41:$AR$58,COLUMNS('ANNEX 1 Emission Factors'!$B:$H)+(AH$6-2014),FALSE))</f>
        <v>Select energy source</v>
      </c>
      <c r="AI125" s="376" t="str">
        <f>IF($C124="",AuswahlEtr,VLOOKUP($C124,'ANNEX 1 Emission Factors'!$B$41:$AR$58,COLUMNS('ANNEX 1 Emission Factors'!$B:$H)+(AI$6-2014),FALSE))</f>
        <v>Select energy source</v>
      </c>
      <c r="AJ125" s="376" t="str">
        <f>IF($C124="",AuswahlEtr,VLOOKUP($C124,'ANNEX 1 Emission Factors'!$B$41:$AR$58,COLUMNS('ANNEX 1 Emission Factors'!$B:$H)+(AJ$6-2014),FALSE))</f>
        <v>Select energy source</v>
      </c>
      <c r="AK125" s="376" t="str">
        <f>IF($C124="",AuswahlEtr,VLOOKUP($C124,'ANNEX 1 Emission Factors'!$B$41:$AR$58,COLUMNS('ANNEX 1 Emission Factors'!$B:$H)+(AK$6-2014),FALSE))</f>
        <v>Select energy source</v>
      </c>
      <c r="AL125" s="376" t="str">
        <f>IF($C124="",AuswahlEtr,VLOOKUP($C124,'ANNEX 1 Emission Factors'!$B$41:$AR$58,COLUMNS('ANNEX 1 Emission Factors'!$B:$H)+(AL$6-2014),FALSE))</f>
        <v>Select energy source</v>
      </c>
    </row>
    <row r="126" spans="2:38" ht="15.75" customHeight="1" thickBot="1">
      <c r="B126" s="64"/>
      <c r="C126" s="75" t="str">
        <f t="shared" si="435"/>
        <v>Amount of energy</v>
      </c>
      <c r="D126" s="823" t="str">
        <f t="shared" si="435"/>
        <v>[kWh]</v>
      </c>
      <c r="E126" s="824"/>
      <c r="F126" s="172"/>
      <c r="G126" s="91" t="str">
        <f>IF('PART 1 Status assessment'!H102="","",'PART 1 Status assessment'!H102)</f>
        <v/>
      </c>
      <c r="H126" s="382" t="str">
        <f t="shared" ref="H126:I126" si="436">IF(ISBLANK(G126),"",G126)</f>
        <v/>
      </c>
      <c r="I126" s="386" t="str">
        <f t="shared" si="436"/>
        <v/>
      </c>
      <c r="J126" s="386" t="str">
        <f t="shared" ref="J126" si="437">IF(ISBLANK(I126),"",I126)</f>
        <v/>
      </c>
      <c r="K126" s="386" t="str">
        <f t="shared" ref="K126" si="438">IF(ISBLANK(J126),"",J126)</f>
        <v/>
      </c>
      <c r="L126" s="386" t="str">
        <f t="shared" ref="L126" si="439">IF(ISBLANK(K126),"",K126)</f>
        <v/>
      </c>
      <c r="M126" s="386" t="str">
        <f t="shared" ref="M126" si="440">IF(ISBLANK(L126),"",L126)</f>
        <v/>
      </c>
      <c r="N126" s="386" t="str">
        <f t="shared" ref="N126" si="441">IF(ISBLANK(M126),"",M126)</f>
        <v/>
      </c>
      <c r="O126" s="386" t="str">
        <f t="shared" ref="O126" si="442">IF(ISBLANK(N126),"",N126)</f>
        <v/>
      </c>
      <c r="P126" s="386" t="str">
        <f t="shared" ref="P126" si="443">IF(ISBLANK(O126),"",O126)</f>
        <v/>
      </c>
      <c r="Q126" s="386" t="str">
        <f t="shared" ref="Q126" si="444">IF(ISBLANK(P126),"",P126)</f>
        <v/>
      </c>
      <c r="R126" s="386" t="str">
        <f t="shared" ref="R126" si="445">IF(ISBLANK(Q126),"",Q126)</f>
        <v/>
      </c>
      <c r="S126" s="386" t="str">
        <f t="shared" ref="S126" si="446">IF(ISBLANK(R126),"",R126)</f>
        <v/>
      </c>
      <c r="T126" s="386" t="str">
        <f t="shared" ref="T126" si="447">IF(ISBLANK(S126),"",S126)</f>
        <v/>
      </c>
      <c r="U126" s="386" t="str">
        <f t="shared" ref="U126" si="448">IF(ISBLANK(T126),"",T126)</f>
        <v/>
      </c>
      <c r="V126" s="386" t="str">
        <f t="shared" ref="V126" si="449">IF(ISBLANK(U126),"",U126)</f>
        <v/>
      </c>
      <c r="W126" s="386" t="str">
        <f t="shared" ref="W126" si="450">IF(ISBLANK(V126),"",V126)</f>
        <v/>
      </c>
      <c r="X126" s="386" t="str">
        <f t="shared" ref="X126" si="451">IF(ISBLANK(W126),"",W126)</f>
        <v/>
      </c>
      <c r="Y126" s="386" t="str">
        <f t="shared" ref="Y126" si="452">IF(ISBLANK(X126),"",X126)</f>
        <v/>
      </c>
      <c r="Z126" s="386" t="str">
        <f t="shared" ref="Z126" si="453">IF(ISBLANK(Y126),"",Y126)</f>
        <v/>
      </c>
      <c r="AA126" s="386" t="str">
        <f t="shared" ref="AA126" si="454">IF(ISBLANK(Z126),"",Z126)</f>
        <v/>
      </c>
      <c r="AB126" s="386" t="str">
        <f t="shared" ref="AB126" si="455">IF(ISBLANK(AA126),"",AA126)</f>
        <v/>
      </c>
      <c r="AC126" s="386" t="str">
        <f t="shared" ref="AC126" si="456">IF(ISBLANK(AB126),"",AB126)</f>
        <v/>
      </c>
      <c r="AD126" s="386" t="str">
        <f t="shared" ref="AD126" si="457">IF(ISBLANK(AC126),"",AC126)</f>
        <v/>
      </c>
      <c r="AE126" s="386" t="str">
        <f t="shared" ref="AE126" si="458">IF(ISBLANK(AD126),"",AD126)</f>
        <v/>
      </c>
      <c r="AF126" s="386" t="str">
        <f t="shared" ref="AF126" si="459">IF(ISBLANK(AE126),"",AE126)</f>
        <v/>
      </c>
      <c r="AG126" s="386" t="str">
        <f t="shared" ref="AG126" si="460">IF(ISBLANK(AF126),"",AF126)</f>
        <v/>
      </c>
      <c r="AH126" s="386" t="str">
        <f t="shared" ref="AH126" si="461">IF(ISBLANK(AG126),"",AG126)</f>
        <v/>
      </c>
      <c r="AI126" s="386" t="str">
        <f t="shared" ref="AI126" si="462">IF(ISBLANK(AH126),"",AH126)</f>
        <v/>
      </c>
      <c r="AJ126" s="386" t="str">
        <f t="shared" ref="AJ126" si="463">IF(ISBLANK(AI126),"",AI126)</f>
        <v/>
      </c>
      <c r="AK126" s="386" t="str">
        <f t="shared" ref="AK126" si="464">IF(ISBLANK(AJ126),"",AJ126)</f>
        <v/>
      </c>
      <c r="AL126" s="386" t="str">
        <f t="shared" ref="AL126" si="465">IF(ISBLANK(AK126),"",AK126)</f>
        <v/>
      </c>
    </row>
    <row r="127" spans="2:38" ht="15.75" customHeight="1">
      <c r="B127" s="64"/>
      <c r="C127" s="15"/>
      <c r="D127" s="40"/>
      <c r="E127" s="63"/>
      <c r="F127" s="166"/>
      <c r="G127" s="66"/>
      <c r="H127" s="63"/>
      <c r="I127" s="385"/>
      <c r="J127" s="385"/>
      <c r="K127" s="385"/>
      <c r="L127" s="385"/>
      <c r="M127" s="385"/>
      <c r="N127" s="385"/>
      <c r="O127" s="385"/>
      <c r="P127" s="385"/>
      <c r="Q127" s="385"/>
      <c r="R127" s="385"/>
      <c r="S127" s="385"/>
      <c r="T127" s="385"/>
      <c r="U127" s="385"/>
      <c r="V127" s="385"/>
      <c r="W127" s="385"/>
      <c r="X127" s="385"/>
      <c r="Y127" s="385"/>
      <c r="Z127" s="385"/>
      <c r="AA127" s="385"/>
      <c r="AB127" s="385"/>
      <c r="AC127" s="385"/>
      <c r="AD127" s="385"/>
      <c r="AE127" s="385"/>
      <c r="AF127" s="385"/>
      <c r="AG127" s="385"/>
      <c r="AH127" s="385"/>
      <c r="AI127" s="385"/>
      <c r="AJ127" s="385"/>
      <c r="AK127" s="385"/>
      <c r="AL127" s="385"/>
    </row>
    <row r="128" spans="2:38" s="42" customFormat="1" ht="15.75" customHeight="1" thickBot="1">
      <c r="B128" s="67"/>
      <c r="C128" s="498" t="str">
        <f>HLOOKUP(Start!$B$14,Sprachen_allg!B:Z,ROWS(Sprachen_allg!1:188),FALSE)</f>
        <v>CAR Thermal energy - Energy source 1.1</v>
      </c>
      <c r="D128" s="40"/>
      <c r="E128" s="40"/>
      <c r="F128" s="169"/>
      <c r="G128" s="68"/>
      <c r="H128" s="40"/>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AJ128" s="371"/>
      <c r="AK128" s="371"/>
      <c r="AL128" s="371"/>
    </row>
    <row r="129" spans="2:38" ht="15.75" customHeight="1">
      <c r="B129" s="64"/>
      <c r="C129" s="69" t="str">
        <f>C123</f>
        <v>Type of energy source</v>
      </c>
      <c r="D129" s="70"/>
      <c r="E129" s="71"/>
      <c r="F129" s="166"/>
      <c r="G129" s="66"/>
      <c r="H129" s="63"/>
      <c r="I129" s="385"/>
      <c r="J129" s="385"/>
      <c r="K129" s="385"/>
      <c r="L129" s="385"/>
      <c r="M129" s="385"/>
      <c r="N129" s="385"/>
      <c r="O129" s="385"/>
      <c r="P129" s="385"/>
      <c r="Q129" s="385"/>
      <c r="R129" s="385"/>
      <c r="S129" s="385"/>
      <c r="T129" s="385"/>
      <c r="U129" s="385"/>
      <c r="V129" s="385"/>
      <c r="W129" s="385"/>
      <c r="X129" s="385"/>
      <c r="Y129" s="385"/>
      <c r="Z129" s="385"/>
      <c r="AA129" s="385"/>
      <c r="AB129" s="385"/>
      <c r="AC129" s="385"/>
      <c r="AD129" s="385"/>
      <c r="AE129" s="385"/>
      <c r="AF129" s="385"/>
      <c r="AG129" s="385"/>
      <c r="AH129" s="385"/>
      <c r="AI129" s="385"/>
      <c r="AJ129" s="385"/>
      <c r="AK129" s="385"/>
      <c r="AL129" s="385"/>
    </row>
    <row r="130" spans="2:38" ht="16.5" customHeight="1">
      <c r="B130" s="64"/>
      <c r="C130" s="800"/>
      <c r="D130" s="772"/>
      <c r="E130" s="772"/>
      <c r="F130" s="166"/>
      <c r="G130" s="66"/>
      <c r="H130" s="400"/>
      <c r="I130" s="378"/>
      <c r="J130" s="378"/>
      <c r="K130" s="378"/>
      <c r="L130" s="378"/>
      <c r="M130" s="378"/>
      <c r="N130" s="378"/>
      <c r="O130" s="378"/>
      <c r="P130" s="378"/>
      <c r="Q130" s="378"/>
      <c r="R130" s="378"/>
      <c r="S130" s="378"/>
      <c r="T130" s="378"/>
      <c r="U130" s="378"/>
      <c r="V130" s="378"/>
      <c r="W130" s="378"/>
      <c r="X130" s="378"/>
      <c r="Y130" s="378"/>
      <c r="Z130" s="378"/>
      <c r="AA130" s="378"/>
      <c r="AB130" s="378"/>
      <c r="AC130" s="378"/>
      <c r="AD130" s="378"/>
      <c r="AE130" s="378"/>
      <c r="AF130" s="378"/>
      <c r="AG130" s="378"/>
      <c r="AH130" s="378"/>
      <c r="AI130" s="378"/>
      <c r="AJ130" s="378"/>
      <c r="AK130" s="378"/>
      <c r="AL130" s="378"/>
    </row>
    <row r="131" spans="2:38" ht="15.75" customHeight="1">
      <c r="B131" s="64"/>
      <c r="C131" s="357" t="str">
        <f t="shared" ref="C131:D132" si="466">C125</f>
        <v>CO2 factor [kgCO2eq/kWh]</v>
      </c>
      <c r="D131" s="833" t="str">
        <f t="shared" si="466"/>
        <v>[kgCO2eq/kWh]</v>
      </c>
      <c r="E131" s="834"/>
      <c r="F131" s="166"/>
      <c r="G131" s="66"/>
      <c r="H131" s="401" t="str">
        <f>IF($C130="",AuswahlEtr,VLOOKUP($C130,'ANNEX 1 Emission Factors'!$B$41:$AR$58,COLUMNS('ANNEX 1 Emission Factors'!$B:$H)+(H$6-2014),FALSE))</f>
        <v>Select energy source</v>
      </c>
      <c r="I131" s="376" t="str">
        <f>IF($C130="",AuswahlEtr,VLOOKUP($C130,'ANNEX 1 Emission Factors'!$B$41:$AR$58,COLUMNS('ANNEX 1 Emission Factors'!$B:$H)+(I$6-2014),FALSE))</f>
        <v>Select energy source</v>
      </c>
      <c r="J131" s="376" t="str">
        <f>IF($C130="",AuswahlEtr,VLOOKUP($C130,'ANNEX 1 Emission Factors'!$B$41:$AR$58,COLUMNS('ANNEX 1 Emission Factors'!$B:$H)+(J$6-2014),FALSE))</f>
        <v>Select energy source</v>
      </c>
      <c r="K131" s="376" t="str">
        <f>IF($C130="",AuswahlEtr,VLOOKUP($C130,'ANNEX 1 Emission Factors'!$B$41:$AR$58,COLUMNS('ANNEX 1 Emission Factors'!$B:$H)+(K$6-2014),FALSE))</f>
        <v>Select energy source</v>
      </c>
      <c r="L131" s="376" t="str">
        <f>IF($C130="",AuswahlEtr,VLOOKUP($C130,'ANNEX 1 Emission Factors'!$B$41:$AR$58,COLUMNS('ANNEX 1 Emission Factors'!$B:$H)+(L$6-2014),FALSE))</f>
        <v>Select energy source</v>
      </c>
      <c r="M131" s="376" t="str">
        <f>IF($C130="",AuswahlEtr,VLOOKUP($C130,'ANNEX 1 Emission Factors'!$B$41:$AR$58,COLUMNS('ANNEX 1 Emission Factors'!$B:$H)+(M$6-2014),FALSE))</f>
        <v>Select energy source</v>
      </c>
      <c r="N131" s="376" t="str">
        <f>IF($C130="",AuswahlEtr,VLOOKUP($C130,'ANNEX 1 Emission Factors'!$B$41:$AR$58,COLUMNS('ANNEX 1 Emission Factors'!$B:$H)+(N$6-2014),FALSE))</f>
        <v>Select energy source</v>
      </c>
      <c r="O131" s="376" t="str">
        <f>IF($C130="",AuswahlEtr,VLOOKUP($C130,'ANNEX 1 Emission Factors'!$B$41:$AR$58,COLUMNS('ANNEX 1 Emission Factors'!$B:$H)+(O$6-2014),FALSE))</f>
        <v>Select energy source</v>
      </c>
      <c r="P131" s="376" t="str">
        <f>IF($C130="",AuswahlEtr,VLOOKUP($C130,'ANNEX 1 Emission Factors'!$B$41:$AR$58,COLUMNS('ANNEX 1 Emission Factors'!$B:$H)+(P$6-2014),FALSE))</f>
        <v>Select energy source</v>
      </c>
      <c r="Q131" s="376" t="str">
        <f>IF($C130="",AuswahlEtr,VLOOKUP($C130,'ANNEX 1 Emission Factors'!$B$41:$AR$58,COLUMNS('ANNEX 1 Emission Factors'!$B:$H)+(Q$6-2014),FALSE))</f>
        <v>Select energy source</v>
      </c>
      <c r="R131" s="376" t="str">
        <f>IF($C130="",AuswahlEtr,VLOOKUP($C130,'ANNEX 1 Emission Factors'!$B$41:$AR$58,COLUMNS('ANNEX 1 Emission Factors'!$B:$H)+(R$6-2014),FALSE))</f>
        <v>Select energy source</v>
      </c>
      <c r="S131" s="376" t="str">
        <f>IF($C130="",AuswahlEtr,VLOOKUP($C130,'ANNEX 1 Emission Factors'!$B$41:$AR$58,COLUMNS('ANNEX 1 Emission Factors'!$B:$H)+(S$6-2014),FALSE))</f>
        <v>Select energy source</v>
      </c>
      <c r="T131" s="376" t="str">
        <f>IF($C130="",AuswahlEtr,VLOOKUP($C130,'ANNEX 1 Emission Factors'!$B$41:$AR$58,COLUMNS('ANNEX 1 Emission Factors'!$B:$H)+(T$6-2014),FALSE))</f>
        <v>Select energy source</v>
      </c>
      <c r="U131" s="376" t="str">
        <f>IF($C130="",AuswahlEtr,VLOOKUP($C130,'ANNEX 1 Emission Factors'!$B$41:$AR$58,COLUMNS('ANNEX 1 Emission Factors'!$B:$H)+(U$6-2014),FALSE))</f>
        <v>Select energy source</v>
      </c>
      <c r="V131" s="376" t="str">
        <f>IF($C130="",AuswahlEtr,VLOOKUP($C130,'ANNEX 1 Emission Factors'!$B$41:$AR$58,COLUMNS('ANNEX 1 Emission Factors'!$B:$H)+(V$6-2014),FALSE))</f>
        <v>Select energy source</v>
      </c>
      <c r="W131" s="376" t="str">
        <f>IF($C130="",AuswahlEtr,VLOOKUP($C130,'ANNEX 1 Emission Factors'!$B$41:$AR$58,COLUMNS('ANNEX 1 Emission Factors'!$B:$H)+(W$6-2014),FALSE))</f>
        <v>Select energy source</v>
      </c>
      <c r="X131" s="376" t="str">
        <f>IF($C130="",AuswahlEtr,VLOOKUP($C130,'ANNEX 1 Emission Factors'!$B$41:$AR$58,COLUMNS('ANNEX 1 Emission Factors'!$B:$H)+(X$6-2014),FALSE))</f>
        <v>Select energy source</v>
      </c>
      <c r="Y131" s="376" t="str">
        <f>IF($C130="",AuswahlEtr,VLOOKUP($C130,'ANNEX 1 Emission Factors'!$B$41:$AR$58,COLUMNS('ANNEX 1 Emission Factors'!$B:$H)+(Y$6-2014),FALSE))</f>
        <v>Select energy source</v>
      </c>
      <c r="Z131" s="376" t="str">
        <f>IF($C130="",AuswahlEtr,VLOOKUP($C130,'ANNEX 1 Emission Factors'!$B$41:$AR$58,COLUMNS('ANNEX 1 Emission Factors'!$B:$H)+(Z$6-2014),FALSE))</f>
        <v>Select energy source</v>
      </c>
      <c r="AA131" s="376" t="str">
        <f>IF($C130="",AuswahlEtr,VLOOKUP($C130,'ANNEX 1 Emission Factors'!$B$41:$AR$58,COLUMNS('ANNEX 1 Emission Factors'!$B:$H)+(AA$6-2014),FALSE))</f>
        <v>Select energy source</v>
      </c>
      <c r="AB131" s="376" t="str">
        <f>IF($C130="",AuswahlEtr,VLOOKUP($C130,'ANNEX 1 Emission Factors'!$B$41:$AR$58,COLUMNS('ANNEX 1 Emission Factors'!$B:$H)+(AB$6-2014),FALSE))</f>
        <v>Select energy source</v>
      </c>
      <c r="AC131" s="376" t="str">
        <f>IF($C130="",AuswahlEtr,VLOOKUP($C130,'ANNEX 1 Emission Factors'!$B$41:$AR$58,COLUMNS('ANNEX 1 Emission Factors'!$B:$H)+(AC$6-2014),FALSE))</f>
        <v>Select energy source</v>
      </c>
      <c r="AD131" s="376" t="str">
        <f>IF($C130="",AuswahlEtr,VLOOKUP($C130,'ANNEX 1 Emission Factors'!$B$41:$AR$58,COLUMNS('ANNEX 1 Emission Factors'!$B:$H)+(AD$6-2014),FALSE))</f>
        <v>Select energy source</v>
      </c>
      <c r="AE131" s="376" t="str">
        <f>IF($C130="",AuswahlEtr,VLOOKUP($C130,'ANNEX 1 Emission Factors'!$B$41:$AR$58,COLUMNS('ANNEX 1 Emission Factors'!$B:$H)+(AE$6-2014),FALSE))</f>
        <v>Select energy source</v>
      </c>
      <c r="AF131" s="376" t="str">
        <f>IF($C130="",AuswahlEtr,VLOOKUP($C130,'ANNEX 1 Emission Factors'!$B$41:$AR$58,COLUMNS('ANNEX 1 Emission Factors'!$B:$H)+(AF$6-2014),FALSE))</f>
        <v>Select energy source</v>
      </c>
      <c r="AG131" s="376" t="str">
        <f>IF($C130="",AuswahlEtr,VLOOKUP($C130,'ANNEX 1 Emission Factors'!$B$41:$AR$58,COLUMNS('ANNEX 1 Emission Factors'!$B:$H)+(AG$6-2014),FALSE))</f>
        <v>Select energy source</v>
      </c>
      <c r="AH131" s="376" t="str">
        <f>IF($C130="",AuswahlEtr,VLOOKUP($C130,'ANNEX 1 Emission Factors'!$B$41:$AR$58,COLUMNS('ANNEX 1 Emission Factors'!$B:$H)+(AH$6-2014),FALSE))</f>
        <v>Select energy source</v>
      </c>
      <c r="AI131" s="376" t="str">
        <f>IF($C130="",AuswahlEtr,VLOOKUP($C130,'ANNEX 1 Emission Factors'!$B$41:$AR$58,COLUMNS('ANNEX 1 Emission Factors'!$B:$H)+(AI$6-2014),FALSE))</f>
        <v>Select energy source</v>
      </c>
      <c r="AJ131" s="376" t="str">
        <f>IF($C130="",AuswahlEtr,VLOOKUP($C130,'ANNEX 1 Emission Factors'!$B$41:$AR$58,COLUMNS('ANNEX 1 Emission Factors'!$B:$H)+(AJ$6-2014),FALSE))</f>
        <v>Select energy source</v>
      </c>
      <c r="AK131" s="376" t="str">
        <f>IF($C130="",AuswahlEtr,VLOOKUP($C130,'ANNEX 1 Emission Factors'!$B$41:$AR$58,COLUMNS('ANNEX 1 Emission Factors'!$B:$H)+(AK$6-2014),FALSE))</f>
        <v>Select energy source</v>
      </c>
      <c r="AL131" s="376" t="str">
        <f>IF($C130="",AuswahlEtr,VLOOKUP($C130,'ANNEX 1 Emission Factors'!$B$41:$AR$58,COLUMNS('ANNEX 1 Emission Factors'!$B:$H)+(AL$6-2014),FALSE))</f>
        <v>Select energy source</v>
      </c>
    </row>
    <row r="132" spans="2:38" ht="15.75" customHeight="1" thickBot="1">
      <c r="B132" s="64"/>
      <c r="C132" s="75" t="str">
        <f t="shared" si="466"/>
        <v>Amount of energy</v>
      </c>
      <c r="D132" s="823" t="str">
        <f t="shared" si="466"/>
        <v>[kWh]</v>
      </c>
      <c r="E132" s="824"/>
      <c r="F132" s="172"/>
      <c r="G132" s="66"/>
      <c r="H132" s="382" t="str">
        <f t="shared" ref="H132:I132" si="467">IF(ISBLANK(G132),"",G132)</f>
        <v/>
      </c>
      <c r="I132" s="386" t="str">
        <f t="shared" si="467"/>
        <v/>
      </c>
      <c r="J132" s="386" t="str">
        <f t="shared" ref="J132" si="468">IF(ISBLANK(I132),"",I132)</f>
        <v/>
      </c>
      <c r="K132" s="386" t="str">
        <f t="shared" ref="K132" si="469">IF(ISBLANK(J132),"",J132)</f>
        <v/>
      </c>
      <c r="L132" s="386" t="str">
        <f t="shared" ref="L132" si="470">IF(ISBLANK(K132),"",K132)</f>
        <v/>
      </c>
      <c r="M132" s="386" t="str">
        <f t="shared" ref="M132" si="471">IF(ISBLANK(L132),"",L132)</f>
        <v/>
      </c>
      <c r="N132" s="386" t="str">
        <f t="shared" ref="N132" si="472">IF(ISBLANK(M132),"",M132)</f>
        <v/>
      </c>
      <c r="O132" s="386" t="str">
        <f t="shared" ref="O132" si="473">IF(ISBLANK(N132),"",N132)</f>
        <v/>
      </c>
      <c r="P132" s="386" t="str">
        <f t="shared" ref="P132" si="474">IF(ISBLANK(O132),"",O132)</f>
        <v/>
      </c>
      <c r="Q132" s="386" t="str">
        <f t="shared" ref="Q132" si="475">IF(ISBLANK(P132),"",P132)</f>
        <v/>
      </c>
      <c r="R132" s="386" t="str">
        <f t="shared" ref="R132" si="476">IF(ISBLANK(Q132),"",Q132)</f>
        <v/>
      </c>
      <c r="S132" s="386" t="str">
        <f t="shared" ref="S132" si="477">IF(ISBLANK(R132),"",R132)</f>
        <v/>
      </c>
      <c r="T132" s="386" t="str">
        <f t="shared" ref="T132" si="478">IF(ISBLANK(S132),"",S132)</f>
        <v/>
      </c>
      <c r="U132" s="386" t="str">
        <f t="shared" ref="U132" si="479">IF(ISBLANK(T132),"",T132)</f>
        <v/>
      </c>
      <c r="V132" s="386" t="str">
        <f t="shared" ref="V132" si="480">IF(ISBLANK(U132),"",U132)</f>
        <v/>
      </c>
      <c r="W132" s="386" t="str">
        <f t="shared" ref="W132" si="481">IF(ISBLANK(V132),"",V132)</f>
        <v/>
      </c>
      <c r="X132" s="386" t="str">
        <f t="shared" ref="X132" si="482">IF(ISBLANK(W132),"",W132)</f>
        <v/>
      </c>
      <c r="Y132" s="386" t="str">
        <f t="shared" ref="Y132" si="483">IF(ISBLANK(X132),"",X132)</f>
        <v/>
      </c>
      <c r="Z132" s="386" t="str">
        <f t="shared" ref="Z132" si="484">IF(ISBLANK(Y132),"",Y132)</f>
        <v/>
      </c>
      <c r="AA132" s="386" t="str">
        <f t="shared" ref="AA132" si="485">IF(ISBLANK(Z132),"",Z132)</f>
        <v/>
      </c>
      <c r="AB132" s="386" t="str">
        <f t="shared" ref="AB132" si="486">IF(ISBLANK(AA132),"",AA132)</f>
        <v/>
      </c>
      <c r="AC132" s="386" t="str">
        <f t="shared" ref="AC132" si="487">IF(ISBLANK(AB132),"",AB132)</f>
        <v/>
      </c>
      <c r="AD132" s="386" t="str">
        <f t="shared" ref="AD132" si="488">IF(ISBLANK(AC132),"",AC132)</f>
        <v/>
      </c>
      <c r="AE132" s="386" t="str">
        <f t="shared" ref="AE132" si="489">IF(ISBLANK(AD132),"",AD132)</f>
        <v/>
      </c>
      <c r="AF132" s="386" t="str">
        <f t="shared" ref="AF132" si="490">IF(ISBLANK(AE132),"",AE132)</f>
        <v/>
      </c>
      <c r="AG132" s="386" t="str">
        <f t="shared" ref="AG132" si="491">IF(ISBLANK(AF132),"",AF132)</f>
        <v/>
      </c>
      <c r="AH132" s="386" t="str">
        <f t="shared" ref="AH132" si="492">IF(ISBLANK(AG132),"",AG132)</f>
        <v/>
      </c>
      <c r="AI132" s="386" t="str">
        <f t="shared" ref="AI132" si="493">IF(ISBLANK(AH132),"",AH132)</f>
        <v/>
      </c>
      <c r="AJ132" s="386" t="str">
        <f t="shared" ref="AJ132" si="494">IF(ISBLANK(AI132),"",AI132)</f>
        <v/>
      </c>
      <c r="AK132" s="386" t="str">
        <f t="shared" ref="AK132" si="495">IF(ISBLANK(AJ132),"",AJ132)</f>
        <v/>
      </c>
      <c r="AL132" s="386" t="str">
        <f t="shared" ref="AL132" si="496">IF(ISBLANK(AK132),"",AK132)</f>
        <v/>
      </c>
    </row>
    <row r="133" spans="2:38" ht="15.75" customHeight="1">
      <c r="B133" s="64"/>
      <c r="C133" s="15"/>
      <c r="D133" s="40"/>
      <c r="E133" s="63"/>
      <c r="F133" s="166"/>
      <c r="G133" s="66"/>
      <c r="H133" s="63"/>
      <c r="I133" s="385"/>
      <c r="J133" s="385"/>
      <c r="K133" s="385"/>
      <c r="L133" s="385"/>
      <c r="M133" s="385"/>
      <c r="N133" s="385"/>
      <c r="O133" s="385"/>
      <c r="P133" s="385"/>
      <c r="Q133" s="385"/>
      <c r="R133" s="385"/>
      <c r="S133" s="385"/>
      <c r="T133" s="385"/>
      <c r="U133" s="385"/>
      <c r="V133" s="385"/>
      <c r="W133" s="385"/>
      <c r="X133" s="385"/>
      <c r="Y133" s="385"/>
      <c r="Z133" s="385"/>
      <c r="AA133" s="385"/>
      <c r="AB133" s="385"/>
      <c r="AC133" s="385"/>
      <c r="AD133" s="385"/>
      <c r="AE133" s="385"/>
      <c r="AF133" s="385"/>
      <c r="AG133" s="385"/>
      <c r="AH133" s="385"/>
      <c r="AI133" s="385"/>
      <c r="AJ133" s="385"/>
      <c r="AK133" s="385"/>
      <c r="AL133" s="385"/>
    </row>
    <row r="134" spans="2:38" s="42" customFormat="1" ht="15.75" customHeight="1" thickBot="1">
      <c r="B134" s="67"/>
      <c r="C134" s="498" t="str">
        <f>HLOOKUP(Start!$B$14,Sprachen_allg!B:Z,ROWS(Sprachen_allg!1:189),FALSE)</f>
        <v>CAR Thermal energy - Energy source 1.2</v>
      </c>
      <c r="D134" s="40"/>
      <c r="E134" s="40"/>
      <c r="F134" s="169"/>
      <c r="G134" s="68"/>
      <c r="H134" s="40"/>
      <c r="I134" s="371"/>
      <c r="J134" s="371"/>
      <c r="K134" s="371"/>
      <c r="L134" s="371"/>
      <c r="M134" s="371"/>
      <c r="N134" s="371"/>
      <c r="O134" s="371"/>
      <c r="P134" s="371"/>
      <c r="Q134" s="371"/>
      <c r="R134" s="371"/>
      <c r="S134" s="371"/>
      <c r="T134" s="371"/>
      <c r="U134" s="371"/>
      <c r="V134" s="371"/>
      <c r="W134" s="371"/>
      <c r="X134" s="371"/>
      <c r="Y134" s="371"/>
      <c r="Z134" s="371"/>
      <c r="AA134" s="371"/>
      <c r="AB134" s="371"/>
      <c r="AC134" s="371"/>
      <c r="AD134" s="371"/>
      <c r="AE134" s="371"/>
      <c r="AF134" s="371"/>
      <c r="AG134" s="371"/>
      <c r="AH134" s="371"/>
      <c r="AI134" s="371"/>
      <c r="AJ134" s="371"/>
      <c r="AK134" s="371"/>
      <c r="AL134" s="371"/>
    </row>
    <row r="135" spans="2:38" ht="15.75" customHeight="1">
      <c r="B135" s="64"/>
      <c r="C135" s="69" t="str">
        <f>C129</f>
        <v>Type of energy source</v>
      </c>
      <c r="D135" s="70"/>
      <c r="E135" s="71"/>
      <c r="F135" s="166"/>
      <c r="G135" s="66"/>
      <c r="H135" s="63"/>
      <c r="I135" s="385"/>
      <c r="J135" s="385"/>
      <c r="K135" s="385"/>
      <c r="L135" s="385"/>
      <c r="M135" s="385"/>
      <c r="N135" s="385"/>
      <c r="O135" s="385"/>
      <c r="P135" s="385"/>
      <c r="Q135" s="385"/>
      <c r="R135" s="385"/>
      <c r="S135" s="385"/>
      <c r="T135" s="385"/>
      <c r="U135" s="385"/>
      <c r="V135" s="385"/>
      <c r="W135" s="385"/>
      <c r="X135" s="385"/>
      <c r="Y135" s="385"/>
      <c r="Z135" s="385"/>
      <c r="AA135" s="385"/>
      <c r="AB135" s="385"/>
      <c r="AC135" s="385"/>
      <c r="AD135" s="385"/>
      <c r="AE135" s="385"/>
      <c r="AF135" s="385"/>
      <c r="AG135" s="385"/>
      <c r="AH135" s="385"/>
      <c r="AI135" s="385"/>
      <c r="AJ135" s="385"/>
      <c r="AK135" s="385"/>
      <c r="AL135" s="385"/>
    </row>
    <row r="136" spans="2:38" ht="16.5" customHeight="1">
      <c r="B136" s="64"/>
      <c r="C136" s="800"/>
      <c r="D136" s="772"/>
      <c r="E136" s="772"/>
      <c r="F136" s="166"/>
      <c r="G136" s="66"/>
      <c r="H136" s="400"/>
      <c r="I136" s="378"/>
      <c r="J136" s="378"/>
      <c r="K136" s="378"/>
      <c r="L136" s="378"/>
      <c r="M136" s="378"/>
      <c r="N136" s="378"/>
      <c r="O136" s="378"/>
      <c r="P136" s="378"/>
      <c r="Q136" s="378"/>
      <c r="R136" s="378"/>
      <c r="S136" s="378"/>
      <c r="T136" s="378"/>
      <c r="U136" s="378"/>
      <c r="V136" s="378"/>
      <c r="W136" s="378"/>
      <c r="X136" s="378"/>
      <c r="Y136" s="378"/>
      <c r="Z136" s="378"/>
      <c r="AA136" s="378"/>
      <c r="AB136" s="378"/>
      <c r="AC136" s="378"/>
      <c r="AD136" s="378"/>
      <c r="AE136" s="378"/>
      <c r="AF136" s="378"/>
      <c r="AG136" s="378"/>
      <c r="AH136" s="378"/>
      <c r="AI136" s="378"/>
      <c r="AJ136" s="378"/>
      <c r="AK136" s="378"/>
      <c r="AL136" s="378"/>
    </row>
    <row r="137" spans="2:38" ht="15.75" customHeight="1">
      <c r="B137" s="64"/>
      <c r="C137" s="357" t="str">
        <f t="shared" ref="C137:D138" si="497">C131</f>
        <v>CO2 factor [kgCO2eq/kWh]</v>
      </c>
      <c r="D137" s="833" t="str">
        <f t="shared" si="497"/>
        <v>[kgCO2eq/kWh]</v>
      </c>
      <c r="E137" s="834"/>
      <c r="F137" s="166"/>
      <c r="G137" s="66"/>
      <c r="H137" s="401" t="str">
        <f>IF($C136="",AuswahlEtr,VLOOKUP($C136,'ANNEX 1 Emission Factors'!$B$41:$AR$58,COLUMNS('ANNEX 1 Emission Factors'!$B:$H)+(H$6-2014),FALSE))</f>
        <v>Select energy source</v>
      </c>
      <c r="I137" s="376" t="str">
        <f>IF($C136="",AuswahlEtr,VLOOKUP($C136,'ANNEX 1 Emission Factors'!$B$41:$AR$58,COLUMNS('ANNEX 1 Emission Factors'!$B:$H)+(I$6-2014),FALSE))</f>
        <v>Select energy source</v>
      </c>
      <c r="J137" s="376" t="str">
        <f>IF($C136="",AuswahlEtr,VLOOKUP($C136,'ANNEX 1 Emission Factors'!$B$41:$AR$58,COLUMNS('ANNEX 1 Emission Factors'!$B:$H)+(J$6-2014),FALSE))</f>
        <v>Select energy source</v>
      </c>
      <c r="K137" s="376" t="str">
        <f>IF($C136="",AuswahlEtr,VLOOKUP($C136,'ANNEX 1 Emission Factors'!$B$41:$AR$58,COLUMNS('ANNEX 1 Emission Factors'!$B:$H)+(K$6-2014),FALSE))</f>
        <v>Select energy source</v>
      </c>
      <c r="L137" s="376" t="str">
        <f>IF($C136="",AuswahlEtr,VLOOKUP($C136,'ANNEX 1 Emission Factors'!$B$41:$AR$58,COLUMNS('ANNEX 1 Emission Factors'!$B:$H)+(L$6-2014),FALSE))</f>
        <v>Select energy source</v>
      </c>
      <c r="M137" s="376" t="str">
        <f>IF($C136="",AuswahlEtr,VLOOKUP($C136,'ANNEX 1 Emission Factors'!$B$41:$AR$58,COLUMNS('ANNEX 1 Emission Factors'!$B:$H)+(M$6-2014),FALSE))</f>
        <v>Select energy source</v>
      </c>
      <c r="N137" s="376" t="str">
        <f>IF($C136="",AuswahlEtr,VLOOKUP($C136,'ANNEX 1 Emission Factors'!$B$41:$AR$58,COLUMNS('ANNEX 1 Emission Factors'!$B:$H)+(N$6-2014),FALSE))</f>
        <v>Select energy source</v>
      </c>
      <c r="O137" s="376" t="str">
        <f>IF($C136="",AuswahlEtr,VLOOKUP($C136,'ANNEX 1 Emission Factors'!$B$41:$AR$58,COLUMNS('ANNEX 1 Emission Factors'!$B:$H)+(O$6-2014),FALSE))</f>
        <v>Select energy source</v>
      </c>
      <c r="P137" s="376" t="str">
        <f>IF($C136="",AuswahlEtr,VLOOKUP($C136,'ANNEX 1 Emission Factors'!$B$41:$AR$58,COLUMNS('ANNEX 1 Emission Factors'!$B:$H)+(P$6-2014),FALSE))</f>
        <v>Select energy source</v>
      </c>
      <c r="Q137" s="376" t="str">
        <f>IF($C136="",AuswahlEtr,VLOOKUP($C136,'ANNEX 1 Emission Factors'!$B$41:$AR$58,COLUMNS('ANNEX 1 Emission Factors'!$B:$H)+(Q$6-2014),FALSE))</f>
        <v>Select energy source</v>
      </c>
      <c r="R137" s="376" t="str">
        <f>IF($C136="",AuswahlEtr,VLOOKUP($C136,'ANNEX 1 Emission Factors'!$B$41:$AR$58,COLUMNS('ANNEX 1 Emission Factors'!$B:$H)+(R$6-2014),FALSE))</f>
        <v>Select energy source</v>
      </c>
      <c r="S137" s="376" t="str">
        <f>IF($C136="",AuswahlEtr,VLOOKUP($C136,'ANNEX 1 Emission Factors'!$B$41:$AR$58,COLUMNS('ANNEX 1 Emission Factors'!$B:$H)+(S$6-2014),FALSE))</f>
        <v>Select energy source</v>
      </c>
      <c r="T137" s="376" t="str">
        <f>IF($C136="",AuswahlEtr,VLOOKUP($C136,'ANNEX 1 Emission Factors'!$B$41:$AR$58,COLUMNS('ANNEX 1 Emission Factors'!$B:$H)+(T$6-2014),FALSE))</f>
        <v>Select energy source</v>
      </c>
      <c r="U137" s="376" t="str">
        <f>IF($C136="",AuswahlEtr,VLOOKUP($C136,'ANNEX 1 Emission Factors'!$B$41:$AR$58,COLUMNS('ANNEX 1 Emission Factors'!$B:$H)+(U$6-2014),FALSE))</f>
        <v>Select energy source</v>
      </c>
      <c r="V137" s="376" t="str">
        <f>IF($C136="",AuswahlEtr,VLOOKUP($C136,'ANNEX 1 Emission Factors'!$B$41:$AR$58,COLUMNS('ANNEX 1 Emission Factors'!$B:$H)+(V$6-2014),FALSE))</f>
        <v>Select energy source</v>
      </c>
      <c r="W137" s="376" t="str">
        <f>IF($C136="",AuswahlEtr,VLOOKUP($C136,'ANNEX 1 Emission Factors'!$B$41:$AR$58,COLUMNS('ANNEX 1 Emission Factors'!$B:$H)+(W$6-2014),FALSE))</f>
        <v>Select energy source</v>
      </c>
      <c r="X137" s="376" t="str">
        <f>IF($C136="",AuswahlEtr,VLOOKUP($C136,'ANNEX 1 Emission Factors'!$B$41:$AR$58,COLUMNS('ANNEX 1 Emission Factors'!$B:$H)+(X$6-2014),FALSE))</f>
        <v>Select energy source</v>
      </c>
      <c r="Y137" s="376" t="str">
        <f>IF($C136="",AuswahlEtr,VLOOKUP($C136,'ANNEX 1 Emission Factors'!$B$41:$AR$58,COLUMNS('ANNEX 1 Emission Factors'!$B:$H)+(Y$6-2014),FALSE))</f>
        <v>Select energy source</v>
      </c>
      <c r="Z137" s="376" t="str">
        <f>IF($C136="",AuswahlEtr,VLOOKUP($C136,'ANNEX 1 Emission Factors'!$B$41:$AR$58,COLUMNS('ANNEX 1 Emission Factors'!$B:$H)+(Z$6-2014),FALSE))</f>
        <v>Select energy source</v>
      </c>
      <c r="AA137" s="376" t="str">
        <f>IF($C136="",AuswahlEtr,VLOOKUP($C136,'ANNEX 1 Emission Factors'!$B$41:$AR$58,COLUMNS('ANNEX 1 Emission Factors'!$B:$H)+(AA$6-2014),FALSE))</f>
        <v>Select energy source</v>
      </c>
      <c r="AB137" s="376" t="str">
        <f>IF($C136="",AuswahlEtr,VLOOKUP($C136,'ANNEX 1 Emission Factors'!$B$41:$AR$58,COLUMNS('ANNEX 1 Emission Factors'!$B:$H)+(AB$6-2014),FALSE))</f>
        <v>Select energy source</v>
      </c>
      <c r="AC137" s="376" t="str">
        <f>IF($C136="",AuswahlEtr,VLOOKUP($C136,'ANNEX 1 Emission Factors'!$B$41:$AR$58,COLUMNS('ANNEX 1 Emission Factors'!$B:$H)+(AC$6-2014),FALSE))</f>
        <v>Select energy source</v>
      </c>
      <c r="AD137" s="376" t="str">
        <f>IF($C136="",AuswahlEtr,VLOOKUP($C136,'ANNEX 1 Emission Factors'!$B$41:$AR$58,COLUMNS('ANNEX 1 Emission Factors'!$B:$H)+(AD$6-2014),FALSE))</f>
        <v>Select energy source</v>
      </c>
      <c r="AE137" s="376" t="str">
        <f>IF($C136="",AuswahlEtr,VLOOKUP($C136,'ANNEX 1 Emission Factors'!$B$41:$AR$58,COLUMNS('ANNEX 1 Emission Factors'!$B:$H)+(AE$6-2014),FALSE))</f>
        <v>Select energy source</v>
      </c>
      <c r="AF137" s="376" t="str">
        <f>IF($C136="",AuswahlEtr,VLOOKUP($C136,'ANNEX 1 Emission Factors'!$B$41:$AR$58,COLUMNS('ANNEX 1 Emission Factors'!$B:$H)+(AF$6-2014),FALSE))</f>
        <v>Select energy source</v>
      </c>
      <c r="AG137" s="376" t="str">
        <f>IF($C136="",AuswahlEtr,VLOOKUP($C136,'ANNEX 1 Emission Factors'!$B$41:$AR$58,COLUMNS('ANNEX 1 Emission Factors'!$B:$H)+(AG$6-2014),FALSE))</f>
        <v>Select energy source</v>
      </c>
      <c r="AH137" s="376" t="str">
        <f>IF($C136="",AuswahlEtr,VLOOKUP($C136,'ANNEX 1 Emission Factors'!$B$41:$AR$58,COLUMNS('ANNEX 1 Emission Factors'!$B:$H)+(AH$6-2014),FALSE))</f>
        <v>Select energy source</v>
      </c>
      <c r="AI137" s="376" t="str">
        <f>IF($C136="",AuswahlEtr,VLOOKUP($C136,'ANNEX 1 Emission Factors'!$B$41:$AR$58,COLUMNS('ANNEX 1 Emission Factors'!$B:$H)+(AI$6-2014),FALSE))</f>
        <v>Select energy source</v>
      </c>
      <c r="AJ137" s="376" t="str">
        <f>IF($C136="",AuswahlEtr,VLOOKUP($C136,'ANNEX 1 Emission Factors'!$B$41:$AR$58,COLUMNS('ANNEX 1 Emission Factors'!$B:$H)+(AJ$6-2014),FALSE))</f>
        <v>Select energy source</v>
      </c>
      <c r="AK137" s="376" t="str">
        <f>IF($C136="",AuswahlEtr,VLOOKUP($C136,'ANNEX 1 Emission Factors'!$B$41:$AR$58,COLUMNS('ANNEX 1 Emission Factors'!$B:$H)+(AK$6-2014),FALSE))</f>
        <v>Select energy source</v>
      </c>
      <c r="AL137" s="376" t="str">
        <f>IF($C136="",AuswahlEtr,VLOOKUP($C136,'ANNEX 1 Emission Factors'!$B$41:$AR$58,COLUMNS('ANNEX 1 Emission Factors'!$B:$H)+(AL$6-2014),FALSE))</f>
        <v>Select energy source</v>
      </c>
    </row>
    <row r="138" spans="2:38" ht="15.75" customHeight="1" thickBot="1">
      <c r="B138" s="64"/>
      <c r="C138" s="75" t="str">
        <f t="shared" si="497"/>
        <v>Amount of energy</v>
      </c>
      <c r="D138" s="823" t="str">
        <f t="shared" si="497"/>
        <v>[kWh]</v>
      </c>
      <c r="E138" s="824"/>
      <c r="F138" s="172"/>
      <c r="G138" s="66"/>
      <c r="H138" s="382" t="str">
        <f t="shared" ref="H138:I138" si="498">IF(ISBLANK(G138),"",G138)</f>
        <v/>
      </c>
      <c r="I138" s="386" t="str">
        <f t="shared" si="498"/>
        <v/>
      </c>
      <c r="J138" s="386" t="str">
        <f t="shared" ref="J138" si="499">IF(ISBLANK(I138),"",I138)</f>
        <v/>
      </c>
      <c r="K138" s="386" t="str">
        <f t="shared" ref="K138" si="500">IF(ISBLANK(J138),"",J138)</f>
        <v/>
      </c>
      <c r="L138" s="386" t="str">
        <f t="shared" ref="L138" si="501">IF(ISBLANK(K138),"",K138)</f>
        <v/>
      </c>
      <c r="M138" s="386" t="str">
        <f t="shared" ref="M138" si="502">IF(ISBLANK(L138),"",L138)</f>
        <v/>
      </c>
      <c r="N138" s="386" t="str">
        <f t="shared" ref="N138" si="503">IF(ISBLANK(M138),"",M138)</f>
        <v/>
      </c>
      <c r="O138" s="386" t="str">
        <f t="shared" ref="O138" si="504">IF(ISBLANK(N138),"",N138)</f>
        <v/>
      </c>
      <c r="P138" s="386" t="str">
        <f t="shared" ref="P138" si="505">IF(ISBLANK(O138),"",O138)</f>
        <v/>
      </c>
      <c r="Q138" s="386" t="str">
        <f t="shared" ref="Q138" si="506">IF(ISBLANK(P138),"",P138)</f>
        <v/>
      </c>
      <c r="R138" s="386" t="str">
        <f t="shared" ref="R138" si="507">IF(ISBLANK(Q138),"",Q138)</f>
        <v/>
      </c>
      <c r="S138" s="386" t="str">
        <f t="shared" ref="S138" si="508">IF(ISBLANK(R138),"",R138)</f>
        <v/>
      </c>
      <c r="T138" s="386" t="str">
        <f t="shared" ref="T138" si="509">IF(ISBLANK(S138),"",S138)</f>
        <v/>
      </c>
      <c r="U138" s="386" t="str">
        <f t="shared" ref="U138" si="510">IF(ISBLANK(T138),"",T138)</f>
        <v/>
      </c>
      <c r="V138" s="386" t="str">
        <f t="shared" ref="V138" si="511">IF(ISBLANK(U138),"",U138)</f>
        <v/>
      </c>
      <c r="W138" s="386" t="str">
        <f t="shared" ref="W138" si="512">IF(ISBLANK(V138),"",V138)</f>
        <v/>
      </c>
      <c r="X138" s="386" t="str">
        <f t="shared" ref="X138" si="513">IF(ISBLANK(W138),"",W138)</f>
        <v/>
      </c>
      <c r="Y138" s="386" t="str">
        <f t="shared" ref="Y138" si="514">IF(ISBLANK(X138),"",X138)</f>
        <v/>
      </c>
      <c r="Z138" s="386" t="str">
        <f t="shared" ref="Z138" si="515">IF(ISBLANK(Y138),"",Y138)</f>
        <v/>
      </c>
      <c r="AA138" s="386" t="str">
        <f t="shared" ref="AA138" si="516">IF(ISBLANK(Z138),"",Z138)</f>
        <v/>
      </c>
      <c r="AB138" s="386" t="str">
        <f t="shared" ref="AB138" si="517">IF(ISBLANK(AA138),"",AA138)</f>
        <v/>
      </c>
      <c r="AC138" s="386" t="str">
        <f t="shared" ref="AC138" si="518">IF(ISBLANK(AB138),"",AB138)</f>
        <v/>
      </c>
      <c r="AD138" s="386" t="str">
        <f t="shared" ref="AD138" si="519">IF(ISBLANK(AC138),"",AC138)</f>
        <v/>
      </c>
      <c r="AE138" s="386" t="str">
        <f t="shared" ref="AE138" si="520">IF(ISBLANK(AD138),"",AD138)</f>
        <v/>
      </c>
      <c r="AF138" s="386" t="str">
        <f t="shared" ref="AF138" si="521">IF(ISBLANK(AE138),"",AE138)</f>
        <v/>
      </c>
      <c r="AG138" s="386" t="str">
        <f t="shared" ref="AG138" si="522">IF(ISBLANK(AF138),"",AF138)</f>
        <v/>
      </c>
      <c r="AH138" s="386" t="str">
        <f t="shared" ref="AH138" si="523">IF(ISBLANK(AG138),"",AG138)</f>
        <v/>
      </c>
      <c r="AI138" s="386" t="str">
        <f t="shared" ref="AI138" si="524">IF(ISBLANK(AH138),"",AH138)</f>
        <v/>
      </c>
      <c r="AJ138" s="386" t="str">
        <f t="shared" ref="AJ138" si="525">IF(ISBLANK(AI138),"",AI138)</f>
        <v/>
      </c>
      <c r="AK138" s="386" t="str">
        <f t="shared" ref="AK138" si="526">IF(ISBLANK(AJ138),"",AJ138)</f>
        <v/>
      </c>
      <c r="AL138" s="386" t="str">
        <f t="shared" ref="AL138" si="527">IF(ISBLANK(AK138),"",AK138)</f>
        <v/>
      </c>
    </row>
    <row r="139" spans="2:38" ht="15.75" customHeight="1">
      <c r="B139" s="64"/>
      <c r="C139" s="15"/>
      <c r="D139" s="40"/>
      <c r="E139" s="63"/>
      <c r="F139" s="166"/>
      <c r="G139" s="66"/>
      <c r="H139" s="63"/>
      <c r="I139" s="385"/>
      <c r="J139" s="385"/>
      <c r="K139" s="385"/>
      <c r="L139" s="385"/>
      <c r="M139" s="385"/>
      <c r="N139" s="385"/>
      <c r="O139" s="385"/>
      <c r="P139" s="385"/>
      <c r="Q139" s="385"/>
      <c r="R139" s="385"/>
      <c r="S139" s="385"/>
      <c r="T139" s="385"/>
      <c r="U139" s="385"/>
      <c r="V139" s="385"/>
      <c r="W139" s="385"/>
      <c r="X139" s="385"/>
      <c r="Y139" s="385"/>
      <c r="Z139" s="385"/>
      <c r="AA139" s="385"/>
      <c r="AB139" s="385"/>
      <c r="AC139" s="385"/>
      <c r="AD139" s="385"/>
      <c r="AE139" s="385"/>
      <c r="AF139" s="385"/>
      <c r="AG139" s="385"/>
      <c r="AH139" s="385"/>
      <c r="AI139" s="385"/>
      <c r="AJ139" s="385"/>
      <c r="AK139" s="385"/>
      <c r="AL139" s="385"/>
    </row>
    <row r="140" spans="2:38" s="42" customFormat="1" ht="15.75" customHeight="1" thickBot="1">
      <c r="B140" s="67"/>
      <c r="C140" s="498" t="str">
        <f>HLOOKUP(Start!$B$14,Sprachen_allg!B:Z,ROWS(Sprachen_allg!1:190),FALSE)</f>
        <v>CAR Thermal energy - Energy source 1.3</v>
      </c>
      <c r="D140" s="40"/>
      <c r="E140" s="40"/>
      <c r="F140" s="169"/>
      <c r="G140" s="68"/>
      <c r="H140" s="40"/>
      <c r="I140" s="371"/>
      <c r="J140" s="371"/>
      <c r="K140" s="371"/>
      <c r="L140" s="371"/>
      <c r="M140" s="371"/>
      <c r="N140" s="371"/>
      <c r="O140" s="371"/>
      <c r="P140" s="371"/>
      <c r="Q140" s="371"/>
      <c r="R140" s="371"/>
      <c r="S140" s="371"/>
      <c r="T140" s="371"/>
      <c r="U140" s="371"/>
      <c r="V140" s="371"/>
      <c r="W140" s="371"/>
      <c r="X140" s="371"/>
      <c r="Y140" s="371"/>
      <c r="Z140" s="371"/>
      <c r="AA140" s="371"/>
      <c r="AB140" s="371"/>
      <c r="AC140" s="371"/>
      <c r="AD140" s="371"/>
      <c r="AE140" s="371"/>
      <c r="AF140" s="371"/>
      <c r="AG140" s="371"/>
      <c r="AH140" s="371"/>
      <c r="AI140" s="371"/>
      <c r="AJ140" s="371"/>
      <c r="AK140" s="371"/>
      <c r="AL140" s="371"/>
    </row>
    <row r="141" spans="2:38" ht="15.75" customHeight="1">
      <c r="B141" s="64"/>
      <c r="C141" s="69" t="str">
        <f>C135</f>
        <v>Type of energy source</v>
      </c>
      <c r="D141" s="70"/>
      <c r="E141" s="71"/>
      <c r="F141" s="166"/>
      <c r="G141" s="66"/>
      <c r="H141" s="63"/>
      <c r="I141" s="385"/>
      <c r="J141" s="385"/>
      <c r="K141" s="385"/>
      <c r="L141" s="385"/>
      <c r="M141" s="385"/>
      <c r="N141" s="385"/>
      <c r="O141" s="385"/>
      <c r="P141" s="385"/>
      <c r="Q141" s="385"/>
      <c r="R141" s="385"/>
      <c r="S141" s="385"/>
      <c r="T141" s="385"/>
      <c r="U141" s="385"/>
      <c r="V141" s="385"/>
      <c r="W141" s="385"/>
      <c r="X141" s="385"/>
      <c r="Y141" s="385"/>
      <c r="Z141" s="385"/>
      <c r="AA141" s="385"/>
      <c r="AB141" s="385"/>
      <c r="AC141" s="385"/>
      <c r="AD141" s="385"/>
      <c r="AE141" s="385"/>
      <c r="AF141" s="385"/>
      <c r="AG141" s="385"/>
      <c r="AH141" s="385"/>
      <c r="AI141" s="385"/>
      <c r="AJ141" s="385"/>
      <c r="AK141" s="385"/>
      <c r="AL141" s="385"/>
    </row>
    <row r="142" spans="2:38" ht="16.5" customHeight="1">
      <c r="B142" s="64"/>
      <c r="C142" s="800"/>
      <c r="D142" s="772"/>
      <c r="E142" s="772"/>
      <c r="F142" s="166"/>
      <c r="G142" s="66"/>
      <c r="H142" s="400"/>
      <c r="I142" s="378"/>
      <c r="J142" s="378"/>
      <c r="K142" s="378"/>
      <c r="L142" s="378"/>
      <c r="M142" s="378"/>
      <c r="N142" s="378"/>
      <c r="O142" s="378"/>
      <c r="P142" s="378"/>
      <c r="Q142" s="378"/>
      <c r="R142" s="378"/>
      <c r="S142" s="378"/>
      <c r="T142" s="378"/>
      <c r="U142" s="378"/>
      <c r="V142" s="378"/>
      <c r="W142" s="378"/>
      <c r="X142" s="378"/>
      <c r="Y142" s="378"/>
      <c r="Z142" s="378"/>
      <c r="AA142" s="378"/>
      <c r="AB142" s="378"/>
      <c r="AC142" s="378"/>
      <c r="AD142" s="378"/>
      <c r="AE142" s="378"/>
      <c r="AF142" s="378"/>
      <c r="AG142" s="378"/>
      <c r="AH142" s="378"/>
      <c r="AI142" s="378"/>
      <c r="AJ142" s="378"/>
      <c r="AK142" s="378"/>
      <c r="AL142" s="378"/>
    </row>
    <row r="143" spans="2:38" ht="15.75" customHeight="1">
      <c r="B143" s="64"/>
      <c r="C143" s="357" t="str">
        <f t="shared" ref="C143:D144" si="528">C137</f>
        <v>CO2 factor [kgCO2eq/kWh]</v>
      </c>
      <c r="D143" s="833" t="str">
        <f t="shared" si="528"/>
        <v>[kgCO2eq/kWh]</v>
      </c>
      <c r="E143" s="834"/>
      <c r="F143" s="166"/>
      <c r="G143" s="66"/>
      <c r="H143" s="401" t="str">
        <f>IF($C142="",AuswahlEtr,VLOOKUP($C142,'ANNEX 1 Emission Factors'!$B$41:$AR$58,COLUMNS('ANNEX 1 Emission Factors'!$B:$H)+(H$6-2014),FALSE))</f>
        <v>Select energy source</v>
      </c>
      <c r="I143" s="376" t="str">
        <f>IF($C142="",AuswahlEtr,VLOOKUP($C142,'ANNEX 1 Emission Factors'!$B$41:$AR$58,COLUMNS('ANNEX 1 Emission Factors'!$B:$H)+(I$6-2014),FALSE))</f>
        <v>Select energy source</v>
      </c>
      <c r="J143" s="376" t="str">
        <f>IF($C142="",AuswahlEtr,VLOOKUP($C142,'ANNEX 1 Emission Factors'!$B$41:$AR$58,COLUMNS('ANNEX 1 Emission Factors'!$B:$H)+(J$6-2014),FALSE))</f>
        <v>Select energy source</v>
      </c>
      <c r="K143" s="376" t="str">
        <f>IF($C142="",AuswahlEtr,VLOOKUP($C142,'ANNEX 1 Emission Factors'!$B$41:$AR$58,COLUMNS('ANNEX 1 Emission Factors'!$B:$H)+(K$6-2014),FALSE))</f>
        <v>Select energy source</v>
      </c>
      <c r="L143" s="376" t="str">
        <f>IF($C142="",AuswahlEtr,VLOOKUP($C142,'ANNEX 1 Emission Factors'!$B$41:$AR$58,COLUMNS('ANNEX 1 Emission Factors'!$B:$H)+(L$6-2014),FALSE))</f>
        <v>Select energy source</v>
      </c>
      <c r="M143" s="376" t="str">
        <f>IF($C142="",AuswahlEtr,VLOOKUP($C142,'ANNEX 1 Emission Factors'!$B$41:$AR$58,COLUMNS('ANNEX 1 Emission Factors'!$B:$H)+(M$6-2014),FALSE))</f>
        <v>Select energy source</v>
      </c>
      <c r="N143" s="376" t="str">
        <f>IF($C142="",AuswahlEtr,VLOOKUP($C142,'ANNEX 1 Emission Factors'!$B$41:$AR$58,COLUMNS('ANNEX 1 Emission Factors'!$B:$H)+(N$6-2014),FALSE))</f>
        <v>Select energy source</v>
      </c>
      <c r="O143" s="376" t="str">
        <f>IF($C142="",AuswahlEtr,VLOOKUP($C142,'ANNEX 1 Emission Factors'!$B$41:$AR$58,COLUMNS('ANNEX 1 Emission Factors'!$B:$H)+(O$6-2014),FALSE))</f>
        <v>Select energy source</v>
      </c>
      <c r="P143" s="376" t="str">
        <f>IF($C142="",AuswahlEtr,VLOOKUP($C142,'ANNEX 1 Emission Factors'!$B$41:$AR$58,COLUMNS('ANNEX 1 Emission Factors'!$B:$H)+(P$6-2014),FALSE))</f>
        <v>Select energy source</v>
      </c>
      <c r="Q143" s="376" t="str">
        <f>IF($C142="",AuswahlEtr,VLOOKUP($C142,'ANNEX 1 Emission Factors'!$B$41:$AR$58,COLUMNS('ANNEX 1 Emission Factors'!$B:$H)+(Q$6-2014),FALSE))</f>
        <v>Select energy source</v>
      </c>
      <c r="R143" s="376" t="str">
        <f>IF($C142="",AuswahlEtr,VLOOKUP($C142,'ANNEX 1 Emission Factors'!$B$41:$AR$58,COLUMNS('ANNEX 1 Emission Factors'!$B:$H)+(R$6-2014),FALSE))</f>
        <v>Select energy source</v>
      </c>
      <c r="S143" s="376" t="str">
        <f>IF($C142="",AuswahlEtr,VLOOKUP($C142,'ANNEX 1 Emission Factors'!$B$41:$AR$58,COLUMNS('ANNEX 1 Emission Factors'!$B:$H)+(S$6-2014),FALSE))</f>
        <v>Select energy source</v>
      </c>
      <c r="T143" s="376" t="str">
        <f>IF($C142="",AuswahlEtr,VLOOKUP($C142,'ANNEX 1 Emission Factors'!$B$41:$AR$58,COLUMNS('ANNEX 1 Emission Factors'!$B:$H)+(T$6-2014),FALSE))</f>
        <v>Select energy source</v>
      </c>
      <c r="U143" s="376" t="str">
        <f>IF($C142="",AuswahlEtr,VLOOKUP($C142,'ANNEX 1 Emission Factors'!$B$41:$AR$58,COLUMNS('ANNEX 1 Emission Factors'!$B:$H)+(U$6-2014),FALSE))</f>
        <v>Select energy source</v>
      </c>
      <c r="V143" s="376" t="str">
        <f>IF($C142="",AuswahlEtr,VLOOKUP($C142,'ANNEX 1 Emission Factors'!$B$41:$AR$58,COLUMNS('ANNEX 1 Emission Factors'!$B:$H)+(V$6-2014),FALSE))</f>
        <v>Select energy source</v>
      </c>
      <c r="W143" s="376" t="str">
        <f>IF($C142="",AuswahlEtr,VLOOKUP($C142,'ANNEX 1 Emission Factors'!$B$41:$AR$58,COLUMNS('ANNEX 1 Emission Factors'!$B:$H)+(W$6-2014),FALSE))</f>
        <v>Select energy source</v>
      </c>
      <c r="X143" s="376" t="str">
        <f>IF($C142="",AuswahlEtr,VLOOKUP($C142,'ANNEX 1 Emission Factors'!$B$41:$AR$58,COLUMNS('ANNEX 1 Emission Factors'!$B:$H)+(X$6-2014),FALSE))</f>
        <v>Select energy source</v>
      </c>
      <c r="Y143" s="376" t="str">
        <f>IF($C142="",AuswahlEtr,VLOOKUP($C142,'ANNEX 1 Emission Factors'!$B$41:$AR$58,COLUMNS('ANNEX 1 Emission Factors'!$B:$H)+(Y$6-2014),FALSE))</f>
        <v>Select energy source</v>
      </c>
      <c r="Z143" s="376" t="str">
        <f>IF($C142="",AuswahlEtr,VLOOKUP($C142,'ANNEX 1 Emission Factors'!$B$41:$AR$58,COLUMNS('ANNEX 1 Emission Factors'!$B:$H)+(Z$6-2014),FALSE))</f>
        <v>Select energy source</v>
      </c>
      <c r="AA143" s="376" t="str">
        <f>IF($C142="",AuswahlEtr,VLOOKUP($C142,'ANNEX 1 Emission Factors'!$B$41:$AR$58,COLUMNS('ANNEX 1 Emission Factors'!$B:$H)+(AA$6-2014),FALSE))</f>
        <v>Select energy source</v>
      </c>
      <c r="AB143" s="376" t="str">
        <f>IF($C142="",AuswahlEtr,VLOOKUP($C142,'ANNEX 1 Emission Factors'!$B$41:$AR$58,COLUMNS('ANNEX 1 Emission Factors'!$B:$H)+(AB$6-2014),FALSE))</f>
        <v>Select energy source</v>
      </c>
      <c r="AC143" s="376" t="str">
        <f>IF($C142="",AuswahlEtr,VLOOKUP($C142,'ANNEX 1 Emission Factors'!$B$41:$AR$58,COLUMNS('ANNEX 1 Emission Factors'!$B:$H)+(AC$6-2014),FALSE))</f>
        <v>Select energy source</v>
      </c>
      <c r="AD143" s="376" t="str">
        <f>IF($C142="",AuswahlEtr,VLOOKUP($C142,'ANNEX 1 Emission Factors'!$B$41:$AR$58,COLUMNS('ANNEX 1 Emission Factors'!$B:$H)+(AD$6-2014),FALSE))</f>
        <v>Select energy source</v>
      </c>
      <c r="AE143" s="376" t="str">
        <f>IF($C142="",AuswahlEtr,VLOOKUP($C142,'ANNEX 1 Emission Factors'!$B$41:$AR$58,COLUMNS('ANNEX 1 Emission Factors'!$B:$H)+(AE$6-2014),FALSE))</f>
        <v>Select energy source</v>
      </c>
      <c r="AF143" s="376" t="str">
        <f>IF($C142="",AuswahlEtr,VLOOKUP($C142,'ANNEX 1 Emission Factors'!$B$41:$AR$58,COLUMNS('ANNEX 1 Emission Factors'!$B:$H)+(AF$6-2014),FALSE))</f>
        <v>Select energy source</v>
      </c>
      <c r="AG143" s="376" t="str">
        <f>IF($C142="",AuswahlEtr,VLOOKUP($C142,'ANNEX 1 Emission Factors'!$B$41:$AR$58,COLUMNS('ANNEX 1 Emission Factors'!$B:$H)+(AG$6-2014),FALSE))</f>
        <v>Select energy source</v>
      </c>
      <c r="AH143" s="376" t="str">
        <f>IF($C142="",AuswahlEtr,VLOOKUP($C142,'ANNEX 1 Emission Factors'!$B$41:$AR$58,COLUMNS('ANNEX 1 Emission Factors'!$B:$H)+(AH$6-2014),FALSE))</f>
        <v>Select energy source</v>
      </c>
      <c r="AI143" s="376" t="str">
        <f>IF($C142="",AuswahlEtr,VLOOKUP($C142,'ANNEX 1 Emission Factors'!$B$41:$AR$58,COLUMNS('ANNEX 1 Emission Factors'!$B:$H)+(AI$6-2014),FALSE))</f>
        <v>Select energy source</v>
      </c>
      <c r="AJ143" s="376" t="str">
        <f>IF($C142="",AuswahlEtr,VLOOKUP($C142,'ANNEX 1 Emission Factors'!$B$41:$AR$58,COLUMNS('ANNEX 1 Emission Factors'!$B:$H)+(AJ$6-2014),FALSE))</f>
        <v>Select energy source</v>
      </c>
      <c r="AK143" s="376" t="str">
        <f>IF($C142="",AuswahlEtr,VLOOKUP($C142,'ANNEX 1 Emission Factors'!$B$41:$AR$58,COLUMNS('ANNEX 1 Emission Factors'!$B:$H)+(AK$6-2014),FALSE))</f>
        <v>Select energy source</v>
      </c>
      <c r="AL143" s="376" t="str">
        <f>IF($C142="",AuswahlEtr,VLOOKUP($C142,'ANNEX 1 Emission Factors'!$B$41:$AR$58,COLUMNS('ANNEX 1 Emission Factors'!$B:$H)+(AL$6-2014),FALSE))</f>
        <v>Select energy source</v>
      </c>
    </row>
    <row r="144" spans="2:38" ht="15.75" customHeight="1" thickBot="1">
      <c r="B144" s="64"/>
      <c r="C144" s="75" t="str">
        <f t="shared" si="528"/>
        <v>Amount of energy</v>
      </c>
      <c r="D144" s="823" t="str">
        <f t="shared" si="528"/>
        <v>[kWh]</v>
      </c>
      <c r="E144" s="824"/>
      <c r="F144" s="172"/>
      <c r="G144" s="66"/>
      <c r="H144" s="382" t="str">
        <f t="shared" ref="H144:I144" si="529">IF(ISBLANK(G144),"",G144)</f>
        <v/>
      </c>
      <c r="I144" s="386" t="str">
        <f t="shared" si="529"/>
        <v/>
      </c>
      <c r="J144" s="386" t="str">
        <f t="shared" ref="J144" si="530">IF(ISBLANK(I144),"",I144)</f>
        <v/>
      </c>
      <c r="K144" s="386" t="str">
        <f t="shared" ref="K144" si="531">IF(ISBLANK(J144),"",J144)</f>
        <v/>
      </c>
      <c r="L144" s="386" t="str">
        <f t="shared" ref="L144" si="532">IF(ISBLANK(K144),"",K144)</f>
        <v/>
      </c>
      <c r="M144" s="386" t="str">
        <f t="shared" ref="M144" si="533">IF(ISBLANK(L144),"",L144)</f>
        <v/>
      </c>
      <c r="N144" s="386" t="str">
        <f t="shared" ref="N144" si="534">IF(ISBLANK(M144),"",M144)</f>
        <v/>
      </c>
      <c r="O144" s="386" t="str">
        <f t="shared" ref="O144" si="535">IF(ISBLANK(N144),"",N144)</f>
        <v/>
      </c>
      <c r="P144" s="386" t="str">
        <f t="shared" ref="P144" si="536">IF(ISBLANK(O144),"",O144)</f>
        <v/>
      </c>
      <c r="Q144" s="386" t="str">
        <f t="shared" ref="Q144" si="537">IF(ISBLANK(P144),"",P144)</f>
        <v/>
      </c>
      <c r="R144" s="386" t="str">
        <f t="shared" ref="R144" si="538">IF(ISBLANK(Q144),"",Q144)</f>
        <v/>
      </c>
      <c r="S144" s="386" t="str">
        <f t="shared" ref="S144" si="539">IF(ISBLANK(R144),"",R144)</f>
        <v/>
      </c>
      <c r="T144" s="386" t="str">
        <f t="shared" ref="T144" si="540">IF(ISBLANK(S144),"",S144)</f>
        <v/>
      </c>
      <c r="U144" s="386" t="str">
        <f t="shared" ref="U144" si="541">IF(ISBLANK(T144),"",T144)</f>
        <v/>
      </c>
      <c r="V144" s="386" t="str">
        <f t="shared" ref="V144" si="542">IF(ISBLANK(U144),"",U144)</f>
        <v/>
      </c>
      <c r="W144" s="386" t="str">
        <f t="shared" ref="W144" si="543">IF(ISBLANK(V144),"",V144)</f>
        <v/>
      </c>
      <c r="X144" s="386" t="str">
        <f t="shared" ref="X144" si="544">IF(ISBLANK(W144),"",W144)</f>
        <v/>
      </c>
      <c r="Y144" s="386" t="str">
        <f t="shared" ref="Y144" si="545">IF(ISBLANK(X144),"",X144)</f>
        <v/>
      </c>
      <c r="Z144" s="386" t="str">
        <f t="shared" ref="Z144" si="546">IF(ISBLANK(Y144),"",Y144)</f>
        <v/>
      </c>
      <c r="AA144" s="386" t="str">
        <f t="shared" ref="AA144" si="547">IF(ISBLANK(Z144),"",Z144)</f>
        <v/>
      </c>
      <c r="AB144" s="386" t="str">
        <f t="shared" ref="AB144" si="548">IF(ISBLANK(AA144),"",AA144)</f>
        <v/>
      </c>
      <c r="AC144" s="386" t="str">
        <f t="shared" ref="AC144" si="549">IF(ISBLANK(AB144),"",AB144)</f>
        <v/>
      </c>
      <c r="AD144" s="386" t="str">
        <f t="shared" ref="AD144" si="550">IF(ISBLANK(AC144),"",AC144)</f>
        <v/>
      </c>
      <c r="AE144" s="386" t="str">
        <f t="shared" ref="AE144" si="551">IF(ISBLANK(AD144),"",AD144)</f>
        <v/>
      </c>
      <c r="AF144" s="386" t="str">
        <f t="shared" ref="AF144" si="552">IF(ISBLANK(AE144),"",AE144)</f>
        <v/>
      </c>
      <c r="AG144" s="386" t="str">
        <f t="shared" ref="AG144" si="553">IF(ISBLANK(AF144),"",AF144)</f>
        <v/>
      </c>
      <c r="AH144" s="386" t="str">
        <f t="shared" ref="AH144" si="554">IF(ISBLANK(AG144),"",AG144)</f>
        <v/>
      </c>
      <c r="AI144" s="386" t="str">
        <f t="shared" ref="AI144" si="555">IF(ISBLANK(AH144),"",AH144)</f>
        <v/>
      </c>
      <c r="AJ144" s="386" t="str">
        <f t="shared" ref="AJ144" si="556">IF(ISBLANK(AI144),"",AI144)</f>
        <v/>
      </c>
      <c r="AK144" s="386" t="str">
        <f t="shared" ref="AK144" si="557">IF(ISBLANK(AJ144),"",AJ144)</f>
        <v/>
      </c>
      <c r="AL144" s="386" t="str">
        <f t="shared" ref="AL144" si="558">IF(ISBLANK(AK144),"",AK144)</f>
        <v/>
      </c>
    </row>
    <row r="145" spans="2:38">
      <c r="B145" s="78"/>
      <c r="C145" s="15"/>
      <c r="D145" s="15"/>
      <c r="E145" s="15"/>
      <c r="F145" s="173"/>
      <c r="G145" s="60"/>
      <c r="H145" s="15"/>
      <c r="I145" s="202"/>
      <c r="J145" s="202"/>
      <c r="K145" s="202"/>
      <c r="L145" s="202"/>
      <c r="M145" s="202"/>
      <c r="N145" s="202"/>
      <c r="O145" s="202"/>
      <c r="P145" s="202"/>
      <c r="Q145" s="202"/>
      <c r="R145" s="202"/>
      <c r="S145" s="202"/>
      <c r="T145" s="202"/>
      <c r="U145" s="202"/>
      <c r="V145" s="202"/>
      <c r="W145" s="202"/>
      <c r="X145" s="202"/>
      <c r="Y145" s="202"/>
      <c r="Z145" s="202"/>
      <c r="AA145" s="202"/>
      <c r="AB145" s="202"/>
      <c r="AC145" s="202"/>
      <c r="AD145" s="202"/>
      <c r="AE145" s="202"/>
      <c r="AF145" s="202"/>
      <c r="AG145" s="202"/>
      <c r="AH145" s="202"/>
      <c r="AI145" s="202"/>
      <c r="AJ145" s="202"/>
      <c r="AK145" s="202"/>
      <c r="AL145" s="202"/>
    </row>
    <row r="146" spans="2:38">
      <c r="B146" s="499" t="str">
        <f>HLOOKUP(Start!$B$14,Sprachen_allg!B:Z,ROWS(Sprachen_allg!1:191),FALSE)</f>
        <v>2. Measured data not available:</v>
      </c>
      <c r="C146" s="15"/>
      <c r="D146" s="15"/>
      <c r="E146" s="15"/>
      <c r="F146" s="173"/>
      <c r="G146" s="60"/>
      <c r="H146" s="15"/>
      <c r="I146" s="202"/>
      <c r="J146" s="202"/>
      <c r="K146" s="202"/>
      <c r="L146" s="202"/>
      <c r="M146" s="202"/>
      <c r="N146" s="202"/>
      <c r="O146" s="202"/>
      <c r="P146" s="202"/>
      <c r="Q146" s="202"/>
      <c r="R146" s="202"/>
      <c r="S146" s="202"/>
      <c r="T146" s="202"/>
      <c r="U146" s="202"/>
      <c r="V146" s="202"/>
      <c r="W146" s="202"/>
      <c r="X146" s="202"/>
      <c r="Y146" s="202"/>
      <c r="Z146" s="202"/>
      <c r="AA146" s="202"/>
      <c r="AB146" s="202"/>
      <c r="AC146" s="202"/>
      <c r="AD146" s="202"/>
      <c r="AE146" s="202"/>
      <c r="AF146" s="202"/>
      <c r="AG146" s="202"/>
      <c r="AH146" s="202"/>
      <c r="AI146" s="202"/>
      <c r="AJ146" s="202"/>
      <c r="AK146" s="202"/>
      <c r="AL146" s="202"/>
    </row>
    <row r="147" spans="2:38">
      <c r="B147" s="78"/>
      <c r="C147" s="15"/>
      <c r="D147" s="15"/>
      <c r="E147" s="15"/>
      <c r="F147" s="173"/>
      <c r="G147" s="60"/>
      <c r="H147" s="15"/>
      <c r="I147" s="202"/>
      <c r="J147" s="202"/>
      <c r="K147" s="202"/>
      <c r="L147" s="202"/>
      <c r="M147" s="202"/>
      <c r="N147" s="202"/>
      <c r="O147" s="202"/>
      <c r="P147" s="202"/>
      <c r="Q147" s="202"/>
      <c r="R147" s="202"/>
      <c r="S147" s="202"/>
      <c r="T147" s="202"/>
      <c r="U147" s="202"/>
      <c r="V147" s="202"/>
      <c r="W147" s="202"/>
      <c r="X147" s="202"/>
      <c r="Y147" s="202"/>
      <c r="Z147" s="202"/>
      <c r="AA147" s="202"/>
      <c r="AB147" s="202"/>
      <c r="AC147" s="202"/>
      <c r="AD147" s="202"/>
      <c r="AE147" s="202"/>
      <c r="AF147" s="202"/>
      <c r="AG147" s="202"/>
      <c r="AH147" s="202"/>
      <c r="AI147" s="202"/>
      <c r="AJ147" s="202"/>
      <c r="AK147" s="202"/>
      <c r="AL147" s="202"/>
    </row>
    <row r="148" spans="2:38" s="42" customFormat="1" ht="17.25" customHeight="1" thickBot="1">
      <c r="B148" s="67"/>
      <c r="C148" s="40" t="str">
        <f>HLOOKUP(Start!$B$14,Sprachen_allg!B:Z,ROWS(Sprachen_allg!1:192),FALSE)</f>
        <v>Subarea 1/Consumer 1 -Thermal energy</v>
      </c>
      <c r="D148" s="40"/>
      <c r="E148" s="40"/>
      <c r="F148" s="169"/>
      <c r="G148" s="68"/>
      <c r="H148" s="40"/>
      <c r="I148" s="371"/>
      <c r="J148" s="371"/>
      <c r="K148" s="371"/>
      <c r="L148" s="371"/>
      <c r="M148" s="371"/>
      <c r="N148" s="371"/>
      <c r="O148" s="371"/>
      <c r="P148" s="371"/>
      <c r="Q148" s="371"/>
      <c r="R148" s="371"/>
      <c r="S148" s="371"/>
      <c r="T148" s="371"/>
      <c r="U148" s="371"/>
      <c r="V148" s="371"/>
      <c r="W148" s="371"/>
      <c r="X148" s="371"/>
      <c r="Y148" s="371"/>
      <c r="Z148" s="371"/>
      <c r="AA148" s="371"/>
      <c r="AB148" s="371"/>
      <c r="AC148" s="371"/>
      <c r="AD148" s="371"/>
      <c r="AE148" s="371"/>
      <c r="AF148" s="371"/>
      <c r="AG148" s="371"/>
      <c r="AH148" s="371"/>
      <c r="AI148" s="371"/>
      <c r="AJ148" s="371"/>
      <c r="AK148" s="371"/>
      <c r="AL148" s="371"/>
    </row>
    <row r="149" spans="2:38" ht="17.25" customHeight="1">
      <c r="B149" s="64"/>
      <c r="C149" s="69" t="str">
        <f>C141</f>
        <v>Type of energy source</v>
      </c>
      <c r="D149" s="70"/>
      <c r="E149" s="71"/>
      <c r="F149" s="166"/>
      <c r="G149" s="66"/>
      <c r="H149" s="63"/>
      <c r="I149" s="385"/>
      <c r="J149" s="385"/>
      <c r="K149" s="385"/>
      <c r="L149" s="385"/>
      <c r="M149" s="385"/>
      <c r="N149" s="385"/>
      <c r="O149" s="385"/>
      <c r="P149" s="385"/>
      <c r="Q149" s="385"/>
      <c r="R149" s="385"/>
      <c r="S149" s="385"/>
      <c r="T149" s="385"/>
      <c r="U149" s="385"/>
      <c r="V149" s="385"/>
      <c r="W149" s="385"/>
      <c r="X149" s="385"/>
      <c r="Y149" s="385"/>
      <c r="Z149" s="385"/>
      <c r="AA149" s="385"/>
      <c r="AB149" s="385"/>
      <c r="AC149" s="385"/>
      <c r="AD149" s="385"/>
      <c r="AE149" s="385"/>
      <c r="AF149" s="385"/>
      <c r="AG149" s="385"/>
      <c r="AH149" s="385"/>
      <c r="AI149" s="385"/>
      <c r="AJ149" s="385"/>
      <c r="AK149" s="385"/>
      <c r="AL149" s="385"/>
    </row>
    <row r="150" spans="2:38" ht="17.25" customHeight="1">
      <c r="B150" s="64"/>
      <c r="C150" s="827" t="str">
        <f>IF('PART 1 Status assessment'!C122="","",'PART 1 Status assessment'!C122)</f>
        <v/>
      </c>
      <c r="D150" s="828"/>
      <c r="E150" s="829"/>
      <c r="F150" s="166"/>
      <c r="G150" s="66"/>
      <c r="H150" s="400"/>
      <c r="I150" s="378"/>
      <c r="J150" s="378"/>
      <c r="K150" s="378"/>
      <c r="L150" s="378"/>
      <c r="M150" s="378"/>
      <c r="N150" s="378"/>
      <c r="O150" s="378"/>
      <c r="P150" s="378"/>
      <c r="Q150" s="378"/>
      <c r="R150" s="378"/>
      <c r="S150" s="378"/>
      <c r="T150" s="378"/>
      <c r="U150" s="378"/>
      <c r="V150" s="378"/>
      <c r="W150" s="378"/>
      <c r="X150" s="378"/>
      <c r="Y150" s="378"/>
      <c r="Z150" s="378"/>
      <c r="AA150" s="378"/>
      <c r="AB150" s="378"/>
      <c r="AC150" s="378"/>
      <c r="AD150" s="378"/>
      <c r="AE150" s="378"/>
      <c r="AF150" s="378"/>
      <c r="AG150" s="378"/>
      <c r="AH150" s="378"/>
      <c r="AI150" s="378"/>
      <c r="AJ150" s="378"/>
      <c r="AK150" s="378"/>
      <c r="AL150" s="378"/>
    </row>
    <row r="151" spans="2:38" ht="17.25" customHeight="1">
      <c r="B151" s="64"/>
      <c r="C151" s="357" t="str">
        <f t="shared" ref="C151:D152" si="559">C143</f>
        <v>CO2 factor [kgCO2eq/kWh]</v>
      </c>
      <c r="D151" s="833" t="str">
        <f t="shared" si="559"/>
        <v>[kgCO2eq/kWh]</v>
      </c>
      <c r="E151" s="834"/>
      <c r="F151" s="166"/>
      <c r="G151" s="94"/>
      <c r="H151" s="401" t="str">
        <f>IF($C150="",AuswahlEtr,VLOOKUP($C150,'ANNEX 1 Emission Factors'!$B$41:$AR$58,COLUMNS('ANNEX 1 Emission Factors'!$B:$H)+(H$6-2014),FALSE))</f>
        <v>Select energy source</v>
      </c>
      <c r="I151" s="376" t="str">
        <f>IF($C150="",AuswahlEtr,VLOOKUP($C150,'ANNEX 1 Emission Factors'!$B$41:$AR$58,COLUMNS('ANNEX 1 Emission Factors'!$B:$H)+(I$6-2014),FALSE))</f>
        <v>Select energy source</v>
      </c>
      <c r="J151" s="376" t="str">
        <f>IF($C150="",AuswahlEtr,VLOOKUP($C150,'ANNEX 1 Emission Factors'!$B$41:$AR$58,COLUMNS('ANNEX 1 Emission Factors'!$B:$H)+(J$6-2014),FALSE))</f>
        <v>Select energy source</v>
      </c>
      <c r="K151" s="376" t="str">
        <f>IF($C150="",AuswahlEtr,VLOOKUP($C150,'ANNEX 1 Emission Factors'!$B$41:$AR$58,COLUMNS('ANNEX 1 Emission Factors'!$B:$H)+(K$6-2014),FALSE))</f>
        <v>Select energy source</v>
      </c>
      <c r="L151" s="376" t="str">
        <f>IF($C150="",AuswahlEtr,VLOOKUP($C150,'ANNEX 1 Emission Factors'!$B$41:$AR$58,COLUMNS('ANNEX 1 Emission Factors'!$B:$H)+(L$6-2014),FALSE))</f>
        <v>Select energy source</v>
      </c>
      <c r="M151" s="376" t="str">
        <f>IF($C150="",AuswahlEtr,VLOOKUP($C150,'ANNEX 1 Emission Factors'!$B$41:$AR$58,COLUMNS('ANNEX 1 Emission Factors'!$B:$H)+(M$6-2014),FALSE))</f>
        <v>Select energy source</v>
      </c>
      <c r="N151" s="376" t="str">
        <f>IF($C150="",AuswahlEtr,VLOOKUP($C150,'ANNEX 1 Emission Factors'!$B$41:$AR$58,COLUMNS('ANNEX 1 Emission Factors'!$B:$H)+(N$6-2014),FALSE))</f>
        <v>Select energy source</v>
      </c>
      <c r="O151" s="376" t="str">
        <f>IF($C150="",AuswahlEtr,VLOOKUP($C150,'ANNEX 1 Emission Factors'!$B$41:$AR$58,COLUMNS('ANNEX 1 Emission Factors'!$B:$H)+(O$6-2014),FALSE))</f>
        <v>Select energy source</v>
      </c>
      <c r="P151" s="376" t="str">
        <f>IF($C150="",AuswahlEtr,VLOOKUP($C150,'ANNEX 1 Emission Factors'!$B$41:$AR$58,COLUMNS('ANNEX 1 Emission Factors'!$B:$H)+(P$6-2014),FALSE))</f>
        <v>Select energy source</v>
      </c>
      <c r="Q151" s="376" t="str">
        <f>IF($C150="",AuswahlEtr,VLOOKUP($C150,'ANNEX 1 Emission Factors'!$B$41:$AR$58,COLUMNS('ANNEX 1 Emission Factors'!$B:$H)+(Q$6-2014),FALSE))</f>
        <v>Select energy source</v>
      </c>
      <c r="R151" s="376" t="str">
        <f>IF($C150="",AuswahlEtr,VLOOKUP($C150,'ANNEX 1 Emission Factors'!$B$41:$AR$58,COLUMNS('ANNEX 1 Emission Factors'!$B:$H)+(R$6-2014),FALSE))</f>
        <v>Select energy source</v>
      </c>
      <c r="S151" s="376" t="str">
        <f>IF($C150="",AuswahlEtr,VLOOKUP($C150,'ANNEX 1 Emission Factors'!$B$41:$AR$58,COLUMNS('ANNEX 1 Emission Factors'!$B:$H)+(S$6-2014),FALSE))</f>
        <v>Select energy source</v>
      </c>
      <c r="T151" s="376" t="str">
        <f>IF($C150="",AuswahlEtr,VLOOKUP($C150,'ANNEX 1 Emission Factors'!$B$41:$AR$58,COLUMNS('ANNEX 1 Emission Factors'!$B:$H)+(T$6-2014),FALSE))</f>
        <v>Select energy source</v>
      </c>
      <c r="U151" s="376" t="str">
        <f>IF($C150="",AuswahlEtr,VLOOKUP($C150,'ANNEX 1 Emission Factors'!$B$41:$AR$58,COLUMNS('ANNEX 1 Emission Factors'!$B:$H)+(U$6-2014),FALSE))</f>
        <v>Select energy source</v>
      </c>
      <c r="V151" s="376" t="str">
        <f>IF($C150="",AuswahlEtr,VLOOKUP($C150,'ANNEX 1 Emission Factors'!$B$41:$AR$58,COLUMNS('ANNEX 1 Emission Factors'!$B:$H)+(V$6-2014),FALSE))</f>
        <v>Select energy source</v>
      </c>
      <c r="W151" s="376" t="str">
        <f>IF($C150="",AuswahlEtr,VLOOKUP($C150,'ANNEX 1 Emission Factors'!$B$41:$AR$58,COLUMNS('ANNEX 1 Emission Factors'!$B:$H)+(W$6-2014),FALSE))</f>
        <v>Select energy source</v>
      </c>
      <c r="X151" s="376" t="str">
        <f>IF($C150="",AuswahlEtr,VLOOKUP($C150,'ANNEX 1 Emission Factors'!$B$41:$AR$58,COLUMNS('ANNEX 1 Emission Factors'!$B:$H)+(X$6-2014),FALSE))</f>
        <v>Select energy source</v>
      </c>
      <c r="Y151" s="376" t="str">
        <f>IF($C150="",AuswahlEtr,VLOOKUP($C150,'ANNEX 1 Emission Factors'!$B$41:$AR$58,COLUMNS('ANNEX 1 Emission Factors'!$B:$H)+(Y$6-2014),FALSE))</f>
        <v>Select energy source</v>
      </c>
      <c r="Z151" s="376" t="str">
        <f>IF($C150="",AuswahlEtr,VLOOKUP($C150,'ANNEX 1 Emission Factors'!$B$41:$AR$58,COLUMNS('ANNEX 1 Emission Factors'!$B:$H)+(Z$6-2014),FALSE))</f>
        <v>Select energy source</v>
      </c>
      <c r="AA151" s="376" t="str">
        <f>IF($C150="",AuswahlEtr,VLOOKUP($C150,'ANNEX 1 Emission Factors'!$B$41:$AR$58,COLUMNS('ANNEX 1 Emission Factors'!$B:$H)+(AA$6-2014),FALSE))</f>
        <v>Select energy source</v>
      </c>
      <c r="AB151" s="376" t="str">
        <f>IF($C150="",AuswahlEtr,VLOOKUP($C150,'ANNEX 1 Emission Factors'!$B$41:$AR$58,COLUMNS('ANNEX 1 Emission Factors'!$B:$H)+(AB$6-2014),FALSE))</f>
        <v>Select energy source</v>
      </c>
      <c r="AC151" s="376" t="str">
        <f>IF($C150="",AuswahlEtr,VLOOKUP($C150,'ANNEX 1 Emission Factors'!$B$41:$AR$58,COLUMNS('ANNEX 1 Emission Factors'!$B:$H)+(AC$6-2014),FALSE))</f>
        <v>Select energy source</v>
      </c>
      <c r="AD151" s="376" t="str">
        <f>IF($C150="",AuswahlEtr,VLOOKUP($C150,'ANNEX 1 Emission Factors'!$B$41:$AR$58,COLUMNS('ANNEX 1 Emission Factors'!$B:$H)+(AD$6-2014),FALSE))</f>
        <v>Select energy source</v>
      </c>
      <c r="AE151" s="376" t="str">
        <f>IF($C150="",AuswahlEtr,VLOOKUP($C150,'ANNEX 1 Emission Factors'!$B$41:$AR$58,COLUMNS('ANNEX 1 Emission Factors'!$B:$H)+(AE$6-2014),FALSE))</f>
        <v>Select energy source</v>
      </c>
      <c r="AF151" s="376" t="str">
        <f>IF($C150="",AuswahlEtr,VLOOKUP($C150,'ANNEX 1 Emission Factors'!$B$41:$AR$58,COLUMNS('ANNEX 1 Emission Factors'!$B:$H)+(AF$6-2014),FALSE))</f>
        <v>Select energy source</v>
      </c>
      <c r="AG151" s="376" t="str">
        <f>IF($C150="",AuswahlEtr,VLOOKUP($C150,'ANNEX 1 Emission Factors'!$B$41:$AR$58,COLUMNS('ANNEX 1 Emission Factors'!$B:$H)+(AG$6-2014),FALSE))</f>
        <v>Select energy source</v>
      </c>
      <c r="AH151" s="376" t="str">
        <f>IF($C150="",AuswahlEtr,VLOOKUP($C150,'ANNEX 1 Emission Factors'!$B$41:$AR$58,COLUMNS('ANNEX 1 Emission Factors'!$B:$H)+(AH$6-2014),FALSE))</f>
        <v>Select energy source</v>
      </c>
      <c r="AI151" s="376" t="str">
        <f>IF($C150="",AuswahlEtr,VLOOKUP($C150,'ANNEX 1 Emission Factors'!$B$41:$AR$58,COLUMNS('ANNEX 1 Emission Factors'!$B:$H)+(AI$6-2014),FALSE))</f>
        <v>Select energy source</v>
      </c>
      <c r="AJ151" s="376" t="str">
        <f>IF($C150="",AuswahlEtr,VLOOKUP($C150,'ANNEX 1 Emission Factors'!$B$41:$AR$58,COLUMNS('ANNEX 1 Emission Factors'!$B:$H)+(AJ$6-2014),FALSE))</f>
        <v>Select energy source</v>
      </c>
      <c r="AK151" s="376" t="str">
        <f>IF($C150="",AuswahlEtr,VLOOKUP($C150,'ANNEX 1 Emission Factors'!$B$41:$AR$58,COLUMNS('ANNEX 1 Emission Factors'!$B:$H)+(AK$6-2014),FALSE))</f>
        <v>Select energy source</v>
      </c>
      <c r="AL151" s="376" t="str">
        <f>IF($C150="",AuswahlEtr,VLOOKUP($C150,'ANNEX 1 Emission Factors'!$B$41:$AR$58,COLUMNS('ANNEX 1 Emission Factors'!$B:$H)+(AL$6-2014),FALSE))</f>
        <v>Select energy source</v>
      </c>
    </row>
    <row r="152" spans="2:38" ht="17.25" customHeight="1" thickBot="1">
      <c r="B152" s="64"/>
      <c r="C152" s="75" t="str">
        <f t="shared" si="559"/>
        <v>Amount of energy</v>
      </c>
      <c r="D152" s="823" t="str">
        <f t="shared" si="559"/>
        <v>[kWh]</v>
      </c>
      <c r="E152" s="824"/>
      <c r="F152" s="172"/>
      <c r="G152" s="91" t="str">
        <f>IF('PART 1 Status assessment'!H124="","",'PART 1 Status assessment'!H124)</f>
        <v/>
      </c>
      <c r="H152" s="382" t="str">
        <f t="shared" ref="H152:I152" si="560">IF(ISBLANK(G152),"",G152)</f>
        <v/>
      </c>
      <c r="I152" s="386" t="str">
        <f t="shared" si="560"/>
        <v/>
      </c>
      <c r="J152" s="386" t="str">
        <f t="shared" ref="J152" si="561">IF(ISBLANK(I152),"",I152)</f>
        <v/>
      </c>
      <c r="K152" s="386" t="str">
        <f t="shared" ref="K152" si="562">IF(ISBLANK(J152),"",J152)</f>
        <v/>
      </c>
      <c r="L152" s="386" t="str">
        <f t="shared" ref="L152" si="563">IF(ISBLANK(K152),"",K152)</f>
        <v/>
      </c>
      <c r="M152" s="386" t="str">
        <f t="shared" ref="M152" si="564">IF(ISBLANK(L152),"",L152)</f>
        <v/>
      </c>
      <c r="N152" s="386" t="str">
        <f t="shared" ref="N152" si="565">IF(ISBLANK(M152),"",M152)</f>
        <v/>
      </c>
      <c r="O152" s="386" t="str">
        <f t="shared" ref="O152" si="566">IF(ISBLANK(N152),"",N152)</f>
        <v/>
      </c>
      <c r="P152" s="386" t="str">
        <f t="shared" ref="P152" si="567">IF(ISBLANK(O152),"",O152)</f>
        <v/>
      </c>
      <c r="Q152" s="386" t="str">
        <f t="shared" ref="Q152" si="568">IF(ISBLANK(P152),"",P152)</f>
        <v/>
      </c>
      <c r="R152" s="386" t="str">
        <f t="shared" ref="R152" si="569">IF(ISBLANK(Q152),"",Q152)</f>
        <v/>
      </c>
      <c r="S152" s="386" t="str">
        <f t="shared" ref="S152" si="570">IF(ISBLANK(R152),"",R152)</f>
        <v/>
      </c>
      <c r="T152" s="386" t="str">
        <f t="shared" ref="T152" si="571">IF(ISBLANK(S152),"",S152)</f>
        <v/>
      </c>
      <c r="U152" s="386" t="str">
        <f t="shared" ref="U152" si="572">IF(ISBLANK(T152),"",T152)</f>
        <v/>
      </c>
      <c r="V152" s="386" t="str">
        <f t="shared" ref="V152" si="573">IF(ISBLANK(U152),"",U152)</f>
        <v/>
      </c>
      <c r="W152" s="386" t="str">
        <f t="shared" ref="W152" si="574">IF(ISBLANK(V152),"",V152)</f>
        <v/>
      </c>
      <c r="X152" s="386" t="str">
        <f t="shared" ref="X152" si="575">IF(ISBLANK(W152),"",W152)</f>
        <v/>
      </c>
      <c r="Y152" s="386" t="str">
        <f t="shared" ref="Y152" si="576">IF(ISBLANK(X152),"",X152)</f>
        <v/>
      </c>
      <c r="Z152" s="386" t="str">
        <f t="shared" ref="Z152" si="577">IF(ISBLANK(Y152),"",Y152)</f>
        <v/>
      </c>
      <c r="AA152" s="386" t="str">
        <f t="shared" ref="AA152" si="578">IF(ISBLANK(Z152),"",Z152)</f>
        <v/>
      </c>
      <c r="AB152" s="386" t="str">
        <f t="shared" ref="AB152" si="579">IF(ISBLANK(AA152),"",AA152)</f>
        <v/>
      </c>
      <c r="AC152" s="386" t="str">
        <f t="shared" ref="AC152" si="580">IF(ISBLANK(AB152),"",AB152)</f>
        <v/>
      </c>
      <c r="AD152" s="386" t="str">
        <f t="shared" ref="AD152" si="581">IF(ISBLANK(AC152),"",AC152)</f>
        <v/>
      </c>
      <c r="AE152" s="386" t="str">
        <f t="shared" ref="AE152" si="582">IF(ISBLANK(AD152),"",AD152)</f>
        <v/>
      </c>
      <c r="AF152" s="386" t="str">
        <f t="shared" ref="AF152" si="583">IF(ISBLANK(AE152),"",AE152)</f>
        <v/>
      </c>
      <c r="AG152" s="386" t="str">
        <f t="shared" ref="AG152" si="584">IF(ISBLANK(AF152),"",AF152)</f>
        <v/>
      </c>
      <c r="AH152" s="386" t="str">
        <f t="shared" ref="AH152" si="585">IF(ISBLANK(AG152),"",AG152)</f>
        <v/>
      </c>
      <c r="AI152" s="386" t="str">
        <f t="shared" ref="AI152" si="586">IF(ISBLANK(AH152),"",AH152)</f>
        <v/>
      </c>
      <c r="AJ152" s="386" t="str">
        <f t="shared" ref="AJ152" si="587">IF(ISBLANK(AI152),"",AI152)</f>
        <v/>
      </c>
      <c r="AK152" s="386" t="str">
        <f t="shared" ref="AK152" si="588">IF(ISBLANK(AJ152),"",AJ152)</f>
        <v/>
      </c>
      <c r="AL152" s="386" t="str">
        <f t="shared" ref="AL152" si="589">IF(ISBLANK(AK152),"",AK152)</f>
        <v/>
      </c>
    </row>
    <row r="153" spans="2:38" ht="17.25" customHeight="1">
      <c r="B153" s="64"/>
      <c r="C153" s="15"/>
      <c r="D153" s="40"/>
      <c r="E153" s="63"/>
      <c r="F153" s="166"/>
      <c r="G153" s="66"/>
      <c r="H153" s="63"/>
      <c r="I153" s="385"/>
      <c r="J153" s="385"/>
      <c r="K153" s="385"/>
      <c r="L153" s="385"/>
      <c r="M153" s="385"/>
      <c r="N153" s="385"/>
      <c r="O153" s="385"/>
      <c r="P153" s="385"/>
      <c r="Q153" s="385"/>
      <c r="R153" s="385"/>
      <c r="S153" s="385"/>
      <c r="T153" s="385"/>
      <c r="U153" s="385"/>
      <c r="V153" s="385"/>
      <c r="W153" s="385"/>
      <c r="X153" s="385"/>
      <c r="Y153" s="385"/>
      <c r="Z153" s="385"/>
      <c r="AA153" s="385"/>
      <c r="AB153" s="385"/>
      <c r="AC153" s="385"/>
      <c r="AD153" s="385"/>
      <c r="AE153" s="385"/>
      <c r="AF153" s="385"/>
      <c r="AG153" s="385"/>
      <c r="AH153" s="385"/>
      <c r="AI153" s="385"/>
      <c r="AJ153" s="385"/>
      <c r="AK153" s="385"/>
      <c r="AL153" s="385"/>
    </row>
    <row r="154" spans="2:38" s="42" customFormat="1" ht="17.25" customHeight="1" thickBot="1">
      <c r="B154" s="67"/>
      <c r="C154" s="498" t="str">
        <f>HLOOKUP(Start!$B$14,Sprachen_allg!B:Z,ROWS(Sprachen_allg!1:193),FALSE)</f>
        <v>Subarea 2/Consumer 2 -Thermal energy</v>
      </c>
      <c r="D154" s="40"/>
      <c r="E154" s="40"/>
      <c r="F154" s="169"/>
      <c r="G154" s="68"/>
      <c r="H154" s="40"/>
      <c r="I154" s="371"/>
      <c r="J154" s="371"/>
      <c r="K154" s="371"/>
      <c r="L154" s="371"/>
      <c r="M154" s="371"/>
      <c r="N154" s="371"/>
      <c r="O154" s="371"/>
      <c r="P154" s="371"/>
      <c r="Q154" s="371"/>
      <c r="R154" s="371"/>
      <c r="S154" s="371"/>
      <c r="T154" s="371"/>
      <c r="U154" s="371"/>
      <c r="V154" s="371"/>
      <c r="W154" s="371"/>
      <c r="X154" s="371"/>
      <c r="Y154" s="371"/>
      <c r="Z154" s="371"/>
      <c r="AA154" s="371"/>
      <c r="AB154" s="371"/>
      <c r="AC154" s="371"/>
      <c r="AD154" s="371"/>
      <c r="AE154" s="371"/>
      <c r="AF154" s="371"/>
      <c r="AG154" s="371"/>
      <c r="AH154" s="371"/>
      <c r="AI154" s="371"/>
      <c r="AJ154" s="371"/>
      <c r="AK154" s="371"/>
      <c r="AL154" s="371"/>
    </row>
    <row r="155" spans="2:38" ht="17.25" customHeight="1">
      <c r="B155" s="64"/>
      <c r="C155" s="69" t="str">
        <f>C149</f>
        <v>Type of energy source</v>
      </c>
      <c r="D155" s="70"/>
      <c r="E155" s="71"/>
      <c r="F155" s="166"/>
      <c r="G155" s="66"/>
      <c r="H155" s="63"/>
      <c r="I155" s="385"/>
      <c r="J155" s="385"/>
      <c r="K155" s="385"/>
      <c r="L155" s="385"/>
      <c r="M155" s="385"/>
      <c r="N155" s="385"/>
      <c r="O155" s="385"/>
      <c r="P155" s="385"/>
      <c r="Q155" s="385"/>
      <c r="R155" s="385"/>
      <c r="S155" s="385"/>
      <c r="T155" s="385"/>
      <c r="U155" s="385"/>
      <c r="V155" s="385"/>
      <c r="W155" s="385"/>
      <c r="X155" s="385"/>
      <c r="Y155" s="385"/>
      <c r="Z155" s="385"/>
      <c r="AA155" s="385"/>
      <c r="AB155" s="385"/>
      <c r="AC155" s="385"/>
      <c r="AD155" s="385"/>
      <c r="AE155" s="385"/>
      <c r="AF155" s="385"/>
      <c r="AG155" s="385"/>
      <c r="AH155" s="385"/>
      <c r="AI155" s="385"/>
      <c r="AJ155" s="385"/>
      <c r="AK155" s="385"/>
      <c r="AL155" s="385"/>
    </row>
    <row r="156" spans="2:38" ht="17.25" customHeight="1">
      <c r="B156" s="64"/>
      <c r="C156" s="827" t="str">
        <f>IF('PART 1 Status assessment'!C128="","",'PART 1 Status assessment'!C128)</f>
        <v/>
      </c>
      <c r="D156" s="828"/>
      <c r="E156" s="829"/>
      <c r="F156" s="166"/>
      <c r="G156" s="66"/>
      <c r="H156" s="400"/>
      <c r="I156" s="378"/>
      <c r="J156" s="378"/>
      <c r="K156" s="378"/>
      <c r="L156" s="378"/>
      <c r="M156" s="378"/>
      <c r="N156" s="378"/>
      <c r="O156" s="378"/>
      <c r="P156" s="378"/>
      <c r="Q156" s="378"/>
      <c r="R156" s="378"/>
      <c r="S156" s="378"/>
      <c r="T156" s="378"/>
      <c r="U156" s="378"/>
      <c r="V156" s="378"/>
      <c r="W156" s="378"/>
      <c r="X156" s="378"/>
      <c r="Y156" s="378"/>
      <c r="Z156" s="378"/>
      <c r="AA156" s="378"/>
      <c r="AB156" s="378"/>
      <c r="AC156" s="378"/>
      <c r="AD156" s="378"/>
      <c r="AE156" s="378"/>
      <c r="AF156" s="378"/>
      <c r="AG156" s="378"/>
      <c r="AH156" s="378"/>
      <c r="AI156" s="378"/>
      <c r="AJ156" s="378"/>
      <c r="AK156" s="378"/>
      <c r="AL156" s="378"/>
    </row>
    <row r="157" spans="2:38" ht="17.25" customHeight="1">
      <c r="B157" s="64"/>
      <c r="C157" s="357" t="str">
        <f t="shared" ref="C157:D158" si="590">C151</f>
        <v>CO2 factor [kgCO2eq/kWh]</v>
      </c>
      <c r="D157" s="833" t="str">
        <f t="shared" si="590"/>
        <v>[kgCO2eq/kWh]</v>
      </c>
      <c r="E157" s="834"/>
      <c r="F157" s="166"/>
      <c r="G157" s="94"/>
      <c r="H157" s="401" t="str">
        <f>IF($C156="",AuswahlEtr,VLOOKUP($C156,'ANNEX 1 Emission Factors'!$B$41:$AR$58,COLUMNS('ANNEX 1 Emission Factors'!$B:$H)+(H$6-2014),FALSE))</f>
        <v>Select energy source</v>
      </c>
      <c r="I157" s="376" t="str">
        <f>IF($C156="",AuswahlEtr,VLOOKUP($C156,'ANNEX 1 Emission Factors'!$B$41:$AR$58,COLUMNS('ANNEX 1 Emission Factors'!$B:$H)+(I$6-2014),FALSE))</f>
        <v>Select energy source</v>
      </c>
      <c r="J157" s="376" t="str">
        <f>IF($C156="",AuswahlEtr,VLOOKUP($C156,'ANNEX 1 Emission Factors'!$B$41:$AR$58,COLUMNS('ANNEX 1 Emission Factors'!$B:$H)+(J$6-2014),FALSE))</f>
        <v>Select energy source</v>
      </c>
      <c r="K157" s="376" t="str">
        <f>IF($C156="",AuswahlEtr,VLOOKUP($C156,'ANNEX 1 Emission Factors'!$B$41:$AR$58,COLUMNS('ANNEX 1 Emission Factors'!$B:$H)+(K$6-2014),FALSE))</f>
        <v>Select energy source</v>
      </c>
      <c r="L157" s="376" t="str">
        <f>IF($C156="",AuswahlEtr,VLOOKUP($C156,'ANNEX 1 Emission Factors'!$B$41:$AR$58,COLUMNS('ANNEX 1 Emission Factors'!$B:$H)+(L$6-2014),FALSE))</f>
        <v>Select energy source</v>
      </c>
      <c r="M157" s="376" t="str">
        <f>IF($C156="",AuswahlEtr,VLOOKUP($C156,'ANNEX 1 Emission Factors'!$B$41:$AR$58,COLUMNS('ANNEX 1 Emission Factors'!$B:$H)+(M$6-2014),FALSE))</f>
        <v>Select energy source</v>
      </c>
      <c r="N157" s="376" t="str">
        <f>IF($C156="",AuswahlEtr,VLOOKUP($C156,'ANNEX 1 Emission Factors'!$B$41:$AR$58,COLUMNS('ANNEX 1 Emission Factors'!$B:$H)+(N$6-2014),FALSE))</f>
        <v>Select energy source</v>
      </c>
      <c r="O157" s="376" t="str">
        <f>IF($C156="",AuswahlEtr,VLOOKUP($C156,'ANNEX 1 Emission Factors'!$B$41:$AR$58,COLUMNS('ANNEX 1 Emission Factors'!$B:$H)+(O$6-2014),FALSE))</f>
        <v>Select energy source</v>
      </c>
      <c r="P157" s="376" t="str">
        <f>IF($C156="",AuswahlEtr,VLOOKUP($C156,'ANNEX 1 Emission Factors'!$B$41:$AR$58,COLUMNS('ANNEX 1 Emission Factors'!$B:$H)+(P$6-2014),FALSE))</f>
        <v>Select energy source</v>
      </c>
      <c r="Q157" s="376" t="str">
        <f>IF($C156="",AuswahlEtr,VLOOKUP($C156,'ANNEX 1 Emission Factors'!$B$41:$AR$58,COLUMNS('ANNEX 1 Emission Factors'!$B:$H)+(Q$6-2014),FALSE))</f>
        <v>Select energy source</v>
      </c>
      <c r="R157" s="376" t="str">
        <f>IF($C156="",AuswahlEtr,VLOOKUP($C156,'ANNEX 1 Emission Factors'!$B$41:$AR$58,COLUMNS('ANNEX 1 Emission Factors'!$B:$H)+(R$6-2014),FALSE))</f>
        <v>Select energy source</v>
      </c>
      <c r="S157" s="376" t="str">
        <f>IF($C156="",AuswahlEtr,VLOOKUP($C156,'ANNEX 1 Emission Factors'!$B$41:$AR$58,COLUMNS('ANNEX 1 Emission Factors'!$B:$H)+(S$6-2014),FALSE))</f>
        <v>Select energy source</v>
      </c>
      <c r="T157" s="376" t="str">
        <f>IF($C156="",AuswahlEtr,VLOOKUP($C156,'ANNEX 1 Emission Factors'!$B$41:$AR$58,COLUMNS('ANNEX 1 Emission Factors'!$B:$H)+(T$6-2014),FALSE))</f>
        <v>Select energy source</v>
      </c>
      <c r="U157" s="376" t="str">
        <f>IF($C156="",AuswahlEtr,VLOOKUP($C156,'ANNEX 1 Emission Factors'!$B$41:$AR$58,COLUMNS('ANNEX 1 Emission Factors'!$B:$H)+(U$6-2014),FALSE))</f>
        <v>Select energy source</v>
      </c>
      <c r="V157" s="376" t="str">
        <f>IF($C156="",AuswahlEtr,VLOOKUP($C156,'ANNEX 1 Emission Factors'!$B$41:$AR$58,COLUMNS('ANNEX 1 Emission Factors'!$B:$H)+(V$6-2014),FALSE))</f>
        <v>Select energy source</v>
      </c>
      <c r="W157" s="376" t="str">
        <f>IF($C156="",AuswahlEtr,VLOOKUP($C156,'ANNEX 1 Emission Factors'!$B$41:$AR$58,COLUMNS('ANNEX 1 Emission Factors'!$B:$H)+(W$6-2014),FALSE))</f>
        <v>Select energy source</v>
      </c>
      <c r="X157" s="376" t="str">
        <f>IF($C156="",AuswahlEtr,VLOOKUP($C156,'ANNEX 1 Emission Factors'!$B$41:$AR$58,COLUMNS('ANNEX 1 Emission Factors'!$B:$H)+(X$6-2014),FALSE))</f>
        <v>Select energy source</v>
      </c>
      <c r="Y157" s="376" t="str">
        <f>IF($C156="",AuswahlEtr,VLOOKUP($C156,'ANNEX 1 Emission Factors'!$B$41:$AR$58,COLUMNS('ANNEX 1 Emission Factors'!$B:$H)+(Y$6-2014),FALSE))</f>
        <v>Select energy source</v>
      </c>
      <c r="Z157" s="376" t="str">
        <f>IF($C156="",AuswahlEtr,VLOOKUP($C156,'ANNEX 1 Emission Factors'!$B$41:$AR$58,COLUMNS('ANNEX 1 Emission Factors'!$B:$H)+(Z$6-2014),FALSE))</f>
        <v>Select energy source</v>
      </c>
      <c r="AA157" s="376" t="str">
        <f>IF($C156="",AuswahlEtr,VLOOKUP($C156,'ANNEX 1 Emission Factors'!$B$41:$AR$58,COLUMNS('ANNEX 1 Emission Factors'!$B:$H)+(AA$6-2014),FALSE))</f>
        <v>Select energy source</v>
      </c>
      <c r="AB157" s="376" t="str">
        <f>IF($C156="",AuswahlEtr,VLOOKUP($C156,'ANNEX 1 Emission Factors'!$B$41:$AR$58,COLUMNS('ANNEX 1 Emission Factors'!$B:$H)+(AB$6-2014),FALSE))</f>
        <v>Select energy source</v>
      </c>
      <c r="AC157" s="376" t="str">
        <f>IF($C156="",AuswahlEtr,VLOOKUP($C156,'ANNEX 1 Emission Factors'!$B$41:$AR$58,COLUMNS('ANNEX 1 Emission Factors'!$B:$H)+(AC$6-2014),FALSE))</f>
        <v>Select energy source</v>
      </c>
      <c r="AD157" s="376" t="str">
        <f>IF($C156="",AuswahlEtr,VLOOKUP($C156,'ANNEX 1 Emission Factors'!$B$41:$AR$58,COLUMNS('ANNEX 1 Emission Factors'!$B:$H)+(AD$6-2014),FALSE))</f>
        <v>Select energy source</v>
      </c>
      <c r="AE157" s="376" t="str">
        <f>IF($C156="",AuswahlEtr,VLOOKUP($C156,'ANNEX 1 Emission Factors'!$B$41:$AR$58,COLUMNS('ANNEX 1 Emission Factors'!$B:$H)+(AE$6-2014),FALSE))</f>
        <v>Select energy source</v>
      </c>
      <c r="AF157" s="376" t="str">
        <f>IF($C156="",AuswahlEtr,VLOOKUP($C156,'ANNEX 1 Emission Factors'!$B$41:$AR$58,COLUMNS('ANNEX 1 Emission Factors'!$B:$H)+(AF$6-2014),FALSE))</f>
        <v>Select energy source</v>
      </c>
      <c r="AG157" s="376" t="str">
        <f>IF($C156="",AuswahlEtr,VLOOKUP($C156,'ANNEX 1 Emission Factors'!$B$41:$AR$58,COLUMNS('ANNEX 1 Emission Factors'!$B:$H)+(AG$6-2014),FALSE))</f>
        <v>Select energy source</v>
      </c>
      <c r="AH157" s="376" t="str">
        <f>IF($C156="",AuswahlEtr,VLOOKUP($C156,'ANNEX 1 Emission Factors'!$B$41:$AR$58,COLUMNS('ANNEX 1 Emission Factors'!$B:$H)+(AH$6-2014),FALSE))</f>
        <v>Select energy source</v>
      </c>
      <c r="AI157" s="376" t="str">
        <f>IF($C156="",AuswahlEtr,VLOOKUP($C156,'ANNEX 1 Emission Factors'!$B$41:$AR$58,COLUMNS('ANNEX 1 Emission Factors'!$B:$H)+(AI$6-2014),FALSE))</f>
        <v>Select energy source</v>
      </c>
      <c r="AJ157" s="376" t="str">
        <f>IF($C156="",AuswahlEtr,VLOOKUP($C156,'ANNEX 1 Emission Factors'!$B$41:$AR$58,COLUMNS('ANNEX 1 Emission Factors'!$B:$H)+(AJ$6-2014),FALSE))</f>
        <v>Select energy source</v>
      </c>
      <c r="AK157" s="376" t="str">
        <f>IF($C156="",AuswahlEtr,VLOOKUP($C156,'ANNEX 1 Emission Factors'!$B$41:$AR$58,COLUMNS('ANNEX 1 Emission Factors'!$B:$H)+(AK$6-2014),FALSE))</f>
        <v>Select energy source</v>
      </c>
      <c r="AL157" s="376" t="str">
        <f>IF($C156="",AuswahlEtr,VLOOKUP($C156,'ANNEX 1 Emission Factors'!$B$41:$AR$58,COLUMNS('ANNEX 1 Emission Factors'!$B:$H)+(AL$6-2014),FALSE))</f>
        <v>Select energy source</v>
      </c>
    </row>
    <row r="158" spans="2:38" ht="17.25" customHeight="1" thickBot="1">
      <c r="B158" s="64"/>
      <c r="C158" s="75" t="str">
        <f t="shared" si="590"/>
        <v>Amount of energy</v>
      </c>
      <c r="D158" s="823" t="str">
        <f t="shared" si="590"/>
        <v>[kWh]</v>
      </c>
      <c r="E158" s="824"/>
      <c r="F158" s="172"/>
      <c r="G158" s="91" t="str">
        <f>IF('PART 1 Status assessment'!H130="","",'PART 1 Status assessment'!H130)</f>
        <v/>
      </c>
      <c r="H158" s="382" t="str">
        <f t="shared" ref="H158:I158" si="591">IF(ISBLANK(G158),"",G158)</f>
        <v/>
      </c>
      <c r="I158" s="386" t="str">
        <f t="shared" si="591"/>
        <v/>
      </c>
      <c r="J158" s="386" t="str">
        <f t="shared" ref="J158" si="592">IF(ISBLANK(I158),"",I158)</f>
        <v/>
      </c>
      <c r="K158" s="386" t="str">
        <f t="shared" ref="K158" si="593">IF(ISBLANK(J158),"",J158)</f>
        <v/>
      </c>
      <c r="L158" s="386" t="str">
        <f t="shared" ref="L158" si="594">IF(ISBLANK(K158),"",K158)</f>
        <v/>
      </c>
      <c r="M158" s="386" t="str">
        <f t="shared" ref="M158" si="595">IF(ISBLANK(L158),"",L158)</f>
        <v/>
      </c>
      <c r="N158" s="386" t="str">
        <f t="shared" ref="N158" si="596">IF(ISBLANK(M158),"",M158)</f>
        <v/>
      </c>
      <c r="O158" s="386" t="str">
        <f t="shared" ref="O158" si="597">IF(ISBLANK(N158),"",N158)</f>
        <v/>
      </c>
      <c r="P158" s="386" t="str">
        <f t="shared" ref="P158" si="598">IF(ISBLANK(O158),"",O158)</f>
        <v/>
      </c>
      <c r="Q158" s="386" t="str">
        <f t="shared" ref="Q158" si="599">IF(ISBLANK(P158),"",P158)</f>
        <v/>
      </c>
      <c r="R158" s="386" t="str">
        <f t="shared" ref="R158" si="600">IF(ISBLANK(Q158),"",Q158)</f>
        <v/>
      </c>
      <c r="S158" s="386" t="str">
        <f t="shared" ref="S158" si="601">IF(ISBLANK(R158),"",R158)</f>
        <v/>
      </c>
      <c r="T158" s="386" t="str">
        <f t="shared" ref="T158" si="602">IF(ISBLANK(S158),"",S158)</f>
        <v/>
      </c>
      <c r="U158" s="386" t="str">
        <f t="shared" ref="U158" si="603">IF(ISBLANK(T158),"",T158)</f>
        <v/>
      </c>
      <c r="V158" s="386" t="str">
        <f t="shared" ref="V158" si="604">IF(ISBLANK(U158),"",U158)</f>
        <v/>
      </c>
      <c r="W158" s="386" t="str">
        <f t="shared" ref="W158" si="605">IF(ISBLANK(V158),"",V158)</f>
        <v/>
      </c>
      <c r="X158" s="386" t="str">
        <f t="shared" ref="X158" si="606">IF(ISBLANK(W158),"",W158)</f>
        <v/>
      </c>
      <c r="Y158" s="386" t="str">
        <f t="shared" ref="Y158" si="607">IF(ISBLANK(X158),"",X158)</f>
        <v/>
      </c>
      <c r="Z158" s="386" t="str">
        <f t="shared" ref="Z158" si="608">IF(ISBLANK(Y158),"",Y158)</f>
        <v/>
      </c>
      <c r="AA158" s="386" t="str">
        <f t="shared" ref="AA158" si="609">IF(ISBLANK(Z158),"",Z158)</f>
        <v/>
      </c>
      <c r="AB158" s="386" t="str">
        <f t="shared" ref="AB158" si="610">IF(ISBLANK(AA158),"",AA158)</f>
        <v/>
      </c>
      <c r="AC158" s="386" t="str">
        <f t="shared" ref="AC158" si="611">IF(ISBLANK(AB158),"",AB158)</f>
        <v/>
      </c>
      <c r="AD158" s="386" t="str">
        <f t="shared" ref="AD158" si="612">IF(ISBLANK(AC158),"",AC158)</f>
        <v/>
      </c>
      <c r="AE158" s="386" t="str">
        <f t="shared" ref="AE158" si="613">IF(ISBLANK(AD158),"",AD158)</f>
        <v/>
      </c>
      <c r="AF158" s="386" t="str">
        <f t="shared" ref="AF158" si="614">IF(ISBLANK(AE158),"",AE158)</f>
        <v/>
      </c>
      <c r="AG158" s="386" t="str">
        <f t="shared" ref="AG158" si="615">IF(ISBLANK(AF158),"",AF158)</f>
        <v/>
      </c>
      <c r="AH158" s="386" t="str">
        <f t="shared" ref="AH158" si="616">IF(ISBLANK(AG158),"",AG158)</f>
        <v/>
      </c>
      <c r="AI158" s="386" t="str">
        <f t="shared" ref="AI158" si="617">IF(ISBLANK(AH158),"",AH158)</f>
        <v/>
      </c>
      <c r="AJ158" s="386" t="str">
        <f t="shared" ref="AJ158" si="618">IF(ISBLANK(AI158),"",AI158)</f>
        <v/>
      </c>
      <c r="AK158" s="386" t="str">
        <f t="shared" ref="AK158" si="619">IF(ISBLANK(AJ158),"",AJ158)</f>
        <v/>
      </c>
      <c r="AL158" s="386" t="str">
        <f t="shared" ref="AL158" si="620">IF(ISBLANK(AK158),"",AK158)</f>
        <v/>
      </c>
    </row>
    <row r="159" spans="2:38" ht="17.25" customHeight="1">
      <c r="B159" s="64"/>
      <c r="C159" s="15"/>
      <c r="D159" s="40"/>
      <c r="E159" s="63"/>
      <c r="F159" s="166"/>
      <c r="G159" s="66"/>
      <c r="H159" s="63"/>
      <c r="I159" s="385"/>
      <c r="J159" s="385"/>
      <c r="K159" s="385"/>
      <c r="L159" s="385"/>
      <c r="M159" s="385"/>
      <c r="N159" s="385"/>
      <c r="O159" s="385"/>
      <c r="P159" s="385"/>
      <c r="Q159" s="385"/>
      <c r="R159" s="385"/>
      <c r="S159" s="385"/>
      <c r="T159" s="385"/>
      <c r="U159" s="385"/>
      <c r="V159" s="385"/>
      <c r="W159" s="385"/>
      <c r="X159" s="385"/>
      <c r="Y159" s="385"/>
      <c r="Z159" s="385"/>
      <c r="AA159" s="385"/>
      <c r="AB159" s="385"/>
      <c r="AC159" s="385"/>
      <c r="AD159" s="385"/>
      <c r="AE159" s="385"/>
      <c r="AF159" s="385"/>
      <c r="AG159" s="385"/>
      <c r="AH159" s="385"/>
      <c r="AI159" s="385"/>
      <c r="AJ159" s="385"/>
      <c r="AK159" s="385"/>
      <c r="AL159" s="385"/>
    </row>
    <row r="160" spans="2:38" s="42" customFormat="1" ht="17.25" customHeight="1" thickBot="1">
      <c r="B160" s="67"/>
      <c r="C160" s="498" t="str">
        <f>HLOOKUP(Start!$B$14,Sprachen_allg!B:Z,ROWS(Sprachen_allg!1:194),FALSE)</f>
        <v>Subarea 3/Consumer 3 -Thermal energy</v>
      </c>
      <c r="D160" s="40"/>
      <c r="E160" s="40"/>
      <c r="F160" s="169"/>
      <c r="G160" s="68"/>
      <c r="H160" s="40"/>
      <c r="I160" s="371"/>
      <c r="J160" s="371"/>
      <c r="K160" s="371"/>
      <c r="L160" s="371"/>
      <c r="M160" s="371"/>
      <c r="N160" s="371"/>
      <c r="O160" s="371"/>
      <c r="P160" s="371"/>
      <c r="Q160" s="371"/>
      <c r="R160" s="371"/>
      <c r="S160" s="371"/>
      <c r="T160" s="371"/>
      <c r="U160" s="371"/>
      <c r="V160" s="371"/>
      <c r="W160" s="371"/>
      <c r="X160" s="371"/>
      <c r="Y160" s="371"/>
      <c r="Z160" s="371"/>
      <c r="AA160" s="371"/>
      <c r="AB160" s="371"/>
      <c r="AC160" s="371"/>
      <c r="AD160" s="371"/>
      <c r="AE160" s="371"/>
      <c r="AF160" s="371"/>
      <c r="AG160" s="371"/>
      <c r="AH160" s="371"/>
      <c r="AI160" s="371"/>
      <c r="AJ160" s="371"/>
      <c r="AK160" s="371"/>
      <c r="AL160" s="371"/>
    </row>
    <row r="161" spans="2:38" ht="17.25" customHeight="1">
      <c r="B161" s="64"/>
      <c r="C161" s="69" t="str">
        <f>C155</f>
        <v>Type of energy source</v>
      </c>
      <c r="D161" s="70"/>
      <c r="E161" s="71"/>
      <c r="F161" s="166"/>
      <c r="G161" s="66"/>
      <c r="H161" s="63"/>
      <c r="I161" s="385"/>
      <c r="J161" s="385"/>
      <c r="K161" s="385"/>
      <c r="L161" s="385"/>
      <c r="M161" s="385"/>
      <c r="N161" s="385"/>
      <c r="O161" s="385"/>
      <c r="P161" s="385"/>
      <c r="Q161" s="385"/>
      <c r="R161" s="385"/>
      <c r="S161" s="385"/>
      <c r="T161" s="385"/>
      <c r="U161" s="385"/>
      <c r="V161" s="385"/>
      <c r="W161" s="385"/>
      <c r="X161" s="385"/>
      <c r="Y161" s="385"/>
      <c r="Z161" s="385"/>
      <c r="AA161" s="385"/>
      <c r="AB161" s="385"/>
      <c r="AC161" s="385"/>
      <c r="AD161" s="385"/>
      <c r="AE161" s="385"/>
      <c r="AF161" s="385"/>
      <c r="AG161" s="385"/>
      <c r="AH161" s="385"/>
      <c r="AI161" s="385"/>
      <c r="AJ161" s="385"/>
      <c r="AK161" s="385"/>
      <c r="AL161" s="385"/>
    </row>
    <row r="162" spans="2:38" ht="17.25" customHeight="1">
      <c r="B162" s="64"/>
      <c r="C162" s="827" t="str">
        <f>IF('PART 1 Status assessment'!C134="","",'PART 1 Status assessment'!C134)</f>
        <v/>
      </c>
      <c r="D162" s="828"/>
      <c r="E162" s="829"/>
      <c r="F162" s="166"/>
      <c r="G162" s="66"/>
      <c r="H162" s="400"/>
      <c r="I162" s="378"/>
      <c r="J162" s="378"/>
      <c r="K162" s="378"/>
      <c r="L162" s="378"/>
      <c r="M162" s="378"/>
      <c r="N162" s="378"/>
      <c r="O162" s="378"/>
      <c r="P162" s="378"/>
      <c r="Q162" s="378"/>
      <c r="R162" s="378"/>
      <c r="S162" s="378"/>
      <c r="T162" s="378"/>
      <c r="U162" s="378"/>
      <c r="V162" s="378"/>
      <c r="W162" s="378"/>
      <c r="X162" s="378"/>
      <c r="Y162" s="378"/>
      <c r="Z162" s="378"/>
      <c r="AA162" s="378"/>
      <c r="AB162" s="378"/>
      <c r="AC162" s="378"/>
      <c r="AD162" s="378"/>
      <c r="AE162" s="378"/>
      <c r="AF162" s="378"/>
      <c r="AG162" s="378"/>
      <c r="AH162" s="378"/>
      <c r="AI162" s="378"/>
      <c r="AJ162" s="378"/>
      <c r="AK162" s="378"/>
      <c r="AL162" s="378"/>
    </row>
    <row r="163" spans="2:38" ht="17.25" customHeight="1">
      <c r="B163" s="64"/>
      <c r="C163" s="357" t="str">
        <f t="shared" ref="C163:D164" si="621">C157</f>
        <v>CO2 factor [kgCO2eq/kWh]</v>
      </c>
      <c r="D163" s="833" t="str">
        <f t="shared" si="621"/>
        <v>[kgCO2eq/kWh]</v>
      </c>
      <c r="E163" s="834"/>
      <c r="F163" s="166"/>
      <c r="G163" s="94"/>
      <c r="H163" s="401" t="str">
        <f>IF($C162="",AuswahlEtr,VLOOKUP($C162,'ANNEX 1 Emission Factors'!$B$41:$AR$58,COLUMNS('ANNEX 1 Emission Factors'!$B:$H)+(H$6-2014),FALSE))</f>
        <v>Select energy source</v>
      </c>
      <c r="I163" s="376" t="str">
        <f>IF($C162="",AuswahlEtr,VLOOKUP($C162,'ANNEX 1 Emission Factors'!$B$41:$AR$58,COLUMNS('ANNEX 1 Emission Factors'!$B:$H)+(I$6-2014),FALSE))</f>
        <v>Select energy source</v>
      </c>
      <c r="J163" s="376" t="str">
        <f>IF($C162="",AuswahlEtr,VLOOKUP($C162,'ANNEX 1 Emission Factors'!$B$41:$AR$58,COLUMNS('ANNEX 1 Emission Factors'!$B:$H)+(J$6-2014),FALSE))</f>
        <v>Select energy source</v>
      </c>
      <c r="K163" s="376" t="str">
        <f>IF($C162="",AuswahlEtr,VLOOKUP($C162,'ANNEX 1 Emission Factors'!$B$41:$AR$58,COLUMNS('ANNEX 1 Emission Factors'!$B:$H)+(K$6-2014),FALSE))</f>
        <v>Select energy source</v>
      </c>
      <c r="L163" s="376" t="str">
        <f>IF($C162="",AuswahlEtr,VLOOKUP($C162,'ANNEX 1 Emission Factors'!$B$41:$AR$58,COLUMNS('ANNEX 1 Emission Factors'!$B:$H)+(L$6-2014),FALSE))</f>
        <v>Select energy source</v>
      </c>
      <c r="M163" s="376" t="str">
        <f>IF($C162="",AuswahlEtr,VLOOKUP($C162,'ANNEX 1 Emission Factors'!$B$41:$AR$58,COLUMNS('ANNEX 1 Emission Factors'!$B:$H)+(M$6-2014),FALSE))</f>
        <v>Select energy source</v>
      </c>
      <c r="N163" s="376" t="str">
        <f>IF($C162="",AuswahlEtr,VLOOKUP($C162,'ANNEX 1 Emission Factors'!$B$41:$AR$58,COLUMNS('ANNEX 1 Emission Factors'!$B:$H)+(N$6-2014),FALSE))</f>
        <v>Select energy source</v>
      </c>
      <c r="O163" s="376" t="str">
        <f>IF($C162="",AuswahlEtr,VLOOKUP($C162,'ANNEX 1 Emission Factors'!$B$41:$AR$58,COLUMNS('ANNEX 1 Emission Factors'!$B:$H)+(O$6-2014),FALSE))</f>
        <v>Select energy source</v>
      </c>
      <c r="P163" s="376" t="str">
        <f>IF($C162="",AuswahlEtr,VLOOKUP($C162,'ANNEX 1 Emission Factors'!$B$41:$AR$58,COLUMNS('ANNEX 1 Emission Factors'!$B:$H)+(P$6-2014),FALSE))</f>
        <v>Select energy source</v>
      </c>
      <c r="Q163" s="376" t="str">
        <f>IF($C162="",AuswahlEtr,VLOOKUP($C162,'ANNEX 1 Emission Factors'!$B$41:$AR$58,COLUMNS('ANNEX 1 Emission Factors'!$B:$H)+(Q$6-2014),FALSE))</f>
        <v>Select energy source</v>
      </c>
      <c r="R163" s="376" t="str">
        <f>IF($C162="",AuswahlEtr,VLOOKUP($C162,'ANNEX 1 Emission Factors'!$B$41:$AR$58,COLUMNS('ANNEX 1 Emission Factors'!$B:$H)+(R$6-2014),FALSE))</f>
        <v>Select energy source</v>
      </c>
      <c r="S163" s="376" t="str">
        <f>IF($C162="",AuswahlEtr,VLOOKUP($C162,'ANNEX 1 Emission Factors'!$B$41:$AR$58,COLUMNS('ANNEX 1 Emission Factors'!$B:$H)+(S$6-2014),FALSE))</f>
        <v>Select energy source</v>
      </c>
      <c r="T163" s="376" t="str">
        <f>IF($C162="",AuswahlEtr,VLOOKUP($C162,'ANNEX 1 Emission Factors'!$B$41:$AR$58,COLUMNS('ANNEX 1 Emission Factors'!$B:$H)+(T$6-2014),FALSE))</f>
        <v>Select energy source</v>
      </c>
      <c r="U163" s="376" t="str">
        <f>IF($C162="",AuswahlEtr,VLOOKUP($C162,'ANNEX 1 Emission Factors'!$B$41:$AR$58,COLUMNS('ANNEX 1 Emission Factors'!$B:$H)+(U$6-2014),FALSE))</f>
        <v>Select energy source</v>
      </c>
      <c r="V163" s="376" t="str">
        <f>IF($C162="",AuswahlEtr,VLOOKUP($C162,'ANNEX 1 Emission Factors'!$B$41:$AR$58,COLUMNS('ANNEX 1 Emission Factors'!$B:$H)+(V$6-2014),FALSE))</f>
        <v>Select energy source</v>
      </c>
      <c r="W163" s="376" t="str">
        <f>IF($C162="",AuswahlEtr,VLOOKUP($C162,'ANNEX 1 Emission Factors'!$B$41:$AR$58,COLUMNS('ANNEX 1 Emission Factors'!$B:$H)+(W$6-2014),FALSE))</f>
        <v>Select energy source</v>
      </c>
      <c r="X163" s="376" t="str">
        <f>IF($C162="",AuswahlEtr,VLOOKUP($C162,'ANNEX 1 Emission Factors'!$B$41:$AR$58,COLUMNS('ANNEX 1 Emission Factors'!$B:$H)+(X$6-2014),FALSE))</f>
        <v>Select energy source</v>
      </c>
      <c r="Y163" s="376" t="str">
        <f>IF($C162="",AuswahlEtr,VLOOKUP($C162,'ANNEX 1 Emission Factors'!$B$41:$AR$58,COLUMNS('ANNEX 1 Emission Factors'!$B:$H)+(Y$6-2014),FALSE))</f>
        <v>Select energy source</v>
      </c>
      <c r="Z163" s="376" t="str">
        <f>IF($C162="",AuswahlEtr,VLOOKUP($C162,'ANNEX 1 Emission Factors'!$B$41:$AR$58,COLUMNS('ANNEX 1 Emission Factors'!$B:$H)+(Z$6-2014),FALSE))</f>
        <v>Select energy source</v>
      </c>
      <c r="AA163" s="376" t="str">
        <f>IF($C162="",AuswahlEtr,VLOOKUP($C162,'ANNEX 1 Emission Factors'!$B$41:$AR$58,COLUMNS('ANNEX 1 Emission Factors'!$B:$H)+(AA$6-2014),FALSE))</f>
        <v>Select energy source</v>
      </c>
      <c r="AB163" s="376" t="str">
        <f>IF($C162="",AuswahlEtr,VLOOKUP($C162,'ANNEX 1 Emission Factors'!$B$41:$AR$58,COLUMNS('ANNEX 1 Emission Factors'!$B:$H)+(AB$6-2014),FALSE))</f>
        <v>Select energy source</v>
      </c>
      <c r="AC163" s="376" t="str">
        <f>IF($C162="",AuswahlEtr,VLOOKUP($C162,'ANNEX 1 Emission Factors'!$B$41:$AR$58,COLUMNS('ANNEX 1 Emission Factors'!$B:$H)+(AC$6-2014),FALSE))</f>
        <v>Select energy source</v>
      </c>
      <c r="AD163" s="376" t="str">
        <f>IF($C162="",AuswahlEtr,VLOOKUP($C162,'ANNEX 1 Emission Factors'!$B$41:$AR$58,COLUMNS('ANNEX 1 Emission Factors'!$B:$H)+(AD$6-2014),FALSE))</f>
        <v>Select energy source</v>
      </c>
      <c r="AE163" s="376" t="str">
        <f>IF($C162="",AuswahlEtr,VLOOKUP($C162,'ANNEX 1 Emission Factors'!$B$41:$AR$58,COLUMNS('ANNEX 1 Emission Factors'!$B:$H)+(AE$6-2014),FALSE))</f>
        <v>Select energy source</v>
      </c>
      <c r="AF163" s="376" t="str">
        <f>IF($C162="",AuswahlEtr,VLOOKUP($C162,'ANNEX 1 Emission Factors'!$B$41:$AR$58,COLUMNS('ANNEX 1 Emission Factors'!$B:$H)+(AF$6-2014),FALSE))</f>
        <v>Select energy source</v>
      </c>
      <c r="AG163" s="376" t="str">
        <f>IF($C162="",AuswahlEtr,VLOOKUP($C162,'ANNEX 1 Emission Factors'!$B$41:$AR$58,COLUMNS('ANNEX 1 Emission Factors'!$B:$H)+(AG$6-2014),FALSE))</f>
        <v>Select energy source</v>
      </c>
      <c r="AH163" s="376" t="str">
        <f>IF($C162="",AuswahlEtr,VLOOKUP($C162,'ANNEX 1 Emission Factors'!$B$41:$AR$58,COLUMNS('ANNEX 1 Emission Factors'!$B:$H)+(AH$6-2014),FALSE))</f>
        <v>Select energy source</v>
      </c>
      <c r="AI163" s="376" t="str">
        <f>IF($C162="",AuswahlEtr,VLOOKUP($C162,'ANNEX 1 Emission Factors'!$B$41:$AR$58,COLUMNS('ANNEX 1 Emission Factors'!$B:$H)+(AI$6-2014),FALSE))</f>
        <v>Select energy source</v>
      </c>
      <c r="AJ163" s="376" t="str">
        <f>IF($C162="",AuswahlEtr,VLOOKUP($C162,'ANNEX 1 Emission Factors'!$B$41:$AR$58,COLUMNS('ANNEX 1 Emission Factors'!$B:$H)+(AJ$6-2014),FALSE))</f>
        <v>Select energy source</v>
      </c>
      <c r="AK163" s="376" t="str">
        <f>IF($C162="",AuswahlEtr,VLOOKUP($C162,'ANNEX 1 Emission Factors'!$B$41:$AR$58,COLUMNS('ANNEX 1 Emission Factors'!$B:$H)+(AK$6-2014),FALSE))</f>
        <v>Select energy source</v>
      </c>
      <c r="AL163" s="376" t="str">
        <f>IF($C162="",AuswahlEtr,VLOOKUP($C162,'ANNEX 1 Emission Factors'!$B$41:$AR$58,COLUMNS('ANNEX 1 Emission Factors'!$B:$H)+(AL$6-2014),FALSE))</f>
        <v>Select energy source</v>
      </c>
    </row>
    <row r="164" spans="2:38" ht="17.25" customHeight="1" thickBot="1">
      <c r="B164" s="64"/>
      <c r="C164" s="75" t="str">
        <f t="shared" si="621"/>
        <v>Amount of energy</v>
      </c>
      <c r="D164" s="823" t="str">
        <f t="shared" si="621"/>
        <v>[kWh]</v>
      </c>
      <c r="E164" s="824"/>
      <c r="F164" s="172"/>
      <c r="G164" s="91" t="str">
        <f>IF('PART 1 Status assessment'!H136="","",'PART 1 Status assessment'!H136)</f>
        <v/>
      </c>
      <c r="H164" s="382" t="str">
        <f t="shared" ref="H164:I164" si="622">IF(ISBLANK(G164),"",G164)</f>
        <v/>
      </c>
      <c r="I164" s="386" t="str">
        <f t="shared" si="622"/>
        <v/>
      </c>
      <c r="J164" s="386" t="str">
        <f t="shared" ref="J164" si="623">IF(ISBLANK(I164),"",I164)</f>
        <v/>
      </c>
      <c r="K164" s="386" t="str">
        <f t="shared" ref="K164" si="624">IF(ISBLANK(J164),"",J164)</f>
        <v/>
      </c>
      <c r="L164" s="386" t="str">
        <f t="shared" ref="L164" si="625">IF(ISBLANK(K164),"",K164)</f>
        <v/>
      </c>
      <c r="M164" s="386" t="str">
        <f t="shared" ref="M164" si="626">IF(ISBLANK(L164),"",L164)</f>
        <v/>
      </c>
      <c r="N164" s="386" t="str">
        <f t="shared" ref="N164" si="627">IF(ISBLANK(M164),"",M164)</f>
        <v/>
      </c>
      <c r="O164" s="386" t="str">
        <f t="shared" ref="O164" si="628">IF(ISBLANK(N164),"",N164)</f>
        <v/>
      </c>
      <c r="P164" s="386" t="str">
        <f t="shared" ref="P164" si="629">IF(ISBLANK(O164),"",O164)</f>
        <v/>
      </c>
      <c r="Q164" s="386" t="str">
        <f t="shared" ref="Q164" si="630">IF(ISBLANK(P164),"",P164)</f>
        <v/>
      </c>
      <c r="R164" s="386" t="str">
        <f t="shared" ref="R164" si="631">IF(ISBLANK(Q164),"",Q164)</f>
        <v/>
      </c>
      <c r="S164" s="386" t="str">
        <f t="shared" ref="S164" si="632">IF(ISBLANK(R164),"",R164)</f>
        <v/>
      </c>
      <c r="T164" s="386" t="str">
        <f t="shared" ref="T164" si="633">IF(ISBLANK(S164),"",S164)</f>
        <v/>
      </c>
      <c r="U164" s="386" t="str">
        <f t="shared" ref="U164" si="634">IF(ISBLANK(T164),"",T164)</f>
        <v/>
      </c>
      <c r="V164" s="386" t="str">
        <f t="shared" ref="V164" si="635">IF(ISBLANK(U164),"",U164)</f>
        <v/>
      </c>
      <c r="W164" s="386" t="str">
        <f t="shared" ref="W164" si="636">IF(ISBLANK(V164),"",V164)</f>
        <v/>
      </c>
      <c r="X164" s="386" t="str">
        <f t="shared" ref="X164" si="637">IF(ISBLANK(W164),"",W164)</f>
        <v/>
      </c>
      <c r="Y164" s="386" t="str">
        <f t="shared" ref="Y164" si="638">IF(ISBLANK(X164),"",X164)</f>
        <v/>
      </c>
      <c r="Z164" s="386" t="str">
        <f t="shared" ref="Z164" si="639">IF(ISBLANK(Y164),"",Y164)</f>
        <v/>
      </c>
      <c r="AA164" s="386" t="str">
        <f t="shared" ref="AA164" si="640">IF(ISBLANK(Z164),"",Z164)</f>
        <v/>
      </c>
      <c r="AB164" s="386" t="str">
        <f t="shared" ref="AB164" si="641">IF(ISBLANK(AA164),"",AA164)</f>
        <v/>
      </c>
      <c r="AC164" s="386" t="str">
        <f t="shared" ref="AC164" si="642">IF(ISBLANK(AB164),"",AB164)</f>
        <v/>
      </c>
      <c r="AD164" s="386" t="str">
        <f t="shared" ref="AD164" si="643">IF(ISBLANK(AC164),"",AC164)</f>
        <v/>
      </c>
      <c r="AE164" s="386" t="str">
        <f t="shared" ref="AE164" si="644">IF(ISBLANK(AD164),"",AD164)</f>
        <v/>
      </c>
      <c r="AF164" s="386" t="str">
        <f t="shared" ref="AF164" si="645">IF(ISBLANK(AE164),"",AE164)</f>
        <v/>
      </c>
      <c r="AG164" s="386" t="str">
        <f t="shared" ref="AG164" si="646">IF(ISBLANK(AF164),"",AF164)</f>
        <v/>
      </c>
      <c r="AH164" s="386" t="str">
        <f t="shared" ref="AH164" si="647">IF(ISBLANK(AG164),"",AG164)</f>
        <v/>
      </c>
      <c r="AI164" s="386" t="str">
        <f t="shared" ref="AI164" si="648">IF(ISBLANK(AH164),"",AH164)</f>
        <v/>
      </c>
      <c r="AJ164" s="386" t="str">
        <f t="shared" ref="AJ164" si="649">IF(ISBLANK(AI164),"",AI164)</f>
        <v/>
      </c>
      <c r="AK164" s="386" t="str">
        <f t="shared" ref="AK164" si="650">IF(ISBLANK(AJ164),"",AJ164)</f>
        <v/>
      </c>
      <c r="AL164" s="386" t="str">
        <f t="shared" ref="AL164" si="651">IF(ISBLANK(AK164),"",AK164)</f>
        <v/>
      </c>
    </row>
    <row r="165" spans="2:38" ht="17.25" customHeight="1">
      <c r="B165" s="64"/>
      <c r="C165" s="15"/>
      <c r="D165" s="40"/>
      <c r="E165" s="63"/>
      <c r="F165" s="166"/>
      <c r="G165" s="66"/>
      <c r="H165" s="63"/>
      <c r="I165" s="385"/>
      <c r="J165" s="385"/>
      <c r="K165" s="385"/>
      <c r="L165" s="385"/>
      <c r="M165" s="385"/>
      <c r="N165" s="385"/>
      <c r="O165" s="385"/>
      <c r="P165" s="385"/>
      <c r="Q165" s="385"/>
      <c r="R165" s="385"/>
      <c r="S165" s="385"/>
      <c r="T165" s="385"/>
      <c r="U165" s="385"/>
      <c r="V165" s="385"/>
      <c r="W165" s="385"/>
      <c r="X165" s="385"/>
      <c r="Y165" s="385"/>
      <c r="Z165" s="385"/>
      <c r="AA165" s="385"/>
      <c r="AB165" s="385"/>
      <c r="AC165" s="385"/>
      <c r="AD165" s="385"/>
      <c r="AE165" s="385"/>
      <c r="AF165" s="385"/>
      <c r="AG165" s="385"/>
      <c r="AH165" s="385"/>
      <c r="AI165" s="385"/>
      <c r="AJ165" s="385"/>
      <c r="AK165" s="385"/>
      <c r="AL165" s="385"/>
    </row>
    <row r="166" spans="2:38" ht="15.75" customHeight="1" thickBot="1">
      <c r="B166" s="64"/>
      <c r="C166" s="498" t="str">
        <f>HLOOKUP(Start!$B$14,Sprachen_allg!B:Z,ROWS(Sprachen_allg!1:195),FALSE)</f>
        <v>CAR Subarea 1/Consumer 1 - Thermal energy</v>
      </c>
      <c r="D166" s="40"/>
      <c r="E166" s="63"/>
      <c r="F166" s="166"/>
      <c r="G166" s="66"/>
      <c r="H166" s="63"/>
      <c r="I166" s="385"/>
      <c r="J166" s="385"/>
      <c r="K166" s="385"/>
      <c r="L166" s="385"/>
      <c r="M166" s="385"/>
      <c r="N166" s="385"/>
      <c r="O166" s="385"/>
      <c r="P166" s="385"/>
      <c r="Q166" s="385"/>
      <c r="R166" s="385"/>
      <c r="S166" s="385"/>
      <c r="T166" s="385"/>
      <c r="U166" s="385"/>
      <c r="V166" s="385"/>
      <c r="W166" s="385"/>
      <c r="X166" s="385"/>
      <c r="Y166" s="385"/>
      <c r="Z166" s="385"/>
      <c r="AA166" s="385"/>
      <c r="AB166" s="385"/>
      <c r="AC166" s="385"/>
      <c r="AD166" s="385"/>
      <c r="AE166" s="385"/>
      <c r="AF166" s="385"/>
      <c r="AG166" s="385"/>
      <c r="AH166" s="385"/>
      <c r="AI166" s="385"/>
      <c r="AJ166" s="385"/>
      <c r="AK166" s="385"/>
      <c r="AL166" s="385"/>
    </row>
    <row r="167" spans="2:38" ht="15.75" customHeight="1">
      <c r="B167" s="64"/>
      <c r="C167" s="69" t="str">
        <f>C161</f>
        <v>Type of energy source</v>
      </c>
      <c r="D167" s="70"/>
      <c r="E167" s="71"/>
      <c r="F167" s="166"/>
      <c r="G167" s="66"/>
      <c r="H167" s="63"/>
      <c r="I167" s="385"/>
      <c r="J167" s="385"/>
      <c r="K167" s="385"/>
      <c r="L167" s="385"/>
      <c r="M167" s="385"/>
      <c r="N167" s="385"/>
      <c r="O167" s="385"/>
      <c r="P167" s="385"/>
      <c r="Q167" s="385"/>
      <c r="R167" s="385"/>
      <c r="S167" s="385"/>
      <c r="T167" s="385"/>
      <c r="U167" s="385"/>
      <c r="V167" s="385"/>
      <c r="W167" s="385"/>
      <c r="X167" s="385"/>
      <c r="Y167" s="385"/>
      <c r="Z167" s="385"/>
      <c r="AA167" s="385"/>
      <c r="AB167" s="385"/>
      <c r="AC167" s="385"/>
      <c r="AD167" s="385"/>
      <c r="AE167" s="385"/>
      <c r="AF167" s="385"/>
      <c r="AG167" s="385"/>
      <c r="AH167" s="385"/>
      <c r="AI167" s="385"/>
      <c r="AJ167" s="385"/>
      <c r="AK167" s="385"/>
      <c r="AL167" s="385"/>
    </row>
    <row r="168" spans="2:38" ht="16.5" customHeight="1">
      <c r="B168" s="78"/>
      <c r="C168" s="800"/>
      <c r="D168" s="772"/>
      <c r="E168" s="772"/>
      <c r="F168" s="166"/>
      <c r="G168" s="66"/>
      <c r="H168" s="400"/>
      <c r="I168" s="378"/>
      <c r="J168" s="378"/>
      <c r="K168" s="378"/>
      <c r="L168" s="378"/>
      <c r="M168" s="378"/>
      <c r="N168" s="378"/>
      <c r="O168" s="378"/>
      <c r="P168" s="378"/>
      <c r="Q168" s="378"/>
      <c r="R168" s="378"/>
      <c r="S168" s="378"/>
      <c r="T168" s="378"/>
      <c r="U168" s="378"/>
      <c r="V168" s="378"/>
      <c r="W168" s="378"/>
      <c r="X168" s="378"/>
      <c r="Y168" s="378"/>
      <c r="Z168" s="378"/>
      <c r="AA168" s="378"/>
      <c r="AB168" s="378"/>
      <c r="AC168" s="378"/>
      <c r="AD168" s="378"/>
      <c r="AE168" s="378"/>
      <c r="AF168" s="378"/>
      <c r="AG168" s="378"/>
      <c r="AH168" s="378"/>
      <c r="AI168" s="378"/>
      <c r="AJ168" s="378"/>
      <c r="AK168" s="378"/>
      <c r="AL168" s="378"/>
    </row>
    <row r="169" spans="2:38" ht="15.75" customHeight="1">
      <c r="B169" s="79"/>
      <c r="C169" s="357" t="str">
        <f t="shared" ref="C169:D170" si="652">C163</f>
        <v>CO2 factor [kgCO2eq/kWh]</v>
      </c>
      <c r="D169" s="833" t="str">
        <f t="shared" si="652"/>
        <v>[kgCO2eq/kWh]</v>
      </c>
      <c r="E169" s="834"/>
      <c r="F169" s="166"/>
      <c r="G169" s="66"/>
      <c r="H169" s="401" t="str">
        <f>IF($C168="",AuswahlEtr,VLOOKUP($C168,'ANNEX 1 Emission Factors'!$B$41:$AR$58,COLUMNS('ANNEX 1 Emission Factors'!$B:$H)+(H$6-2014),FALSE))</f>
        <v>Select energy source</v>
      </c>
      <c r="I169" s="376" t="str">
        <f>IF($C168="",AuswahlEtr,VLOOKUP($C168,'ANNEX 1 Emission Factors'!$B$41:$AR$58,COLUMNS('ANNEX 1 Emission Factors'!$B:$H)+(I$6-2014),FALSE))</f>
        <v>Select energy source</v>
      </c>
      <c r="J169" s="376" t="str">
        <f>IF($C168="",AuswahlEtr,VLOOKUP($C168,'ANNEX 1 Emission Factors'!$B$41:$AR$58,COLUMNS('ANNEX 1 Emission Factors'!$B:$H)+(J$6-2014),FALSE))</f>
        <v>Select energy source</v>
      </c>
      <c r="K169" s="376" t="str">
        <f>IF($C168="",AuswahlEtr,VLOOKUP($C168,'ANNEX 1 Emission Factors'!$B$41:$AR$58,COLUMNS('ANNEX 1 Emission Factors'!$B:$H)+(K$6-2014),FALSE))</f>
        <v>Select energy source</v>
      </c>
      <c r="L169" s="376" t="str">
        <f>IF($C168="",AuswahlEtr,VLOOKUP($C168,'ANNEX 1 Emission Factors'!$B$41:$AR$58,COLUMNS('ANNEX 1 Emission Factors'!$B:$H)+(L$6-2014),FALSE))</f>
        <v>Select energy source</v>
      </c>
      <c r="M169" s="376" t="str">
        <f>IF($C168="",AuswahlEtr,VLOOKUP($C168,'ANNEX 1 Emission Factors'!$B$41:$AR$58,COLUMNS('ANNEX 1 Emission Factors'!$B:$H)+(M$6-2014),FALSE))</f>
        <v>Select energy source</v>
      </c>
      <c r="N169" s="376" t="str">
        <f>IF($C168="",AuswahlEtr,VLOOKUP($C168,'ANNEX 1 Emission Factors'!$B$41:$AR$58,COLUMNS('ANNEX 1 Emission Factors'!$B:$H)+(N$6-2014),FALSE))</f>
        <v>Select energy source</v>
      </c>
      <c r="O169" s="376" t="str">
        <f>IF($C168="",AuswahlEtr,VLOOKUP($C168,'ANNEX 1 Emission Factors'!$B$41:$AR$58,COLUMNS('ANNEX 1 Emission Factors'!$B:$H)+(O$6-2014),FALSE))</f>
        <v>Select energy source</v>
      </c>
      <c r="P169" s="376" t="str">
        <f>IF($C168="",AuswahlEtr,VLOOKUP($C168,'ANNEX 1 Emission Factors'!$B$41:$AR$58,COLUMNS('ANNEX 1 Emission Factors'!$B:$H)+(P$6-2014),FALSE))</f>
        <v>Select energy source</v>
      </c>
      <c r="Q169" s="376" t="str">
        <f>IF($C168="",AuswahlEtr,VLOOKUP($C168,'ANNEX 1 Emission Factors'!$B$41:$AR$58,COLUMNS('ANNEX 1 Emission Factors'!$B:$H)+(Q$6-2014),FALSE))</f>
        <v>Select energy source</v>
      </c>
      <c r="R169" s="376" t="str">
        <f>IF($C168="",AuswahlEtr,VLOOKUP($C168,'ANNEX 1 Emission Factors'!$B$41:$AR$58,COLUMNS('ANNEX 1 Emission Factors'!$B:$H)+(R$6-2014),FALSE))</f>
        <v>Select energy source</v>
      </c>
      <c r="S169" s="376" t="str">
        <f>IF($C168="",AuswahlEtr,VLOOKUP($C168,'ANNEX 1 Emission Factors'!$B$41:$AR$58,COLUMNS('ANNEX 1 Emission Factors'!$B:$H)+(S$6-2014),FALSE))</f>
        <v>Select energy source</v>
      </c>
      <c r="T169" s="376" t="str">
        <f>IF($C168="",AuswahlEtr,VLOOKUP($C168,'ANNEX 1 Emission Factors'!$B$41:$AR$58,COLUMNS('ANNEX 1 Emission Factors'!$B:$H)+(T$6-2014),FALSE))</f>
        <v>Select energy source</v>
      </c>
      <c r="U169" s="376" t="str">
        <f>IF($C168="",AuswahlEtr,VLOOKUP($C168,'ANNEX 1 Emission Factors'!$B$41:$AR$58,COLUMNS('ANNEX 1 Emission Factors'!$B:$H)+(U$6-2014),FALSE))</f>
        <v>Select energy source</v>
      </c>
      <c r="V169" s="376" t="str">
        <f>IF($C168="",AuswahlEtr,VLOOKUP($C168,'ANNEX 1 Emission Factors'!$B$41:$AR$58,COLUMNS('ANNEX 1 Emission Factors'!$B:$H)+(V$6-2014),FALSE))</f>
        <v>Select energy source</v>
      </c>
      <c r="W169" s="376" t="str">
        <f>IF($C168="",AuswahlEtr,VLOOKUP($C168,'ANNEX 1 Emission Factors'!$B$41:$AR$58,COLUMNS('ANNEX 1 Emission Factors'!$B:$H)+(W$6-2014),FALSE))</f>
        <v>Select energy source</v>
      </c>
      <c r="X169" s="376" t="str">
        <f>IF($C168="",AuswahlEtr,VLOOKUP($C168,'ANNEX 1 Emission Factors'!$B$41:$AR$58,COLUMNS('ANNEX 1 Emission Factors'!$B:$H)+(X$6-2014),FALSE))</f>
        <v>Select energy source</v>
      </c>
      <c r="Y169" s="376" t="str">
        <f>IF($C168="",AuswahlEtr,VLOOKUP($C168,'ANNEX 1 Emission Factors'!$B$41:$AR$58,COLUMNS('ANNEX 1 Emission Factors'!$B:$H)+(Y$6-2014),FALSE))</f>
        <v>Select energy source</v>
      </c>
      <c r="Z169" s="376" t="str">
        <f>IF($C168="",AuswahlEtr,VLOOKUP($C168,'ANNEX 1 Emission Factors'!$B$41:$AR$58,COLUMNS('ANNEX 1 Emission Factors'!$B:$H)+(Z$6-2014),FALSE))</f>
        <v>Select energy source</v>
      </c>
      <c r="AA169" s="376" t="str">
        <f>IF($C168="",AuswahlEtr,VLOOKUP($C168,'ANNEX 1 Emission Factors'!$B$41:$AR$58,COLUMNS('ANNEX 1 Emission Factors'!$B:$H)+(AA$6-2014),FALSE))</f>
        <v>Select energy source</v>
      </c>
      <c r="AB169" s="376" t="str">
        <f>IF($C168="",AuswahlEtr,VLOOKUP($C168,'ANNEX 1 Emission Factors'!$B$41:$AR$58,COLUMNS('ANNEX 1 Emission Factors'!$B:$H)+(AB$6-2014),FALSE))</f>
        <v>Select energy source</v>
      </c>
      <c r="AC169" s="376" t="str">
        <f>IF($C168="",AuswahlEtr,VLOOKUP($C168,'ANNEX 1 Emission Factors'!$B$41:$AR$58,COLUMNS('ANNEX 1 Emission Factors'!$B:$H)+(AC$6-2014),FALSE))</f>
        <v>Select energy source</v>
      </c>
      <c r="AD169" s="376" t="str">
        <f>IF($C168="",AuswahlEtr,VLOOKUP($C168,'ANNEX 1 Emission Factors'!$B$41:$AR$58,COLUMNS('ANNEX 1 Emission Factors'!$B:$H)+(AD$6-2014),FALSE))</f>
        <v>Select energy source</v>
      </c>
      <c r="AE169" s="376" t="str">
        <f>IF($C168="",AuswahlEtr,VLOOKUP($C168,'ANNEX 1 Emission Factors'!$B$41:$AR$58,COLUMNS('ANNEX 1 Emission Factors'!$B:$H)+(AE$6-2014),FALSE))</f>
        <v>Select energy source</v>
      </c>
      <c r="AF169" s="376" t="str">
        <f>IF($C168="",AuswahlEtr,VLOOKUP($C168,'ANNEX 1 Emission Factors'!$B$41:$AR$58,COLUMNS('ANNEX 1 Emission Factors'!$B:$H)+(AF$6-2014),FALSE))</f>
        <v>Select energy source</v>
      </c>
      <c r="AG169" s="376" t="str">
        <f>IF($C168="",AuswahlEtr,VLOOKUP($C168,'ANNEX 1 Emission Factors'!$B$41:$AR$58,COLUMNS('ANNEX 1 Emission Factors'!$B:$H)+(AG$6-2014),FALSE))</f>
        <v>Select energy source</v>
      </c>
      <c r="AH169" s="376" t="str">
        <f>IF($C168="",AuswahlEtr,VLOOKUP($C168,'ANNEX 1 Emission Factors'!$B$41:$AR$58,COLUMNS('ANNEX 1 Emission Factors'!$B:$H)+(AH$6-2014),FALSE))</f>
        <v>Select energy source</v>
      </c>
      <c r="AI169" s="376" t="str">
        <f>IF($C168="",AuswahlEtr,VLOOKUP($C168,'ANNEX 1 Emission Factors'!$B$41:$AR$58,COLUMNS('ANNEX 1 Emission Factors'!$B:$H)+(AI$6-2014),FALSE))</f>
        <v>Select energy source</v>
      </c>
      <c r="AJ169" s="376" t="str">
        <f>IF($C168="",AuswahlEtr,VLOOKUP($C168,'ANNEX 1 Emission Factors'!$B$41:$AR$58,COLUMNS('ANNEX 1 Emission Factors'!$B:$H)+(AJ$6-2014),FALSE))</f>
        <v>Select energy source</v>
      </c>
      <c r="AK169" s="376" t="str">
        <f>IF($C168="",AuswahlEtr,VLOOKUP($C168,'ANNEX 1 Emission Factors'!$B$41:$AR$58,COLUMNS('ANNEX 1 Emission Factors'!$B:$H)+(AK$6-2014),FALSE))</f>
        <v>Select energy source</v>
      </c>
      <c r="AL169" s="376" t="str">
        <f>IF($C168="",AuswahlEtr,VLOOKUP($C168,'ANNEX 1 Emission Factors'!$B$41:$AR$58,COLUMNS('ANNEX 1 Emission Factors'!$B:$H)+(AL$6-2014),FALSE))</f>
        <v>Select energy source</v>
      </c>
    </row>
    <row r="170" spans="2:38" ht="15.75" customHeight="1" thickBot="1">
      <c r="B170" s="45"/>
      <c r="C170" s="75" t="str">
        <f t="shared" si="652"/>
        <v>Amount of energy</v>
      </c>
      <c r="D170" s="823" t="str">
        <f t="shared" si="652"/>
        <v>[kWh]</v>
      </c>
      <c r="E170" s="824"/>
      <c r="F170" s="172"/>
      <c r="G170" s="66"/>
      <c r="H170" s="382" t="str">
        <f t="shared" ref="H170:I170" si="653">IF(ISBLANK(G170),"",G170)</f>
        <v/>
      </c>
      <c r="I170" s="386" t="str">
        <f t="shared" si="653"/>
        <v/>
      </c>
      <c r="J170" s="386" t="str">
        <f t="shared" ref="J170" si="654">IF(ISBLANK(I170),"",I170)</f>
        <v/>
      </c>
      <c r="K170" s="386" t="str">
        <f t="shared" ref="K170" si="655">IF(ISBLANK(J170),"",J170)</f>
        <v/>
      </c>
      <c r="L170" s="386" t="str">
        <f t="shared" ref="L170" si="656">IF(ISBLANK(K170),"",K170)</f>
        <v/>
      </c>
      <c r="M170" s="386" t="str">
        <f t="shared" ref="M170" si="657">IF(ISBLANK(L170),"",L170)</f>
        <v/>
      </c>
      <c r="N170" s="386" t="str">
        <f t="shared" ref="N170" si="658">IF(ISBLANK(M170),"",M170)</f>
        <v/>
      </c>
      <c r="O170" s="386" t="str">
        <f t="shared" ref="O170" si="659">IF(ISBLANK(N170),"",N170)</f>
        <v/>
      </c>
      <c r="P170" s="386" t="str">
        <f t="shared" ref="P170" si="660">IF(ISBLANK(O170),"",O170)</f>
        <v/>
      </c>
      <c r="Q170" s="386" t="str">
        <f t="shared" ref="Q170" si="661">IF(ISBLANK(P170),"",P170)</f>
        <v/>
      </c>
      <c r="R170" s="386" t="str">
        <f t="shared" ref="R170" si="662">IF(ISBLANK(Q170),"",Q170)</f>
        <v/>
      </c>
      <c r="S170" s="386" t="str">
        <f t="shared" ref="S170" si="663">IF(ISBLANK(R170),"",R170)</f>
        <v/>
      </c>
      <c r="T170" s="386" t="str">
        <f t="shared" ref="T170" si="664">IF(ISBLANK(S170),"",S170)</f>
        <v/>
      </c>
      <c r="U170" s="386" t="str">
        <f t="shared" ref="U170" si="665">IF(ISBLANK(T170),"",T170)</f>
        <v/>
      </c>
      <c r="V170" s="386" t="str">
        <f t="shared" ref="V170" si="666">IF(ISBLANK(U170),"",U170)</f>
        <v/>
      </c>
      <c r="W170" s="386" t="str">
        <f t="shared" ref="W170" si="667">IF(ISBLANK(V170),"",V170)</f>
        <v/>
      </c>
      <c r="X170" s="386" t="str">
        <f t="shared" ref="X170" si="668">IF(ISBLANK(W170),"",W170)</f>
        <v/>
      </c>
      <c r="Y170" s="386" t="str">
        <f t="shared" ref="Y170" si="669">IF(ISBLANK(X170),"",X170)</f>
        <v/>
      </c>
      <c r="Z170" s="386" t="str">
        <f t="shared" ref="Z170" si="670">IF(ISBLANK(Y170),"",Y170)</f>
        <v/>
      </c>
      <c r="AA170" s="386" t="str">
        <f t="shared" ref="AA170" si="671">IF(ISBLANK(Z170),"",Z170)</f>
        <v/>
      </c>
      <c r="AB170" s="386" t="str">
        <f t="shared" ref="AB170" si="672">IF(ISBLANK(AA170),"",AA170)</f>
        <v/>
      </c>
      <c r="AC170" s="386" t="str">
        <f t="shared" ref="AC170" si="673">IF(ISBLANK(AB170),"",AB170)</f>
        <v/>
      </c>
      <c r="AD170" s="386" t="str">
        <f t="shared" ref="AD170" si="674">IF(ISBLANK(AC170),"",AC170)</f>
        <v/>
      </c>
      <c r="AE170" s="386" t="str">
        <f t="shared" ref="AE170" si="675">IF(ISBLANK(AD170),"",AD170)</f>
        <v/>
      </c>
      <c r="AF170" s="386" t="str">
        <f t="shared" ref="AF170" si="676">IF(ISBLANK(AE170),"",AE170)</f>
        <v/>
      </c>
      <c r="AG170" s="386" t="str">
        <f t="shared" ref="AG170" si="677">IF(ISBLANK(AF170),"",AF170)</f>
        <v/>
      </c>
      <c r="AH170" s="386" t="str">
        <f t="shared" ref="AH170" si="678">IF(ISBLANK(AG170),"",AG170)</f>
        <v/>
      </c>
      <c r="AI170" s="386" t="str">
        <f t="shared" ref="AI170" si="679">IF(ISBLANK(AH170),"",AH170)</f>
        <v/>
      </c>
      <c r="AJ170" s="386" t="str">
        <f t="shared" ref="AJ170" si="680">IF(ISBLANK(AI170),"",AI170)</f>
        <v/>
      </c>
      <c r="AK170" s="386" t="str">
        <f t="shared" ref="AK170" si="681">IF(ISBLANK(AJ170),"",AJ170)</f>
        <v/>
      </c>
      <c r="AL170" s="386" t="str">
        <f t="shared" ref="AL170" si="682">IF(ISBLANK(AK170),"",AK170)</f>
        <v/>
      </c>
    </row>
    <row r="171" spans="2:38" ht="13.5" customHeight="1">
      <c r="B171" s="45"/>
      <c r="F171" s="173"/>
      <c r="G171" s="66"/>
      <c r="H171" s="186"/>
      <c r="I171" s="377"/>
      <c r="J171" s="377"/>
      <c r="K171" s="377"/>
      <c r="L171" s="377"/>
      <c r="M171" s="377"/>
      <c r="N171" s="377"/>
      <c r="O171" s="377"/>
      <c r="P171" s="377"/>
      <c r="Q171" s="377"/>
      <c r="R171" s="377"/>
      <c r="S171" s="377"/>
      <c r="T171" s="377"/>
      <c r="U171" s="377"/>
      <c r="V171" s="377"/>
      <c r="W171" s="377"/>
      <c r="X171" s="377"/>
      <c r="Y171" s="377"/>
      <c r="Z171" s="377"/>
      <c r="AA171" s="377"/>
      <c r="AB171" s="377"/>
      <c r="AC171" s="377"/>
      <c r="AD171" s="377"/>
      <c r="AE171" s="377"/>
      <c r="AF171" s="377"/>
      <c r="AG171" s="377"/>
      <c r="AH171" s="377"/>
      <c r="AI171" s="377"/>
      <c r="AJ171" s="377"/>
      <c r="AK171" s="377"/>
      <c r="AL171" s="377"/>
    </row>
    <row r="172" spans="2:38" ht="15.75" customHeight="1" thickBot="1">
      <c r="B172" s="64"/>
      <c r="C172" s="498" t="str">
        <f>HLOOKUP(Start!$B$14,Sprachen_allg!B:Z,ROWS(Sprachen_allg!1:196),FALSE)</f>
        <v>CAR Subarea 2/Consumer 2 - Thermal energy</v>
      </c>
      <c r="D172" s="40"/>
      <c r="E172" s="63"/>
      <c r="F172" s="166"/>
      <c r="G172" s="66"/>
      <c r="H172" s="63"/>
      <c r="I172" s="385"/>
      <c r="J172" s="385"/>
      <c r="K172" s="385"/>
      <c r="L172" s="385"/>
      <c r="M172" s="385"/>
      <c r="N172" s="385"/>
      <c r="O172" s="385"/>
      <c r="P172" s="385"/>
      <c r="Q172" s="385"/>
      <c r="R172" s="385"/>
      <c r="S172" s="385"/>
      <c r="T172" s="385"/>
      <c r="U172" s="385"/>
      <c r="V172" s="385"/>
      <c r="W172" s="385"/>
      <c r="X172" s="385"/>
      <c r="Y172" s="385"/>
      <c r="Z172" s="385"/>
      <c r="AA172" s="385"/>
      <c r="AB172" s="385"/>
      <c r="AC172" s="385"/>
      <c r="AD172" s="385"/>
      <c r="AE172" s="385"/>
      <c r="AF172" s="385"/>
      <c r="AG172" s="385"/>
      <c r="AH172" s="385"/>
      <c r="AI172" s="385"/>
      <c r="AJ172" s="385"/>
      <c r="AK172" s="385"/>
      <c r="AL172" s="385"/>
    </row>
    <row r="173" spans="2:38" ht="15.75" customHeight="1">
      <c r="B173" s="64"/>
      <c r="C173" s="69" t="str">
        <f>C167</f>
        <v>Type of energy source</v>
      </c>
      <c r="D173" s="70"/>
      <c r="E173" s="71"/>
      <c r="F173" s="166"/>
      <c r="G173" s="66"/>
      <c r="H173" s="63"/>
      <c r="I173" s="385"/>
      <c r="J173" s="385"/>
      <c r="K173" s="385"/>
      <c r="L173" s="385"/>
      <c r="M173" s="385"/>
      <c r="N173" s="385"/>
      <c r="O173" s="385"/>
      <c r="P173" s="385"/>
      <c r="Q173" s="385"/>
      <c r="R173" s="385"/>
      <c r="S173" s="385"/>
      <c r="T173" s="385"/>
      <c r="U173" s="385"/>
      <c r="V173" s="385"/>
      <c r="W173" s="385"/>
      <c r="X173" s="385"/>
      <c r="Y173" s="385"/>
      <c r="Z173" s="385"/>
      <c r="AA173" s="385"/>
      <c r="AB173" s="385"/>
      <c r="AC173" s="385"/>
      <c r="AD173" s="385"/>
      <c r="AE173" s="385"/>
      <c r="AF173" s="385"/>
      <c r="AG173" s="385"/>
      <c r="AH173" s="385"/>
      <c r="AI173" s="385"/>
      <c r="AJ173" s="385"/>
      <c r="AK173" s="385"/>
      <c r="AL173" s="385"/>
    </row>
    <row r="174" spans="2:38" ht="16.5" customHeight="1">
      <c r="B174" s="78"/>
      <c r="C174" s="800"/>
      <c r="D174" s="772"/>
      <c r="E174" s="772"/>
      <c r="F174" s="166"/>
      <c r="G174" s="66"/>
      <c r="H174" s="400"/>
      <c r="I174" s="378"/>
      <c r="J174" s="378"/>
      <c r="K174" s="378"/>
      <c r="L174" s="378"/>
      <c r="M174" s="378"/>
      <c r="N174" s="378"/>
      <c r="O174" s="378"/>
      <c r="P174" s="378"/>
      <c r="Q174" s="378"/>
      <c r="R174" s="378"/>
      <c r="S174" s="378"/>
      <c r="T174" s="378"/>
      <c r="U174" s="378"/>
      <c r="V174" s="378"/>
      <c r="W174" s="378"/>
      <c r="X174" s="378"/>
      <c r="Y174" s="378"/>
      <c r="Z174" s="378"/>
      <c r="AA174" s="378"/>
      <c r="AB174" s="378"/>
      <c r="AC174" s="378"/>
      <c r="AD174" s="378"/>
      <c r="AE174" s="378"/>
      <c r="AF174" s="378"/>
      <c r="AG174" s="378"/>
      <c r="AH174" s="378"/>
      <c r="AI174" s="378"/>
      <c r="AJ174" s="378"/>
      <c r="AK174" s="378"/>
      <c r="AL174" s="378"/>
    </row>
    <row r="175" spans="2:38" ht="15.75" customHeight="1">
      <c r="B175" s="79"/>
      <c r="C175" s="357" t="str">
        <f t="shared" ref="C175:D176" si="683">C169</f>
        <v>CO2 factor [kgCO2eq/kWh]</v>
      </c>
      <c r="D175" s="833" t="str">
        <f t="shared" si="683"/>
        <v>[kgCO2eq/kWh]</v>
      </c>
      <c r="E175" s="834"/>
      <c r="F175" s="166"/>
      <c r="G175" s="66"/>
      <c r="H175" s="401" t="str">
        <f>IF($C174="",AuswahlEtr,VLOOKUP($C174,'ANNEX 1 Emission Factors'!$B$41:$AR$58,COLUMNS('ANNEX 1 Emission Factors'!$B:$H)+(H$6-2014),FALSE))</f>
        <v>Select energy source</v>
      </c>
      <c r="I175" s="376" t="str">
        <f>IF($C174="",AuswahlEtr,VLOOKUP($C174,'ANNEX 1 Emission Factors'!$B$41:$AR$58,COLUMNS('ANNEX 1 Emission Factors'!$B:$H)+(I$6-2014),FALSE))</f>
        <v>Select energy source</v>
      </c>
      <c r="J175" s="376" t="str">
        <f>IF($C174="",AuswahlEtr,VLOOKUP($C174,'ANNEX 1 Emission Factors'!$B$41:$AR$58,COLUMNS('ANNEX 1 Emission Factors'!$B:$H)+(J$6-2014),FALSE))</f>
        <v>Select energy source</v>
      </c>
      <c r="K175" s="376" t="str">
        <f>IF($C174="",AuswahlEtr,VLOOKUP($C174,'ANNEX 1 Emission Factors'!$B$41:$AR$58,COLUMNS('ANNEX 1 Emission Factors'!$B:$H)+(K$6-2014),FALSE))</f>
        <v>Select energy source</v>
      </c>
      <c r="L175" s="376" t="str">
        <f>IF($C174="",AuswahlEtr,VLOOKUP($C174,'ANNEX 1 Emission Factors'!$B$41:$AR$58,COLUMNS('ANNEX 1 Emission Factors'!$B:$H)+(L$6-2014),FALSE))</f>
        <v>Select energy source</v>
      </c>
      <c r="M175" s="376" t="str">
        <f>IF($C174="",AuswahlEtr,VLOOKUP($C174,'ANNEX 1 Emission Factors'!$B$41:$AR$58,COLUMNS('ANNEX 1 Emission Factors'!$B:$H)+(M$6-2014),FALSE))</f>
        <v>Select energy source</v>
      </c>
      <c r="N175" s="376" t="str">
        <f>IF($C174="",AuswahlEtr,VLOOKUP($C174,'ANNEX 1 Emission Factors'!$B$41:$AR$58,COLUMNS('ANNEX 1 Emission Factors'!$B:$H)+(N$6-2014),FALSE))</f>
        <v>Select energy source</v>
      </c>
      <c r="O175" s="376" t="str">
        <f>IF($C174="",AuswahlEtr,VLOOKUP($C174,'ANNEX 1 Emission Factors'!$B$41:$AR$58,COLUMNS('ANNEX 1 Emission Factors'!$B:$H)+(O$6-2014),FALSE))</f>
        <v>Select energy source</v>
      </c>
      <c r="P175" s="376" t="str">
        <f>IF($C174="",AuswahlEtr,VLOOKUP($C174,'ANNEX 1 Emission Factors'!$B$41:$AR$58,COLUMNS('ANNEX 1 Emission Factors'!$B:$H)+(P$6-2014),FALSE))</f>
        <v>Select energy source</v>
      </c>
      <c r="Q175" s="376" t="str">
        <f>IF($C174="",AuswahlEtr,VLOOKUP($C174,'ANNEX 1 Emission Factors'!$B$41:$AR$58,COLUMNS('ANNEX 1 Emission Factors'!$B:$H)+(Q$6-2014),FALSE))</f>
        <v>Select energy source</v>
      </c>
      <c r="R175" s="376" t="str">
        <f>IF($C174="",AuswahlEtr,VLOOKUP($C174,'ANNEX 1 Emission Factors'!$B$41:$AR$58,COLUMNS('ANNEX 1 Emission Factors'!$B:$H)+(R$6-2014),FALSE))</f>
        <v>Select energy source</v>
      </c>
      <c r="S175" s="376" t="str">
        <f>IF($C174="",AuswahlEtr,VLOOKUP($C174,'ANNEX 1 Emission Factors'!$B$41:$AR$58,COLUMNS('ANNEX 1 Emission Factors'!$B:$H)+(S$6-2014),FALSE))</f>
        <v>Select energy source</v>
      </c>
      <c r="T175" s="376" t="str">
        <f>IF($C174="",AuswahlEtr,VLOOKUP($C174,'ANNEX 1 Emission Factors'!$B$41:$AR$58,COLUMNS('ANNEX 1 Emission Factors'!$B:$H)+(T$6-2014),FALSE))</f>
        <v>Select energy source</v>
      </c>
      <c r="U175" s="376" t="str">
        <f>IF($C174="",AuswahlEtr,VLOOKUP($C174,'ANNEX 1 Emission Factors'!$B$41:$AR$58,COLUMNS('ANNEX 1 Emission Factors'!$B:$H)+(U$6-2014),FALSE))</f>
        <v>Select energy source</v>
      </c>
      <c r="V175" s="376" t="str">
        <f>IF($C174="",AuswahlEtr,VLOOKUP($C174,'ANNEX 1 Emission Factors'!$B$41:$AR$58,COLUMNS('ANNEX 1 Emission Factors'!$B:$H)+(V$6-2014),FALSE))</f>
        <v>Select energy source</v>
      </c>
      <c r="W175" s="376" t="str">
        <f>IF($C174="",AuswahlEtr,VLOOKUP($C174,'ANNEX 1 Emission Factors'!$B$41:$AR$58,COLUMNS('ANNEX 1 Emission Factors'!$B:$H)+(W$6-2014),FALSE))</f>
        <v>Select energy source</v>
      </c>
      <c r="X175" s="376" t="str">
        <f>IF($C174="",AuswahlEtr,VLOOKUP($C174,'ANNEX 1 Emission Factors'!$B$41:$AR$58,COLUMNS('ANNEX 1 Emission Factors'!$B:$H)+(X$6-2014),FALSE))</f>
        <v>Select energy source</v>
      </c>
      <c r="Y175" s="376" t="str">
        <f>IF($C174="",AuswahlEtr,VLOOKUP($C174,'ANNEX 1 Emission Factors'!$B$41:$AR$58,COLUMNS('ANNEX 1 Emission Factors'!$B:$H)+(Y$6-2014),FALSE))</f>
        <v>Select energy source</v>
      </c>
      <c r="Z175" s="376" t="str">
        <f>IF($C174="",AuswahlEtr,VLOOKUP($C174,'ANNEX 1 Emission Factors'!$B$41:$AR$58,COLUMNS('ANNEX 1 Emission Factors'!$B:$H)+(Z$6-2014),FALSE))</f>
        <v>Select energy source</v>
      </c>
      <c r="AA175" s="376" t="str">
        <f>IF($C174="",AuswahlEtr,VLOOKUP($C174,'ANNEX 1 Emission Factors'!$B$41:$AR$58,COLUMNS('ANNEX 1 Emission Factors'!$B:$H)+(AA$6-2014),FALSE))</f>
        <v>Select energy source</v>
      </c>
      <c r="AB175" s="376" t="str">
        <f>IF($C174="",AuswahlEtr,VLOOKUP($C174,'ANNEX 1 Emission Factors'!$B$41:$AR$58,COLUMNS('ANNEX 1 Emission Factors'!$B:$H)+(AB$6-2014),FALSE))</f>
        <v>Select energy source</v>
      </c>
      <c r="AC175" s="376" t="str">
        <f>IF($C174="",AuswahlEtr,VLOOKUP($C174,'ANNEX 1 Emission Factors'!$B$41:$AR$58,COLUMNS('ANNEX 1 Emission Factors'!$B:$H)+(AC$6-2014),FALSE))</f>
        <v>Select energy source</v>
      </c>
      <c r="AD175" s="376" t="str">
        <f>IF($C174="",AuswahlEtr,VLOOKUP($C174,'ANNEX 1 Emission Factors'!$B$41:$AR$58,COLUMNS('ANNEX 1 Emission Factors'!$B:$H)+(AD$6-2014),FALSE))</f>
        <v>Select energy source</v>
      </c>
      <c r="AE175" s="376" t="str">
        <f>IF($C174="",AuswahlEtr,VLOOKUP($C174,'ANNEX 1 Emission Factors'!$B$41:$AR$58,COLUMNS('ANNEX 1 Emission Factors'!$B:$H)+(AE$6-2014),FALSE))</f>
        <v>Select energy source</v>
      </c>
      <c r="AF175" s="376" t="str">
        <f>IF($C174="",AuswahlEtr,VLOOKUP($C174,'ANNEX 1 Emission Factors'!$B$41:$AR$58,COLUMNS('ANNEX 1 Emission Factors'!$B:$H)+(AF$6-2014),FALSE))</f>
        <v>Select energy source</v>
      </c>
      <c r="AG175" s="376" t="str">
        <f>IF($C174="",AuswahlEtr,VLOOKUP($C174,'ANNEX 1 Emission Factors'!$B$41:$AR$58,COLUMNS('ANNEX 1 Emission Factors'!$B:$H)+(AG$6-2014),FALSE))</f>
        <v>Select energy source</v>
      </c>
      <c r="AH175" s="376" t="str">
        <f>IF($C174="",AuswahlEtr,VLOOKUP($C174,'ANNEX 1 Emission Factors'!$B$41:$AR$58,COLUMNS('ANNEX 1 Emission Factors'!$B:$H)+(AH$6-2014),FALSE))</f>
        <v>Select energy source</v>
      </c>
      <c r="AI175" s="376" t="str">
        <f>IF($C174="",AuswahlEtr,VLOOKUP($C174,'ANNEX 1 Emission Factors'!$B$41:$AR$58,COLUMNS('ANNEX 1 Emission Factors'!$B:$H)+(AI$6-2014),FALSE))</f>
        <v>Select energy source</v>
      </c>
      <c r="AJ175" s="376" t="str">
        <f>IF($C174="",AuswahlEtr,VLOOKUP($C174,'ANNEX 1 Emission Factors'!$B$41:$AR$58,COLUMNS('ANNEX 1 Emission Factors'!$B:$H)+(AJ$6-2014),FALSE))</f>
        <v>Select energy source</v>
      </c>
      <c r="AK175" s="376" t="str">
        <f>IF($C174="",AuswahlEtr,VLOOKUP($C174,'ANNEX 1 Emission Factors'!$B$41:$AR$58,COLUMNS('ANNEX 1 Emission Factors'!$B:$H)+(AK$6-2014),FALSE))</f>
        <v>Select energy source</v>
      </c>
      <c r="AL175" s="376" t="str">
        <f>IF($C174="",AuswahlEtr,VLOOKUP($C174,'ANNEX 1 Emission Factors'!$B$41:$AR$58,COLUMNS('ANNEX 1 Emission Factors'!$B:$H)+(AL$6-2014),FALSE))</f>
        <v>Select energy source</v>
      </c>
    </row>
    <row r="176" spans="2:38" ht="15.75" customHeight="1" thickBot="1">
      <c r="B176" s="45"/>
      <c r="C176" s="75" t="str">
        <f t="shared" si="683"/>
        <v>Amount of energy</v>
      </c>
      <c r="D176" s="823" t="str">
        <f t="shared" si="683"/>
        <v>[kWh]</v>
      </c>
      <c r="E176" s="824"/>
      <c r="F176" s="172"/>
      <c r="G176" s="66"/>
      <c r="H176" s="382" t="str">
        <f t="shared" ref="H176:I176" si="684">IF(ISBLANK(G176),"",G176)</f>
        <v/>
      </c>
      <c r="I176" s="386" t="str">
        <f t="shared" si="684"/>
        <v/>
      </c>
      <c r="J176" s="386" t="str">
        <f t="shared" ref="J176" si="685">IF(ISBLANK(I176),"",I176)</f>
        <v/>
      </c>
      <c r="K176" s="386" t="str">
        <f t="shared" ref="K176" si="686">IF(ISBLANK(J176),"",J176)</f>
        <v/>
      </c>
      <c r="L176" s="386" t="str">
        <f t="shared" ref="L176" si="687">IF(ISBLANK(K176),"",K176)</f>
        <v/>
      </c>
      <c r="M176" s="386" t="str">
        <f t="shared" ref="M176" si="688">IF(ISBLANK(L176),"",L176)</f>
        <v/>
      </c>
      <c r="N176" s="386" t="str">
        <f t="shared" ref="N176" si="689">IF(ISBLANK(M176),"",M176)</f>
        <v/>
      </c>
      <c r="O176" s="386" t="str">
        <f t="shared" ref="O176" si="690">IF(ISBLANK(N176),"",N176)</f>
        <v/>
      </c>
      <c r="P176" s="386" t="str">
        <f t="shared" ref="P176" si="691">IF(ISBLANK(O176),"",O176)</f>
        <v/>
      </c>
      <c r="Q176" s="386" t="str">
        <f t="shared" ref="Q176" si="692">IF(ISBLANK(P176),"",P176)</f>
        <v/>
      </c>
      <c r="R176" s="386" t="str">
        <f t="shared" ref="R176" si="693">IF(ISBLANK(Q176),"",Q176)</f>
        <v/>
      </c>
      <c r="S176" s="386" t="str">
        <f t="shared" ref="S176" si="694">IF(ISBLANK(R176),"",R176)</f>
        <v/>
      </c>
      <c r="T176" s="386" t="str">
        <f t="shared" ref="T176" si="695">IF(ISBLANK(S176),"",S176)</f>
        <v/>
      </c>
      <c r="U176" s="386" t="str">
        <f t="shared" ref="U176" si="696">IF(ISBLANK(T176),"",T176)</f>
        <v/>
      </c>
      <c r="V176" s="386" t="str">
        <f t="shared" ref="V176" si="697">IF(ISBLANK(U176),"",U176)</f>
        <v/>
      </c>
      <c r="W176" s="386" t="str">
        <f t="shared" ref="W176" si="698">IF(ISBLANK(V176),"",V176)</f>
        <v/>
      </c>
      <c r="X176" s="386" t="str">
        <f t="shared" ref="X176" si="699">IF(ISBLANK(W176),"",W176)</f>
        <v/>
      </c>
      <c r="Y176" s="386" t="str">
        <f t="shared" ref="Y176" si="700">IF(ISBLANK(X176),"",X176)</f>
        <v/>
      </c>
      <c r="Z176" s="386" t="str">
        <f t="shared" ref="Z176" si="701">IF(ISBLANK(Y176),"",Y176)</f>
        <v/>
      </c>
      <c r="AA176" s="386" t="str">
        <f t="shared" ref="AA176" si="702">IF(ISBLANK(Z176),"",Z176)</f>
        <v/>
      </c>
      <c r="AB176" s="386" t="str">
        <f t="shared" ref="AB176" si="703">IF(ISBLANK(AA176),"",AA176)</f>
        <v/>
      </c>
      <c r="AC176" s="386" t="str">
        <f t="shared" ref="AC176" si="704">IF(ISBLANK(AB176),"",AB176)</f>
        <v/>
      </c>
      <c r="AD176" s="386" t="str">
        <f t="shared" ref="AD176" si="705">IF(ISBLANK(AC176),"",AC176)</f>
        <v/>
      </c>
      <c r="AE176" s="386" t="str">
        <f t="shared" ref="AE176" si="706">IF(ISBLANK(AD176),"",AD176)</f>
        <v/>
      </c>
      <c r="AF176" s="386" t="str">
        <f t="shared" ref="AF176" si="707">IF(ISBLANK(AE176),"",AE176)</f>
        <v/>
      </c>
      <c r="AG176" s="386" t="str">
        <f t="shared" ref="AG176" si="708">IF(ISBLANK(AF176),"",AF176)</f>
        <v/>
      </c>
      <c r="AH176" s="386" t="str">
        <f t="shared" ref="AH176" si="709">IF(ISBLANK(AG176),"",AG176)</f>
        <v/>
      </c>
      <c r="AI176" s="386" t="str">
        <f t="shared" ref="AI176" si="710">IF(ISBLANK(AH176),"",AH176)</f>
        <v/>
      </c>
      <c r="AJ176" s="386" t="str">
        <f t="shared" ref="AJ176" si="711">IF(ISBLANK(AI176),"",AI176)</f>
        <v/>
      </c>
      <c r="AK176" s="386" t="str">
        <f t="shared" ref="AK176" si="712">IF(ISBLANK(AJ176),"",AJ176)</f>
        <v/>
      </c>
      <c r="AL176" s="386" t="str">
        <f t="shared" ref="AL176" si="713">IF(ISBLANK(AK176),"",AK176)</f>
        <v/>
      </c>
    </row>
    <row r="177" spans="2:38" ht="13.5" customHeight="1">
      <c r="B177" s="45"/>
      <c r="F177" s="173"/>
      <c r="G177" s="66"/>
      <c r="H177" s="186"/>
      <c r="I177" s="377"/>
      <c r="J177" s="377"/>
      <c r="K177" s="377"/>
      <c r="L177" s="377"/>
      <c r="M177" s="377"/>
      <c r="N177" s="377"/>
      <c r="O177" s="377"/>
      <c r="P177" s="377"/>
      <c r="Q177" s="377"/>
      <c r="R177" s="377"/>
      <c r="S177" s="377"/>
      <c r="T177" s="377"/>
      <c r="U177" s="377"/>
      <c r="V177" s="377"/>
      <c r="W177" s="377"/>
      <c r="X177" s="377"/>
      <c r="Y177" s="377"/>
      <c r="Z177" s="377"/>
      <c r="AA177" s="377"/>
      <c r="AB177" s="377"/>
      <c r="AC177" s="377"/>
      <c r="AD177" s="377"/>
      <c r="AE177" s="377"/>
      <c r="AF177" s="377"/>
      <c r="AG177" s="377"/>
      <c r="AH177" s="377"/>
      <c r="AI177" s="377"/>
      <c r="AJ177" s="377"/>
      <c r="AK177" s="377"/>
      <c r="AL177" s="377"/>
    </row>
    <row r="178" spans="2:38" ht="15.75" customHeight="1" thickBot="1">
      <c r="B178" s="45"/>
      <c r="C178" s="498" t="str">
        <f>HLOOKUP(Start!$B$14,Sprachen_allg!B:Z,ROWS(Sprachen_allg!1:197),FALSE)</f>
        <v>CAR Subarea 3/Consumer 3 - Thermal energy</v>
      </c>
      <c r="D178" s="40"/>
      <c r="E178" s="63"/>
      <c r="F178" s="166"/>
      <c r="G178" s="66"/>
      <c r="H178" s="63"/>
      <c r="I178" s="385"/>
      <c r="J178" s="385"/>
      <c r="K178" s="385"/>
      <c r="L178" s="385"/>
      <c r="M178" s="385"/>
      <c r="N178" s="385"/>
      <c r="O178" s="385"/>
      <c r="P178" s="385"/>
      <c r="Q178" s="385"/>
      <c r="R178" s="385"/>
      <c r="S178" s="385"/>
      <c r="T178" s="385"/>
      <c r="U178" s="385"/>
      <c r="V178" s="385"/>
      <c r="W178" s="385"/>
      <c r="X178" s="385"/>
      <c r="Y178" s="385"/>
      <c r="Z178" s="385"/>
      <c r="AA178" s="385"/>
      <c r="AB178" s="385"/>
      <c r="AC178" s="385"/>
      <c r="AD178" s="385"/>
      <c r="AE178" s="385"/>
      <c r="AF178" s="385"/>
      <c r="AG178" s="385"/>
      <c r="AH178" s="385"/>
      <c r="AI178" s="385"/>
      <c r="AJ178" s="385"/>
      <c r="AK178" s="385"/>
      <c r="AL178" s="385"/>
    </row>
    <row r="179" spans="2:38" ht="15.75" customHeight="1">
      <c r="B179" s="45"/>
      <c r="C179" s="69" t="str">
        <f>C173</f>
        <v>Type of energy source</v>
      </c>
      <c r="D179" s="70"/>
      <c r="E179" s="71"/>
      <c r="F179" s="166"/>
      <c r="G179" s="66"/>
      <c r="H179" s="63"/>
      <c r="I179" s="385"/>
      <c r="J179" s="385"/>
      <c r="K179" s="385"/>
      <c r="L179" s="385"/>
      <c r="M179" s="385"/>
      <c r="N179" s="385"/>
      <c r="O179" s="385"/>
      <c r="P179" s="385"/>
      <c r="Q179" s="385"/>
      <c r="R179" s="385"/>
      <c r="S179" s="385"/>
      <c r="T179" s="385"/>
      <c r="U179" s="385"/>
      <c r="V179" s="385"/>
      <c r="W179" s="385"/>
      <c r="X179" s="385"/>
      <c r="Y179" s="385"/>
      <c r="Z179" s="385"/>
      <c r="AA179" s="385"/>
      <c r="AB179" s="385"/>
      <c r="AC179" s="385"/>
      <c r="AD179" s="385"/>
      <c r="AE179" s="385"/>
      <c r="AF179" s="385"/>
      <c r="AG179" s="385"/>
      <c r="AH179" s="385"/>
      <c r="AI179" s="385"/>
      <c r="AJ179" s="385"/>
      <c r="AK179" s="385"/>
      <c r="AL179" s="385"/>
    </row>
    <row r="180" spans="2:38" ht="16.5" customHeight="1">
      <c r="B180" s="45"/>
      <c r="C180" s="800"/>
      <c r="D180" s="772"/>
      <c r="E180" s="772"/>
      <c r="F180" s="166"/>
      <c r="G180" s="66"/>
      <c r="H180" s="400"/>
      <c r="I180" s="378"/>
      <c r="J180" s="378"/>
      <c r="K180" s="378"/>
      <c r="L180" s="378"/>
      <c r="M180" s="378"/>
      <c r="N180" s="378"/>
      <c r="O180" s="378"/>
      <c r="P180" s="378"/>
      <c r="Q180" s="378"/>
      <c r="R180" s="378"/>
      <c r="S180" s="378"/>
      <c r="T180" s="378"/>
      <c r="U180" s="378"/>
      <c r="V180" s="378"/>
      <c r="W180" s="378"/>
      <c r="X180" s="378"/>
      <c r="Y180" s="378"/>
      <c r="Z180" s="378"/>
      <c r="AA180" s="378"/>
      <c r="AB180" s="378"/>
      <c r="AC180" s="378"/>
      <c r="AD180" s="378"/>
      <c r="AE180" s="378"/>
      <c r="AF180" s="378"/>
      <c r="AG180" s="378"/>
      <c r="AH180" s="378"/>
      <c r="AI180" s="378"/>
      <c r="AJ180" s="378"/>
      <c r="AK180" s="378"/>
      <c r="AL180" s="378"/>
    </row>
    <row r="181" spans="2:38" ht="15.75" customHeight="1">
      <c r="B181" s="45"/>
      <c r="C181" s="357" t="str">
        <f t="shared" ref="C181:D182" si="714">C175</f>
        <v>CO2 factor [kgCO2eq/kWh]</v>
      </c>
      <c r="D181" s="833" t="str">
        <f t="shared" si="714"/>
        <v>[kgCO2eq/kWh]</v>
      </c>
      <c r="E181" s="834"/>
      <c r="F181" s="166"/>
      <c r="G181" s="66"/>
      <c r="H181" s="401" t="str">
        <f>IF($C180="",AuswahlEtr,VLOOKUP($C180,'ANNEX 1 Emission Factors'!$B$41:$AR$58,COLUMNS('ANNEX 1 Emission Factors'!$B:$H)+(H$6-2014),FALSE))</f>
        <v>Select energy source</v>
      </c>
      <c r="I181" s="376" t="str">
        <f>IF($C180="",AuswahlEtr,VLOOKUP($C180,'ANNEX 1 Emission Factors'!$B$41:$AR$58,COLUMNS('ANNEX 1 Emission Factors'!$B:$H)+(I$6-2014),FALSE))</f>
        <v>Select energy source</v>
      </c>
      <c r="J181" s="376" t="str">
        <f>IF($C180="",AuswahlEtr,VLOOKUP($C180,'ANNEX 1 Emission Factors'!$B$41:$AR$58,COLUMNS('ANNEX 1 Emission Factors'!$B:$H)+(J$6-2014),FALSE))</f>
        <v>Select energy source</v>
      </c>
      <c r="K181" s="376" t="str">
        <f>IF($C180="",AuswahlEtr,VLOOKUP($C180,'ANNEX 1 Emission Factors'!$B$41:$AR$58,COLUMNS('ANNEX 1 Emission Factors'!$B:$H)+(K$6-2014),FALSE))</f>
        <v>Select energy source</v>
      </c>
      <c r="L181" s="376" t="str">
        <f>IF($C180="",AuswahlEtr,VLOOKUP($C180,'ANNEX 1 Emission Factors'!$B$41:$AR$58,COLUMNS('ANNEX 1 Emission Factors'!$B:$H)+(L$6-2014),FALSE))</f>
        <v>Select energy source</v>
      </c>
      <c r="M181" s="376" t="str">
        <f>IF($C180="",AuswahlEtr,VLOOKUP($C180,'ANNEX 1 Emission Factors'!$B$41:$AR$58,COLUMNS('ANNEX 1 Emission Factors'!$B:$H)+(M$6-2014),FALSE))</f>
        <v>Select energy source</v>
      </c>
      <c r="N181" s="376" t="str">
        <f>IF($C180="",AuswahlEtr,VLOOKUP($C180,'ANNEX 1 Emission Factors'!$B$41:$AR$58,COLUMNS('ANNEX 1 Emission Factors'!$B:$H)+(N$6-2014),FALSE))</f>
        <v>Select energy source</v>
      </c>
      <c r="O181" s="376" t="str">
        <f>IF($C180="",AuswahlEtr,VLOOKUP($C180,'ANNEX 1 Emission Factors'!$B$41:$AR$58,COLUMNS('ANNEX 1 Emission Factors'!$B:$H)+(O$6-2014),FALSE))</f>
        <v>Select energy source</v>
      </c>
      <c r="P181" s="376" t="str">
        <f>IF($C180="",AuswahlEtr,VLOOKUP($C180,'ANNEX 1 Emission Factors'!$B$41:$AR$58,COLUMNS('ANNEX 1 Emission Factors'!$B:$H)+(P$6-2014),FALSE))</f>
        <v>Select energy source</v>
      </c>
      <c r="Q181" s="376" t="str">
        <f>IF($C180="",AuswahlEtr,VLOOKUP($C180,'ANNEX 1 Emission Factors'!$B$41:$AR$58,COLUMNS('ANNEX 1 Emission Factors'!$B:$H)+(Q$6-2014),FALSE))</f>
        <v>Select energy source</v>
      </c>
      <c r="R181" s="376" t="str">
        <f>IF($C180="",AuswahlEtr,VLOOKUP($C180,'ANNEX 1 Emission Factors'!$B$41:$AR$58,COLUMNS('ANNEX 1 Emission Factors'!$B:$H)+(R$6-2014),FALSE))</f>
        <v>Select energy source</v>
      </c>
      <c r="S181" s="376" t="str">
        <f>IF($C180="",AuswahlEtr,VLOOKUP($C180,'ANNEX 1 Emission Factors'!$B$41:$AR$58,COLUMNS('ANNEX 1 Emission Factors'!$B:$H)+(S$6-2014),FALSE))</f>
        <v>Select energy source</v>
      </c>
      <c r="T181" s="376" t="str">
        <f>IF($C180="",AuswahlEtr,VLOOKUP($C180,'ANNEX 1 Emission Factors'!$B$41:$AR$58,COLUMNS('ANNEX 1 Emission Factors'!$B:$H)+(T$6-2014),FALSE))</f>
        <v>Select energy source</v>
      </c>
      <c r="U181" s="376" t="str">
        <f>IF($C180="",AuswahlEtr,VLOOKUP($C180,'ANNEX 1 Emission Factors'!$B$41:$AR$58,COLUMNS('ANNEX 1 Emission Factors'!$B:$H)+(U$6-2014),FALSE))</f>
        <v>Select energy source</v>
      </c>
      <c r="V181" s="376" t="str">
        <f>IF($C180="",AuswahlEtr,VLOOKUP($C180,'ANNEX 1 Emission Factors'!$B$41:$AR$58,COLUMNS('ANNEX 1 Emission Factors'!$B:$H)+(V$6-2014),FALSE))</f>
        <v>Select energy source</v>
      </c>
      <c r="W181" s="376" t="str">
        <f>IF($C180="",AuswahlEtr,VLOOKUP($C180,'ANNEX 1 Emission Factors'!$B$41:$AR$58,COLUMNS('ANNEX 1 Emission Factors'!$B:$H)+(W$6-2014),FALSE))</f>
        <v>Select energy source</v>
      </c>
      <c r="X181" s="376" t="str">
        <f>IF($C180="",AuswahlEtr,VLOOKUP($C180,'ANNEX 1 Emission Factors'!$B$41:$AR$58,COLUMNS('ANNEX 1 Emission Factors'!$B:$H)+(X$6-2014),FALSE))</f>
        <v>Select energy source</v>
      </c>
      <c r="Y181" s="376" t="str">
        <f>IF($C180="",AuswahlEtr,VLOOKUP($C180,'ANNEX 1 Emission Factors'!$B$41:$AR$58,COLUMNS('ANNEX 1 Emission Factors'!$B:$H)+(Y$6-2014),FALSE))</f>
        <v>Select energy source</v>
      </c>
      <c r="Z181" s="376" t="str">
        <f>IF($C180="",AuswahlEtr,VLOOKUP($C180,'ANNEX 1 Emission Factors'!$B$41:$AR$58,COLUMNS('ANNEX 1 Emission Factors'!$B:$H)+(Z$6-2014),FALSE))</f>
        <v>Select energy source</v>
      </c>
      <c r="AA181" s="376" t="str">
        <f>IF($C180="",AuswahlEtr,VLOOKUP($C180,'ANNEX 1 Emission Factors'!$B$41:$AR$58,COLUMNS('ANNEX 1 Emission Factors'!$B:$H)+(AA$6-2014),FALSE))</f>
        <v>Select energy source</v>
      </c>
      <c r="AB181" s="376" t="str">
        <f>IF($C180="",AuswahlEtr,VLOOKUP($C180,'ANNEX 1 Emission Factors'!$B$41:$AR$58,COLUMNS('ANNEX 1 Emission Factors'!$B:$H)+(AB$6-2014),FALSE))</f>
        <v>Select energy source</v>
      </c>
      <c r="AC181" s="376" t="str">
        <f>IF($C180="",AuswahlEtr,VLOOKUP($C180,'ANNEX 1 Emission Factors'!$B$41:$AR$58,COLUMNS('ANNEX 1 Emission Factors'!$B:$H)+(AC$6-2014),FALSE))</f>
        <v>Select energy source</v>
      </c>
      <c r="AD181" s="376" t="str">
        <f>IF($C180="",AuswahlEtr,VLOOKUP($C180,'ANNEX 1 Emission Factors'!$B$41:$AR$58,COLUMNS('ANNEX 1 Emission Factors'!$B:$H)+(AD$6-2014),FALSE))</f>
        <v>Select energy source</v>
      </c>
      <c r="AE181" s="376" t="str">
        <f>IF($C180="",AuswahlEtr,VLOOKUP($C180,'ANNEX 1 Emission Factors'!$B$41:$AR$58,COLUMNS('ANNEX 1 Emission Factors'!$B:$H)+(AE$6-2014),FALSE))</f>
        <v>Select energy source</v>
      </c>
      <c r="AF181" s="376" t="str">
        <f>IF($C180="",AuswahlEtr,VLOOKUP($C180,'ANNEX 1 Emission Factors'!$B$41:$AR$58,COLUMNS('ANNEX 1 Emission Factors'!$B:$H)+(AF$6-2014),FALSE))</f>
        <v>Select energy source</v>
      </c>
      <c r="AG181" s="376" t="str">
        <f>IF($C180="",AuswahlEtr,VLOOKUP($C180,'ANNEX 1 Emission Factors'!$B$41:$AR$58,COLUMNS('ANNEX 1 Emission Factors'!$B:$H)+(AG$6-2014),FALSE))</f>
        <v>Select energy source</v>
      </c>
      <c r="AH181" s="376" t="str">
        <f>IF($C180="",AuswahlEtr,VLOOKUP($C180,'ANNEX 1 Emission Factors'!$B$41:$AR$58,COLUMNS('ANNEX 1 Emission Factors'!$B:$H)+(AH$6-2014),FALSE))</f>
        <v>Select energy source</v>
      </c>
      <c r="AI181" s="376" t="str">
        <f>IF($C180="",AuswahlEtr,VLOOKUP($C180,'ANNEX 1 Emission Factors'!$B$41:$AR$58,COLUMNS('ANNEX 1 Emission Factors'!$B:$H)+(AI$6-2014),FALSE))</f>
        <v>Select energy source</v>
      </c>
      <c r="AJ181" s="376" t="str">
        <f>IF($C180="",AuswahlEtr,VLOOKUP($C180,'ANNEX 1 Emission Factors'!$B$41:$AR$58,COLUMNS('ANNEX 1 Emission Factors'!$B:$H)+(AJ$6-2014),FALSE))</f>
        <v>Select energy source</v>
      </c>
      <c r="AK181" s="376" t="str">
        <f>IF($C180="",AuswahlEtr,VLOOKUP($C180,'ANNEX 1 Emission Factors'!$B$41:$AR$58,COLUMNS('ANNEX 1 Emission Factors'!$B:$H)+(AK$6-2014),FALSE))</f>
        <v>Select energy source</v>
      </c>
      <c r="AL181" s="376" t="str">
        <f>IF($C180="",AuswahlEtr,VLOOKUP($C180,'ANNEX 1 Emission Factors'!$B$41:$AR$58,COLUMNS('ANNEX 1 Emission Factors'!$B:$H)+(AL$6-2014),FALSE))</f>
        <v>Select energy source</v>
      </c>
    </row>
    <row r="182" spans="2:38" ht="15.75" customHeight="1" thickBot="1">
      <c r="B182" s="92"/>
      <c r="C182" s="75" t="str">
        <f t="shared" si="714"/>
        <v>Amount of energy</v>
      </c>
      <c r="D182" s="823" t="str">
        <f t="shared" si="714"/>
        <v>[kWh]</v>
      </c>
      <c r="E182" s="824"/>
      <c r="F182" s="172"/>
      <c r="G182" s="66"/>
      <c r="H182" s="382" t="str">
        <f t="shared" ref="H182:I182" si="715">IF(ISBLANK(G182),"",G182)</f>
        <v/>
      </c>
      <c r="I182" s="386" t="str">
        <f t="shared" si="715"/>
        <v/>
      </c>
      <c r="J182" s="386" t="str">
        <f t="shared" ref="J182" si="716">IF(ISBLANK(I182),"",I182)</f>
        <v/>
      </c>
      <c r="K182" s="386" t="str">
        <f t="shared" ref="K182" si="717">IF(ISBLANK(J182),"",J182)</f>
        <v/>
      </c>
      <c r="L182" s="386" t="str">
        <f t="shared" ref="L182" si="718">IF(ISBLANK(K182),"",K182)</f>
        <v/>
      </c>
      <c r="M182" s="386" t="str">
        <f t="shared" ref="M182" si="719">IF(ISBLANK(L182),"",L182)</f>
        <v/>
      </c>
      <c r="N182" s="386" t="str">
        <f t="shared" ref="N182" si="720">IF(ISBLANK(M182),"",M182)</f>
        <v/>
      </c>
      <c r="O182" s="386" t="str">
        <f t="shared" ref="O182" si="721">IF(ISBLANK(N182),"",N182)</f>
        <v/>
      </c>
      <c r="P182" s="386" t="str">
        <f t="shared" ref="P182" si="722">IF(ISBLANK(O182),"",O182)</f>
        <v/>
      </c>
      <c r="Q182" s="386" t="str">
        <f t="shared" ref="Q182" si="723">IF(ISBLANK(P182),"",P182)</f>
        <v/>
      </c>
      <c r="R182" s="386" t="str">
        <f t="shared" ref="R182" si="724">IF(ISBLANK(Q182),"",Q182)</f>
        <v/>
      </c>
      <c r="S182" s="386" t="str">
        <f t="shared" ref="S182" si="725">IF(ISBLANK(R182),"",R182)</f>
        <v/>
      </c>
      <c r="T182" s="386" t="str">
        <f t="shared" ref="T182" si="726">IF(ISBLANK(S182),"",S182)</f>
        <v/>
      </c>
      <c r="U182" s="386" t="str">
        <f t="shared" ref="U182" si="727">IF(ISBLANK(T182),"",T182)</f>
        <v/>
      </c>
      <c r="V182" s="386" t="str">
        <f t="shared" ref="V182" si="728">IF(ISBLANK(U182),"",U182)</f>
        <v/>
      </c>
      <c r="W182" s="386" t="str">
        <f t="shared" ref="W182" si="729">IF(ISBLANK(V182),"",V182)</f>
        <v/>
      </c>
      <c r="X182" s="386" t="str">
        <f t="shared" ref="X182" si="730">IF(ISBLANK(W182),"",W182)</f>
        <v/>
      </c>
      <c r="Y182" s="386" t="str">
        <f t="shared" ref="Y182" si="731">IF(ISBLANK(X182),"",X182)</f>
        <v/>
      </c>
      <c r="Z182" s="386" t="str">
        <f t="shared" ref="Z182" si="732">IF(ISBLANK(Y182),"",Y182)</f>
        <v/>
      </c>
      <c r="AA182" s="386" t="str">
        <f t="shared" ref="AA182" si="733">IF(ISBLANK(Z182),"",Z182)</f>
        <v/>
      </c>
      <c r="AB182" s="386" t="str">
        <f t="shared" ref="AB182" si="734">IF(ISBLANK(AA182),"",AA182)</f>
        <v/>
      </c>
      <c r="AC182" s="386" t="str">
        <f t="shared" ref="AC182" si="735">IF(ISBLANK(AB182),"",AB182)</f>
        <v/>
      </c>
      <c r="AD182" s="386" t="str">
        <f t="shared" ref="AD182" si="736">IF(ISBLANK(AC182),"",AC182)</f>
        <v/>
      </c>
      <c r="AE182" s="386" t="str">
        <f t="shared" ref="AE182" si="737">IF(ISBLANK(AD182),"",AD182)</f>
        <v/>
      </c>
      <c r="AF182" s="386" t="str">
        <f t="shared" ref="AF182" si="738">IF(ISBLANK(AE182),"",AE182)</f>
        <v/>
      </c>
      <c r="AG182" s="386" t="str">
        <f t="shared" ref="AG182" si="739">IF(ISBLANK(AF182),"",AF182)</f>
        <v/>
      </c>
      <c r="AH182" s="386" t="str">
        <f t="shared" ref="AH182" si="740">IF(ISBLANK(AG182),"",AG182)</f>
        <v/>
      </c>
      <c r="AI182" s="386" t="str">
        <f t="shared" ref="AI182" si="741">IF(ISBLANK(AH182),"",AH182)</f>
        <v/>
      </c>
      <c r="AJ182" s="386" t="str">
        <f t="shared" ref="AJ182" si="742">IF(ISBLANK(AI182),"",AI182)</f>
        <v/>
      </c>
      <c r="AK182" s="386" t="str">
        <f t="shared" ref="AK182" si="743">IF(ISBLANK(AJ182),"",AJ182)</f>
        <v/>
      </c>
      <c r="AL182" s="386" t="str">
        <f t="shared" ref="AL182" si="744">IF(ISBLANK(AK182),"",AK182)</f>
        <v/>
      </c>
    </row>
    <row r="183" spans="2:38" ht="15.75" customHeight="1">
      <c r="C183" s="15"/>
      <c r="D183" s="40"/>
      <c r="E183" s="63"/>
      <c r="F183" s="166"/>
      <c r="G183" s="66"/>
      <c r="H183" s="63"/>
      <c r="I183" s="385"/>
      <c r="J183" s="385"/>
      <c r="K183" s="385"/>
      <c r="L183" s="385"/>
      <c r="M183" s="385"/>
      <c r="N183" s="385"/>
      <c r="O183" s="385"/>
      <c r="P183" s="385"/>
      <c r="Q183" s="385"/>
      <c r="R183" s="385"/>
      <c r="S183" s="385"/>
      <c r="T183" s="385"/>
      <c r="U183" s="385"/>
      <c r="V183" s="385"/>
      <c r="W183" s="385"/>
      <c r="X183" s="385"/>
      <c r="Y183" s="385"/>
      <c r="Z183" s="385"/>
      <c r="AA183" s="385"/>
      <c r="AB183" s="385"/>
      <c r="AC183" s="385"/>
      <c r="AD183" s="385"/>
      <c r="AE183" s="385"/>
      <c r="AF183" s="385"/>
      <c r="AG183" s="385"/>
      <c r="AH183" s="385"/>
      <c r="AI183" s="385"/>
      <c r="AJ183" s="385"/>
      <c r="AK183" s="385"/>
      <c r="AL183" s="385"/>
    </row>
    <row r="184" spans="2:38" ht="12.75" customHeight="1">
      <c r="C184" s="15"/>
      <c r="D184" s="40"/>
      <c r="E184" s="63"/>
      <c r="F184" s="166"/>
      <c r="G184" s="66"/>
      <c r="H184" s="63"/>
      <c r="I184" s="385"/>
      <c r="J184" s="385"/>
      <c r="K184" s="385"/>
      <c r="L184" s="385"/>
      <c r="M184" s="385"/>
      <c r="N184" s="385"/>
      <c r="O184" s="385"/>
      <c r="P184" s="385"/>
      <c r="Q184" s="385"/>
      <c r="R184" s="385"/>
      <c r="S184" s="385"/>
      <c r="T184" s="385"/>
      <c r="U184" s="385"/>
      <c r="V184" s="385"/>
      <c r="W184" s="385"/>
      <c r="X184" s="385"/>
      <c r="Y184" s="385"/>
      <c r="Z184" s="385"/>
      <c r="AA184" s="385"/>
      <c r="AB184" s="385"/>
      <c r="AC184" s="385"/>
      <c r="AD184" s="385"/>
      <c r="AE184" s="385"/>
      <c r="AF184" s="385"/>
      <c r="AG184" s="385"/>
      <c r="AH184" s="385"/>
      <c r="AI184" s="385"/>
      <c r="AJ184" s="385"/>
      <c r="AK184" s="385"/>
      <c r="AL184" s="385"/>
    </row>
    <row r="185" spans="2:38" ht="15.75">
      <c r="B185" s="174" t="str">
        <f>'PART 1 Status assessment'!B139</f>
        <v>Final energy produced on-site</v>
      </c>
      <c r="F185" s="166"/>
      <c r="G185" s="66"/>
      <c r="H185" s="63"/>
      <c r="I185" s="385"/>
      <c r="J185" s="385"/>
      <c r="K185" s="385"/>
      <c r="L185" s="385"/>
      <c r="M185" s="385"/>
      <c r="N185" s="385"/>
      <c r="O185" s="385"/>
      <c r="P185" s="385"/>
      <c r="Q185" s="385"/>
      <c r="R185" s="385"/>
      <c r="S185" s="385"/>
      <c r="T185" s="385"/>
      <c r="U185" s="385"/>
      <c r="V185" s="385"/>
      <c r="W185" s="385"/>
      <c r="X185" s="385"/>
      <c r="Y185" s="385"/>
      <c r="Z185" s="385"/>
      <c r="AA185" s="385"/>
      <c r="AB185" s="385"/>
      <c r="AC185" s="385"/>
      <c r="AD185" s="385"/>
      <c r="AE185" s="385"/>
      <c r="AF185" s="385"/>
      <c r="AG185" s="385"/>
      <c r="AH185" s="385"/>
      <c r="AI185" s="385"/>
      <c r="AJ185" s="385"/>
      <c r="AK185" s="385"/>
      <c r="AL185" s="385"/>
    </row>
    <row r="186" spans="2:38" ht="12.75" customHeight="1">
      <c r="B186" s="806" t="str">
        <f>'PART 1 Status assessment'!$B$140</f>
        <v>Required for calculating self-generated fraction of consumed final energy.</v>
      </c>
      <c r="C186" s="806"/>
      <c r="D186" s="806"/>
      <c r="E186" s="807"/>
      <c r="F186" s="166"/>
      <c r="G186" s="66"/>
      <c r="H186" s="63"/>
      <c r="I186" s="385"/>
      <c r="J186" s="385"/>
      <c r="K186" s="385"/>
      <c r="L186" s="385"/>
      <c r="M186" s="385"/>
      <c r="N186" s="385"/>
      <c r="O186" s="385"/>
      <c r="P186" s="385"/>
      <c r="Q186" s="385"/>
      <c r="R186" s="385"/>
      <c r="S186" s="385"/>
      <c r="T186" s="385"/>
      <c r="U186" s="385"/>
      <c r="V186" s="385"/>
      <c r="W186" s="385"/>
      <c r="X186" s="385"/>
      <c r="Y186" s="385"/>
      <c r="Z186" s="385"/>
      <c r="AA186" s="385"/>
      <c r="AB186" s="385"/>
      <c r="AC186" s="385"/>
      <c r="AD186" s="385"/>
      <c r="AE186" s="385"/>
      <c r="AF186" s="385"/>
      <c r="AG186" s="385"/>
      <c r="AH186" s="385"/>
      <c r="AI186" s="385"/>
      <c r="AJ186" s="385"/>
      <c r="AK186" s="385"/>
      <c r="AL186" s="385"/>
    </row>
    <row r="187" spans="2:38" ht="12.75" customHeight="1" thickBot="1">
      <c r="F187" s="166"/>
      <c r="G187" s="66"/>
      <c r="H187" s="63"/>
      <c r="I187" s="385"/>
      <c r="J187" s="385"/>
      <c r="K187" s="385"/>
      <c r="L187" s="385"/>
      <c r="M187" s="385"/>
      <c r="N187" s="385"/>
      <c r="O187" s="385"/>
      <c r="P187" s="385"/>
      <c r="Q187" s="385"/>
      <c r="R187" s="385"/>
      <c r="S187" s="385"/>
      <c r="T187" s="385"/>
      <c r="U187" s="385"/>
      <c r="V187" s="385"/>
      <c r="W187" s="385"/>
      <c r="X187" s="385"/>
      <c r="Y187" s="385"/>
      <c r="Z187" s="385"/>
      <c r="AA187" s="385"/>
      <c r="AB187" s="385"/>
      <c r="AC187" s="385"/>
      <c r="AD187" s="385"/>
      <c r="AE187" s="385"/>
      <c r="AF187" s="385"/>
      <c r="AG187" s="385"/>
      <c r="AH187" s="385"/>
      <c r="AI187" s="385"/>
      <c r="AJ187" s="385"/>
      <c r="AK187" s="385"/>
      <c r="AL187" s="385"/>
    </row>
    <row r="188" spans="2:38" ht="18.75" customHeight="1" thickBot="1">
      <c r="B188" s="798" t="str">
        <f>HLOOKUP(Start!$B$14,Sprachen_allg!B:Z,ROWS(Sprachen_allg!1:198),FALSE)</f>
        <v>Electrical energy</v>
      </c>
      <c r="C188" s="799"/>
      <c r="D188" s="61"/>
      <c r="E188" s="62"/>
      <c r="F188" s="166"/>
      <c r="G188" s="66"/>
      <c r="H188" s="63"/>
      <c r="I188" s="385"/>
      <c r="J188" s="385"/>
      <c r="K188" s="385"/>
      <c r="L188" s="385"/>
      <c r="M188" s="385"/>
      <c r="N188" s="385"/>
      <c r="O188" s="385"/>
      <c r="P188" s="385"/>
      <c r="Q188" s="385"/>
      <c r="R188" s="385"/>
      <c r="S188" s="385"/>
      <c r="T188" s="385"/>
      <c r="U188" s="385"/>
      <c r="V188" s="385"/>
      <c r="W188" s="385"/>
      <c r="X188" s="385"/>
      <c r="Y188" s="385"/>
      <c r="Z188" s="385"/>
      <c r="AA188" s="385"/>
      <c r="AB188" s="385"/>
      <c r="AC188" s="385"/>
      <c r="AD188" s="385"/>
      <c r="AE188" s="385"/>
      <c r="AF188" s="385"/>
      <c r="AG188" s="385"/>
      <c r="AH188" s="385"/>
      <c r="AI188" s="385"/>
      <c r="AJ188" s="385"/>
      <c r="AK188" s="385"/>
      <c r="AL188" s="385"/>
    </row>
    <row r="189" spans="2:38" ht="12.75" customHeight="1">
      <c r="B189" s="95"/>
      <c r="C189" s="40"/>
      <c r="D189" s="40"/>
      <c r="E189" s="96"/>
      <c r="F189" s="166"/>
      <c r="G189" s="66"/>
      <c r="H189" s="63"/>
      <c r="I189" s="385"/>
      <c r="J189" s="385"/>
      <c r="K189" s="385"/>
      <c r="L189" s="385"/>
      <c r="M189" s="385"/>
      <c r="N189" s="385"/>
      <c r="O189" s="385"/>
      <c r="P189" s="385"/>
      <c r="Q189" s="385"/>
      <c r="R189" s="385"/>
      <c r="S189" s="385"/>
      <c r="T189" s="385"/>
      <c r="U189" s="385"/>
      <c r="V189" s="385"/>
      <c r="W189" s="385"/>
      <c r="X189" s="385"/>
      <c r="Y189" s="385"/>
      <c r="Z189" s="385"/>
      <c r="AA189" s="385"/>
      <c r="AB189" s="385"/>
      <c r="AC189" s="385"/>
      <c r="AD189" s="385"/>
      <c r="AE189" s="385"/>
      <c r="AF189" s="385"/>
      <c r="AG189" s="385"/>
      <c r="AH189" s="385"/>
      <c r="AI189" s="385"/>
      <c r="AJ189" s="385"/>
      <c r="AK189" s="385"/>
      <c r="AL189" s="385"/>
    </row>
    <row r="190" spans="2:38" ht="15.75" customHeight="1" thickBot="1">
      <c r="B190" s="67"/>
      <c r="C190" s="40" t="str">
        <f>'PART 1 Status assessment'!C144</f>
        <v>Produced electricity</v>
      </c>
      <c r="D190" s="40"/>
      <c r="E190" s="40"/>
      <c r="F190" s="166"/>
      <c r="G190" s="66"/>
      <c r="H190" s="63"/>
      <c r="I190" s="385"/>
      <c r="J190" s="385"/>
      <c r="K190" s="385"/>
      <c r="L190" s="385"/>
      <c r="M190" s="385"/>
      <c r="N190" s="385"/>
      <c r="O190" s="385"/>
      <c r="P190" s="385"/>
      <c r="Q190" s="385"/>
      <c r="R190" s="385"/>
      <c r="S190" s="385"/>
      <c r="T190" s="385"/>
      <c r="U190" s="385"/>
      <c r="V190" s="385"/>
      <c r="W190" s="385"/>
      <c r="X190" s="385"/>
      <c r="Y190" s="385"/>
      <c r="Z190" s="385"/>
      <c r="AA190" s="385"/>
      <c r="AB190" s="385"/>
      <c r="AC190" s="385"/>
      <c r="AD190" s="385"/>
      <c r="AE190" s="385"/>
      <c r="AF190" s="385"/>
      <c r="AG190" s="385"/>
      <c r="AH190" s="385"/>
      <c r="AI190" s="385"/>
      <c r="AJ190" s="385"/>
      <c r="AK190" s="385"/>
      <c r="AL190" s="385"/>
    </row>
    <row r="191" spans="2:38" ht="15.75" customHeight="1">
      <c r="B191" s="64"/>
      <c r="C191" s="69" t="str">
        <f>C179</f>
        <v>Type of energy source</v>
      </c>
      <c r="D191" s="70"/>
      <c r="E191" s="71"/>
      <c r="F191" s="166"/>
      <c r="G191" s="66"/>
      <c r="H191" s="63"/>
      <c r="I191" s="385"/>
      <c r="J191" s="385"/>
      <c r="K191" s="385"/>
      <c r="L191" s="385"/>
      <c r="M191" s="385"/>
      <c r="N191" s="385"/>
      <c r="O191" s="385"/>
      <c r="P191" s="385"/>
      <c r="Q191" s="385"/>
      <c r="R191" s="385"/>
      <c r="S191" s="385"/>
      <c r="T191" s="385"/>
      <c r="U191" s="385"/>
      <c r="V191" s="385"/>
      <c r="W191" s="385"/>
      <c r="X191" s="385"/>
      <c r="Y191" s="385"/>
      <c r="Z191" s="385"/>
      <c r="AA191" s="385"/>
      <c r="AB191" s="385"/>
      <c r="AC191" s="385"/>
      <c r="AD191" s="385"/>
      <c r="AE191" s="385"/>
      <c r="AF191" s="385"/>
      <c r="AG191" s="385"/>
      <c r="AH191" s="385"/>
      <c r="AI191" s="385"/>
      <c r="AJ191" s="385"/>
      <c r="AK191" s="385"/>
      <c r="AL191" s="385"/>
    </row>
    <row r="192" spans="2:38" ht="16.5" customHeight="1">
      <c r="B192" s="64"/>
      <c r="C192" s="800"/>
      <c r="D192" s="772"/>
      <c r="E192" s="772"/>
      <c r="F192" s="166"/>
      <c r="G192" s="66"/>
      <c r="H192" s="400"/>
      <c r="I192" s="378"/>
      <c r="J192" s="378"/>
      <c r="K192" s="378"/>
      <c r="L192" s="378"/>
      <c r="M192" s="378"/>
      <c r="N192" s="378"/>
      <c r="O192" s="378"/>
      <c r="P192" s="378"/>
      <c r="Q192" s="378"/>
      <c r="R192" s="378"/>
      <c r="S192" s="378"/>
      <c r="T192" s="378"/>
      <c r="U192" s="378"/>
      <c r="V192" s="378"/>
      <c r="W192" s="378"/>
      <c r="X192" s="378"/>
      <c r="Y192" s="378"/>
      <c r="Z192" s="378"/>
      <c r="AA192" s="378"/>
      <c r="AB192" s="378"/>
      <c r="AC192" s="378"/>
      <c r="AD192" s="378"/>
      <c r="AE192" s="378"/>
      <c r="AF192" s="378"/>
      <c r="AG192" s="378"/>
      <c r="AH192" s="378"/>
      <c r="AI192" s="378"/>
      <c r="AJ192" s="378"/>
      <c r="AK192" s="378"/>
      <c r="AL192" s="378"/>
    </row>
    <row r="193" spans="2:38" ht="15.75" customHeight="1">
      <c r="B193" s="64"/>
      <c r="C193" s="357" t="str">
        <f t="shared" ref="C193:D194" si="745">C181</f>
        <v>CO2 factor [kgCO2eq/kWh]</v>
      </c>
      <c r="D193" s="833" t="str">
        <f t="shared" si="745"/>
        <v>[kgCO2eq/kWh]</v>
      </c>
      <c r="E193" s="834"/>
      <c r="F193" s="166"/>
      <c r="G193" s="66"/>
      <c r="H193" s="401" t="str">
        <f>IF($C192="",AuswahlEtr,VLOOKUP($C192,'ANNEX 1 Emission Factors'!$B$9:$AR$10,COLUMNS('ANNEX 1 Emission Factors'!$B:$H)+(H$6-2014),FALSE))</f>
        <v>Select energy source</v>
      </c>
      <c r="I193" s="376" t="str">
        <f>IF($C192="",AuswahlEtr,VLOOKUP($C192,'ANNEX 1 Emission Factors'!$B$9:$AR$10,COLUMNS('ANNEX 1 Emission Factors'!$B:$H)+(I$6-2014),FALSE))</f>
        <v>Select energy source</v>
      </c>
      <c r="J193" s="376" t="str">
        <f>IF($C192="",AuswahlEtr,VLOOKUP($C192,'ANNEX 1 Emission Factors'!$B$9:$AR$10,COLUMNS('ANNEX 1 Emission Factors'!$B:$H)+(J$6-2014),FALSE))</f>
        <v>Select energy source</v>
      </c>
      <c r="K193" s="376" t="str">
        <f>IF($C192="",AuswahlEtr,VLOOKUP($C192,'ANNEX 1 Emission Factors'!$B$9:$AR$10,COLUMNS('ANNEX 1 Emission Factors'!$B:$H)+(K$6-2014),FALSE))</f>
        <v>Select energy source</v>
      </c>
      <c r="L193" s="376" t="str">
        <f>IF($C192="",AuswahlEtr,VLOOKUP($C192,'ANNEX 1 Emission Factors'!$B$9:$AR$10,COLUMNS('ANNEX 1 Emission Factors'!$B:$H)+(L$6-2014),FALSE))</f>
        <v>Select energy source</v>
      </c>
      <c r="M193" s="376" t="str">
        <f>IF($C192="",AuswahlEtr,VLOOKUP($C192,'ANNEX 1 Emission Factors'!$B$9:$AR$10,COLUMNS('ANNEX 1 Emission Factors'!$B:$H)+(M$6-2014),FALSE))</f>
        <v>Select energy source</v>
      </c>
      <c r="N193" s="376" t="str">
        <f>IF($C192="",AuswahlEtr,VLOOKUP($C192,'ANNEX 1 Emission Factors'!$B$9:$AR$10,COLUMNS('ANNEX 1 Emission Factors'!$B:$H)+(N$6-2014),FALSE))</f>
        <v>Select energy source</v>
      </c>
      <c r="O193" s="376" t="str">
        <f>IF($C192="",AuswahlEtr,VLOOKUP($C192,'ANNEX 1 Emission Factors'!$B$9:$AR$10,COLUMNS('ANNEX 1 Emission Factors'!$B:$H)+(O$6-2014),FALSE))</f>
        <v>Select energy source</v>
      </c>
      <c r="P193" s="376" t="str">
        <f>IF($C192="",AuswahlEtr,VLOOKUP($C192,'ANNEX 1 Emission Factors'!$B$9:$AR$10,COLUMNS('ANNEX 1 Emission Factors'!$B:$H)+(P$6-2014),FALSE))</f>
        <v>Select energy source</v>
      </c>
      <c r="Q193" s="376" t="str">
        <f>IF($C192="",AuswahlEtr,VLOOKUP($C192,'ANNEX 1 Emission Factors'!$B$9:$AR$10,COLUMNS('ANNEX 1 Emission Factors'!$B:$H)+(Q$6-2014),FALSE))</f>
        <v>Select energy source</v>
      </c>
      <c r="R193" s="376" t="str">
        <f>IF($C192="",AuswahlEtr,VLOOKUP($C192,'ANNEX 1 Emission Factors'!$B$9:$AR$10,COLUMNS('ANNEX 1 Emission Factors'!$B:$H)+(R$6-2014),FALSE))</f>
        <v>Select energy source</v>
      </c>
      <c r="S193" s="376" t="str">
        <f>IF($C192="",AuswahlEtr,VLOOKUP($C192,'ANNEX 1 Emission Factors'!$B$9:$AR$10,COLUMNS('ANNEX 1 Emission Factors'!$B:$H)+(S$6-2014),FALSE))</f>
        <v>Select energy source</v>
      </c>
      <c r="T193" s="376" t="str">
        <f>IF($C192="",AuswahlEtr,VLOOKUP($C192,'ANNEX 1 Emission Factors'!$B$9:$AR$10,COLUMNS('ANNEX 1 Emission Factors'!$B:$H)+(T$6-2014),FALSE))</f>
        <v>Select energy source</v>
      </c>
      <c r="U193" s="376" t="str">
        <f>IF($C192="",AuswahlEtr,VLOOKUP($C192,'ANNEX 1 Emission Factors'!$B$9:$AR$10,COLUMNS('ANNEX 1 Emission Factors'!$B:$H)+(U$6-2014),FALSE))</f>
        <v>Select energy source</v>
      </c>
      <c r="V193" s="376" t="str">
        <f>IF($C192="",AuswahlEtr,VLOOKUP($C192,'ANNEX 1 Emission Factors'!$B$9:$AR$10,COLUMNS('ANNEX 1 Emission Factors'!$B:$H)+(V$6-2014),FALSE))</f>
        <v>Select energy source</v>
      </c>
      <c r="W193" s="376" t="str">
        <f>IF($C192="",AuswahlEtr,VLOOKUP($C192,'ANNEX 1 Emission Factors'!$B$9:$AR$10,COLUMNS('ANNEX 1 Emission Factors'!$B:$H)+(W$6-2014),FALSE))</f>
        <v>Select energy source</v>
      </c>
      <c r="X193" s="376" t="str">
        <f>IF($C192="",AuswahlEtr,VLOOKUP($C192,'ANNEX 1 Emission Factors'!$B$9:$AR$10,COLUMNS('ANNEX 1 Emission Factors'!$B:$H)+(X$6-2014),FALSE))</f>
        <v>Select energy source</v>
      </c>
      <c r="Y193" s="376" t="str">
        <f>IF($C192="",AuswahlEtr,VLOOKUP($C192,'ANNEX 1 Emission Factors'!$B$9:$AR$10,COLUMNS('ANNEX 1 Emission Factors'!$B:$H)+(Y$6-2014),FALSE))</f>
        <v>Select energy source</v>
      </c>
      <c r="Z193" s="376" t="str">
        <f>IF($C192="",AuswahlEtr,VLOOKUP($C192,'ANNEX 1 Emission Factors'!$B$9:$AR$10,COLUMNS('ANNEX 1 Emission Factors'!$B:$H)+(Z$6-2014),FALSE))</f>
        <v>Select energy source</v>
      </c>
      <c r="AA193" s="376" t="str">
        <f>IF($C192="",AuswahlEtr,VLOOKUP($C192,'ANNEX 1 Emission Factors'!$B$9:$AR$10,COLUMNS('ANNEX 1 Emission Factors'!$B:$H)+(AA$6-2014),FALSE))</f>
        <v>Select energy source</v>
      </c>
      <c r="AB193" s="376" t="str">
        <f>IF($C192="",AuswahlEtr,VLOOKUP($C192,'ANNEX 1 Emission Factors'!$B$9:$AR$10,COLUMNS('ANNEX 1 Emission Factors'!$B:$H)+(AB$6-2014),FALSE))</f>
        <v>Select energy source</v>
      </c>
      <c r="AC193" s="376" t="str">
        <f>IF($C192="",AuswahlEtr,VLOOKUP($C192,'ANNEX 1 Emission Factors'!$B$9:$AR$10,COLUMNS('ANNEX 1 Emission Factors'!$B:$H)+(AC$6-2014),FALSE))</f>
        <v>Select energy source</v>
      </c>
      <c r="AD193" s="376" t="str">
        <f>IF($C192="",AuswahlEtr,VLOOKUP($C192,'ANNEX 1 Emission Factors'!$B$9:$AR$10,COLUMNS('ANNEX 1 Emission Factors'!$B:$H)+(AD$6-2014),FALSE))</f>
        <v>Select energy source</v>
      </c>
      <c r="AE193" s="376" t="str">
        <f>IF($C192="",AuswahlEtr,VLOOKUP($C192,'ANNEX 1 Emission Factors'!$B$9:$AR$10,COLUMNS('ANNEX 1 Emission Factors'!$B:$H)+(AE$6-2014),FALSE))</f>
        <v>Select energy source</v>
      </c>
      <c r="AF193" s="376" t="str">
        <f>IF($C192="",AuswahlEtr,VLOOKUP($C192,'ANNEX 1 Emission Factors'!$B$9:$AR$10,COLUMNS('ANNEX 1 Emission Factors'!$B:$H)+(AF$6-2014),FALSE))</f>
        <v>Select energy source</v>
      </c>
      <c r="AG193" s="376" t="str">
        <f>IF($C192="",AuswahlEtr,VLOOKUP($C192,'ANNEX 1 Emission Factors'!$B$9:$AR$10,COLUMNS('ANNEX 1 Emission Factors'!$B:$H)+(AG$6-2014),FALSE))</f>
        <v>Select energy source</v>
      </c>
      <c r="AH193" s="376" t="str">
        <f>IF($C192="",AuswahlEtr,VLOOKUP($C192,'ANNEX 1 Emission Factors'!$B$9:$AR$10,COLUMNS('ANNEX 1 Emission Factors'!$B:$H)+(AH$6-2014),FALSE))</f>
        <v>Select energy source</v>
      </c>
      <c r="AI193" s="376" t="str">
        <f>IF($C192="",AuswahlEtr,VLOOKUP($C192,'ANNEX 1 Emission Factors'!$B$9:$AR$10,COLUMNS('ANNEX 1 Emission Factors'!$B:$H)+(AI$6-2014),FALSE))</f>
        <v>Select energy source</v>
      </c>
      <c r="AJ193" s="376" t="str">
        <f>IF($C192="",AuswahlEtr,VLOOKUP($C192,'ANNEX 1 Emission Factors'!$B$9:$AR$10,COLUMNS('ANNEX 1 Emission Factors'!$B:$H)+(AJ$6-2014),FALSE))</f>
        <v>Select energy source</v>
      </c>
      <c r="AK193" s="376" t="str">
        <f>IF($C192="",AuswahlEtr,VLOOKUP($C192,'ANNEX 1 Emission Factors'!$B$9:$AR$10,COLUMNS('ANNEX 1 Emission Factors'!$B:$H)+(AK$6-2014),FALSE))</f>
        <v>Select energy source</v>
      </c>
      <c r="AL193" s="376" t="str">
        <f>IF($C192="",AuswahlEtr,VLOOKUP($C192,'ANNEX 1 Emission Factors'!$B$9:$AR$10,COLUMNS('ANNEX 1 Emission Factors'!$B:$H)+(AL$6-2014),FALSE))</f>
        <v>Select energy source</v>
      </c>
    </row>
    <row r="194" spans="2:38" ht="15.75" customHeight="1" thickBot="1">
      <c r="B194" s="92"/>
      <c r="C194" s="75" t="str">
        <f t="shared" si="745"/>
        <v>Amount of energy</v>
      </c>
      <c r="D194" s="823" t="str">
        <f t="shared" si="745"/>
        <v>[kWh]</v>
      </c>
      <c r="E194" s="824"/>
      <c r="F194" s="166"/>
      <c r="G194" s="91" t="str">
        <f>IF('PART 1 Status assessment'!H148="","",'PART 1 Status assessment'!H148)</f>
        <v/>
      </c>
      <c r="H194" s="382" t="str">
        <f t="shared" ref="H194:I194" si="746">IF(ISBLANK(G194),"",G194)</f>
        <v/>
      </c>
      <c r="I194" s="386" t="str">
        <f t="shared" si="746"/>
        <v/>
      </c>
      <c r="J194" s="386" t="str">
        <f t="shared" ref="J194" si="747">IF(ISBLANK(I194),"",I194)</f>
        <v/>
      </c>
      <c r="K194" s="386" t="str">
        <f t="shared" ref="K194" si="748">IF(ISBLANK(J194),"",J194)</f>
        <v/>
      </c>
      <c r="L194" s="386" t="str">
        <f t="shared" ref="L194" si="749">IF(ISBLANK(K194),"",K194)</f>
        <v/>
      </c>
      <c r="M194" s="386" t="str">
        <f t="shared" ref="M194" si="750">IF(ISBLANK(L194),"",L194)</f>
        <v/>
      </c>
      <c r="N194" s="386" t="str">
        <f t="shared" ref="N194" si="751">IF(ISBLANK(M194),"",M194)</f>
        <v/>
      </c>
      <c r="O194" s="386" t="str">
        <f t="shared" ref="O194" si="752">IF(ISBLANK(N194),"",N194)</f>
        <v/>
      </c>
      <c r="P194" s="386" t="str">
        <f t="shared" ref="P194" si="753">IF(ISBLANK(O194),"",O194)</f>
        <v/>
      </c>
      <c r="Q194" s="386" t="str">
        <f t="shared" ref="Q194" si="754">IF(ISBLANK(P194),"",P194)</f>
        <v/>
      </c>
      <c r="R194" s="386" t="str">
        <f t="shared" ref="R194" si="755">IF(ISBLANK(Q194),"",Q194)</f>
        <v/>
      </c>
      <c r="S194" s="386" t="str">
        <f t="shared" ref="S194" si="756">IF(ISBLANK(R194),"",R194)</f>
        <v/>
      </c>
      <c r="T194" s="386" t="str">
        <f t="shared" ref="T194" si="757">IF(ISBLANK(S194),"",S194)</f>
        <v/>
      </c>
      <c r="U194" s="386" t="str">
        <f t="shared" ref="U194" si="758">IF(ISBLANK(T194),"",T194)</f>
        <v/>
      </c>
      <c r="V194" s="386" t="str">
        <f t="shared" ref="V194" si="759">IF(ISBLANK(U194),"",U194)</f>
        <v/>
      </c>
      <c r="W194" s="386" t="str">
        <f t="shared" ref="W194" si="760">IF(ISBLANK(V194),"",V194)</f>
        <v/>
      </c>
      <c r="X194" s="386" t="str">
        <f t="shared" ref="X194" si="761">IF(ISBLANK(W194),"",W194)</f>
        <v/>
      </c>
      <c r="Y194" s="386" t="str">
        <f t="shared" ref="Y194" si="762">IF(ISBLANK(X194),"",X194)</f>
        <v/>
      </c>
      <c r="Z194" s="386" t="str">
        <f t="shared" ref="Z194" si="763">IF(ISBLANK(Y194),"",Y194)</f>
        <v/>
      </c>
      <c r="AA194" s="386" t="str">
        <f t="shared" ref="AA194" si="764">IF(ISBLANK(Z194),"",Z194)</f>
        <v/>
      </c>
      <c r="AB194" s="386" t="str">
        <f t="shared" ref="AB194" si="765">IF(ISBLANK(AA194),"",AA194)</f>
        <v/>
      </c>
      <c r="AC194" s="386" t="str">
        <f t="shared" ref="AC194" si="766">IF(ISBLANK(AB194),"",AB194)</f>
        <v/>
      </c>
      <c r="AD194" s="386" t="str">
        <f t="shared" ref="AD194" si="767">IF(ISBLANK(AC194),"",AC194)</f>
        <v/>
      </c>
      <c r="AE194" s="386" t="str">
        <f t="shared" ref="AE194" si="768">IF(ISBLANK(AD194),"",AD194)</f>
        <v/>
      </c>
      <c r="AF194" s="386" t="str">
        <f t="shared" ref="AF194" si="769">IF(ISBLANK(AE194),"",AE194)</f>
        <v/>
      </c>
      <c r="AG194" s="386" t="str">
        <f t="shared" ref="AG194" si="770">IF(ISBLANK(AF194),"",AF194)</f>
        <v/>
      </c>
      <c r="AH194" s="386" t="str">
        <f t="shared" ref="AH194" si="771">IF(ISBLANK(AG194),"",AG194)</f>
        <v/>
      </c>
      <c r="AI194" s="386" t="str">
        <f t="shared" ref="AI194" si="772">IF(ISBLANK(AH194),"",AH194)</f>
        <v/>
      </c>
      <c r="AJ194" s="386" t="str">
        <f t="shared" ref="AJ194" si="773">IF(ISBLANK(AI194),"",AI194)</f>
        <v/>
      </c>
      <c r="AK194" s="386" t="str">
        <f t="shared" ref="AK194" si="774">IF(ISBLANK(AJ194),"",AJ194)</f>
        <v/>
      </c>
      <c r="AL194" s="386" t="str">
        <f t="shared" ref="AL194" si="775">IF(ISBLANK(AK194),"",AK194)</f>
        <v/>
      </c>
    </row>
    <row r="195" spans="2:38" ht="12.75" customHeight="1" thickBot="1">
      <c r="F195" s="166"/>
      <c r="G195" s="66"/>
      <c r="H195" s="63"/>
      <c r="I195" s="385"/>
      <c r="J195" s="385"/>
      <c r="K195" s="385"/>
      <c r="L195" s="385"/>
      <c r="M195" s="385"/>
      <c r="N195" s="385"/>
      <c r="O195" s="385"/>
      <c r="P195" s="385"/>
      <c r="Q195" s="385"/>
      <c r="R195" s="385"/>
      <c r="S195" s="385"/>
      <c r="T195" s="385"/>
      <c r="U195" s="385"/>
      <c r="V195" s="385"/>
      <c r="W195" s="385"/>
      <c r="X195" s="385"/>
      <c r="Y195" s="385"/>
      <c r="Z195" s="385"/>
      <c r="AA195" s="385"/>
      <c r="AB195" s="385"/>
      <c r="AC195" s="385"/>
      <c r="AD195" s="385"/>
      <c r="AE195" s="385"/>
      <c r="AF195" s="385"/>
      <c r="AG195" s="385"/>
      <c r="AH195" s="385"/>
      <c r="AI195" s="385"/>
      <c r="AJ195" s="385"/>
      <c r="AK195" s="385"/>
      <c r="AL195" s="385"/>
    </row>
    <row r="196" spans="2:38" ht="18.75" customHeight="1" thickBot="1">
      <c r="B196" s="798" t="str">
        <f>HLOOKUP(Start!$B$14,Sprachen_allg!B:Z,ROWS(Sprachen_allg!1:199),FALSE)</f>
        <v>Thermal energy</v>
      </c>
      <c r="C196" s="799"/>
      <c r="D196" s="61"/>
      <c r="E196" s="62"/>
      <c r="F196" s="166"/>
      <c r="G196" s="66"/>
      <c r="H196" s="63"/>
      <c r="I196" s="385"/>
      <c r="J196" s="385"/>
      <c r="K196" s="385"/>
      <c r="L196" s="385"/>
      <c r="M196" s="385"/>
      <c r="N196" s="385"/>
      <c r="O196" s="385"/>
      <c r="P196" s="385"/>
      <c r="Q196" s="385"/>
      <c r="R196" s="385"/>
      <c r="S196" s="385"/>
      <c r="T196" s="385"/>
      <c r="U196" s="385"/>
      <c r="V196" s="385"/>
      <c r="W196" s="385"/>
      <c r="X196" s="385"/>
      <c r="Y196" s="385"/>
      <c r="Z196" s="385"/>
      <c r="AA196" s="385"/>
      <c r="AB196" s="385"/>
      <c r="AC196" s="385"/>
      <c r="AD196" s="385"/>
      <c r="AE196" s="385"/>
      <c r="AF196" s="385"/>
      <c r="AG196" s="385"/>
      <c r="AH196" s="385"/>
      <c r="AI196" s="385"/>
      <c r="AJ196" s="385"/>
      <c r="AK196" s="385"/>
      <c r="AL196" s="385"/>
    </row>
    <row r="197" spans="2:38" ht="12.75" customHeight="1">
      <c r="B197" s="45"/>
      <c r="C197" s="15"/>
      <c r="D197" s="15"/>
      <c r="E197" s="15"/>
      <c r="F197" s="166"/>
      <c r="G197" s="66"/>
      <c r="H197" s="63"/>
      <c r="I197" s="385"/>
      <c r="J197" s="385"/>
      <c r="K197" s="385"/>
      <c r="L197" s="385"/>
      <c r="M197" s="385"/>
      <c r="N197" s="385"/>
      <c r="O197" s="385"/>
      <c r="P197" s="385"/>
      <c r="Q197" s="385"/>
      <c r="R197" s="385"/>
      <c r="S197" s="385"/>
      <c r="T197" s="385"/>
      <c r="U197" s="385"/>
      <c r="V197" s="385"/>
      <c r="W197" s="385"/>
      <c r="X197" s="385"/>
      <c r="Y197" s="385"/>
      <c r="Z197" s="385"/>
      <c r="AA197" s="385"/>
      <c r="AB197" s="385"/>
      <c r="AC197" s="385"/>
      <c r="AD197" s="385"/>
      <c r="AE197" s="385"/>
      <c r="AF197" s="385"/>
      <c r="AG197" s="385"/>
      <c r="AH197" s="385"/>
      <c r="AI197" s="385"/>
      <c r="AJ197" s="385"/>
      <c r="AK197" s="385"/>
      <c r="AL197" s="385"/>
    </row>
    <row r="198" spans="2:38" ht="15.75" customHeight="1" thickBot="1">
      <c r="B198" s="67"/>
      <c r="C198" s="40" t="str">
        <f>'PART 1 Status assessment'!$C$152</f>
        <v>Produced heating</v>
      </c>
      <c r="D198" s="40"/>
      <c r="E198" s="40"/>
      <c r="F198" s="166"/>
      <c r="G198" s="66"/>
      <c r="H198" s="63"/>
      <c r="I198" s="385"/>
      <c r="J198" s="385"/>
      <c r="K198" s="385"/>
      <c r="L198" s="385"/>
      <c r="M198" s="385"/>
      <c r="N198" s="385"/>
      <c r="O198" s="385"/>
      <c r="P198" s="385"/>
      <c r="Q198" s="385"/>
      <c r="R198" s="385"/>
      <c r="S198" s="385"/>
      <c r="T198" s="385"/>
      <c r="U198" s="385"/>
      <c r="V198" s="385"/>
      <c r="W198" s="385"/>
      <c r="X198" s="385"/>
      <c r="Y198" s="385"/>
      <c r="Z198" s="385"/>
      <c r="AA198" s="385"/>
      <c r="AB198" s="385"/>
      <c r="AC198" s="385"/>
      <c r="AD198" s="385"/>
      <c r="AE198" s="385"/>
      <c r="AF198" s="385"/>
      <c r="AG198" s="385"/>
      <c r="AH198" s="385"/>
      <c r="AI198" s="385"/>
      <c r="AJ198" s="385"/>
      <c r="AK198" s="385"/>
      <c r="AL198" s="385"/>
    </row>
    <row r="199" spans="2:38" ht="15.75" customHeight="1">
      <c r="B199" s="64"/>
      <c r="C199" s="69" t="str">
        <f>C191</f>
        <v>Type of energy source</v>
      </c>
      <c r="D199" s="70"/>
      <c r="E199" s="71"/>
      <c r="F199" s="166"/>
      <c r="G199" s="66"/>
      <c r="H199" s="63"/>
      <c r="I199" s="385"/>
      <c r="J199" s="385"/>
      <c r="K199" s="385"/>
      <c r="L199" s="385"/>
      <c r="M199" s="385"/>
      <c r="N199" s="385"/>
      <c r="O199" s="385"/>
      <c r="P199" s="385"/>
      <c r="Q199" s="385"/>
      <c r="R199" s="385"/>
      <c r="S199" s="385"/>
      <c r="T199" s="385"/>
      <c r="U199" s="385"/>
      <c r="V199" s="385"/>
      <c r="W199" s="385"/>
      <c r="X199" s="385"/>
      <c r="Y199" s="385"/>
      <c r="Z199" s="385"/>
      <c r="AA199" s="385"/>
      <c r="AB199" s="385"/>
      <c r="AC199" s="385"/>
      <c r="AD199" s="385"/>
      <c r="AE199" s="385"/>
      <c r="AF199" s="385"/>
      <c r="AG199" s="385"/>
      <c r="AH199" s="385"/>
      <c r="AI199" s="385"/>
      <c r="AJ199" s="385"/>
      <c r="AK199" s="385"/>
      <c r="AL199" s="385"/>
    </row>
    <row r="200" spans="2:38" ht="16.5" customHeight="1">
      <c r="B200" s="64"/>
      <c r="C200" s="800"/>
      <c r="D200" s="772"/>
      <c r="E200" s="772"/>
      <c r="F200" s="166"/>
      <c r="G200" s="66"/>
      <c r="H200" s="400"/>
      <c r="I200" s="378"/>
      <c r="J200" s="378"/>
      <c r="K200" s="378"/>
      <c r="L200" s="378"/>
      <c r="M200" s="378"/>
      <c r="N200" s="378"/>
      <c r="O200" s="378"/>
      <c r="P200" s="378"/>
      <c r="Q200" s="378"/>
      <c r="R200" s="378"/>
      <c r="S200" s="378"/>
      <c r="T200" s="378"/>
      <c r="U200" s="378"/>
      <c r="V200" s="378"/>
      <c r="W200" s="378"/>
      <c r="X200" s="378"/>
      <c r="Y200" s="378"/>
      <c r="Z200" s="378"/>
      <c r="AA200" s="378"/>
      <c r="AB200" s="378"/>
      <c r="AC200" s="378"/>
      <c r="AD200" s="378"/>
      <c r="AE200" s="378"/>
      <c r="AF200" s="378"/>
      <c r="AG200" s="378"/>
      <c r="AH200" s="378"/>
      <c r="AI200" s="378"/>
      <c r="AJ200" s="378"/>
      <c r="AK200" s="378"/>
      <c r="AL200" s="378"/>
    </row>
    <row r="201" spans="2:38" ht="15.75" customHeight="1">
      <c r="B201" s="64"/>
      <c r="C201" s="357" t="str">
        <f t="shared" ref="C201:D202" si="776">C193</f>
        <v>CO2 factor [kgCO2eq/kWh]</v>
      </c>
      <c r="D201" s="833" t="str">
        <f t="shared" si="776"/>
        <v>[kgCO2eq/kWh]</v>
      </c>
      <c r="E201" s="834"/>
      <c r="F201" s="166"/>
      <c r="G201" s="66"/>
      <c r="H201" s="401" t="str">
        <f>IF($C200="",AuswahlEtr,VLOOKUP($C200,'ANNEX 1 Emission Factors'!$B$14:$AR$17,COLUMNS('ANNEX 1 Emission Factors'!$B:$H)+(H$6-2014),FALSE))</f>
        <v>Select energy source</v>
      </c>
      <c r="I201" s="376" t="str">
        <f>IF($C200="",AuswahlEtr,VLOOKUP($C200,'ANNEX 1 Emission Factors'!$B$14:$AR$17,COLUMNS('ANNEX 1 Emission Factors'!$B:$H)+(I$6-2014),FALSE))</f>
        <v>Select energy source</v>
      </c>
      <c r="J201" s="376" t="str">
        <f>IF($C200="",AuswahlEtr,VLOOKUP($C200,'ANNEX 1 Emission Factors'!$B$14:$AR$17,COLUMNS('ANNEX 1 Emission Factors'!$B:$H)+(J$6-2014),FALSE))</f>
        <v>Select energy source</v>
      </c>
      <c r="K201" s="376" t="str">
        <f>IF($C200="",AuswahlEtr,VLOOKUP($C200,'ANNEX 1 Emission Factors'!$B$14:$AR$17,COLUMNS('ANNEX 1 Emission Factors'!$B:$H)+(K$6-2014),FALSE))</f>
        <v>Select energy source</v>
      </c>
      <c r="L201" s="376" t="str">
        <f>IF($C200="",AuswahlEtr,VLOOKUP($C200,'ANNEX 1 Emission Factors'!$B$14:$AR$17,COLUMNS('ANNEX 1 Emission Factors'!$B:$H)+(L$6-2014),FALSE))</f>
        <v>Select energy source</v>
      </c>
      <c r="M201" s="376" t="str">
        <f>IF($C200="",AuswahlEtr,VLOOKUP($C200,'ANNEX 1 Emission Factors'!$B$14:$AR$17,COLUMNS('ANNEX 1 Emission Factors'!$B:$H)+(M$6-2014),FALSE))</f>
        <v>Select energy source</v>
      </c>
      <c r="N201" s="376" t="str">
        <f>IF($C200="",AuswahlEtr,VLOOKUP($C200,'ANNEX 1 Emission Factors'!$B$14:$AR$17,COLUMNS('ANNEX 1 Emission Factors'!$B:$H)+(N$6-2014),FALSE))</f>
        <v>Select energy source</v>
      </c>
      <c r="O201" s="376" t="str">
        <f>IF($C200="",AuswahlEtr,VLOOKUP($C200,'ANNEX 1 Emission Factors'!$B$14:$AR$17,COLUMNS('ANNEX 1 Emission Factors'!$B:$H)+(O$6-2014),FALSE))</f>
        <v>Select energy source</v>
      </c>
      <c r="P201" s="376" t="str">
        <f>IF($C200="",AuswahlEtr,VLOOKUP($C200,'ANNEX 1 Emission Factors'!$B$14:$AR$17,COLUMNS('ANNEX 1 Emission Factors'!$B:$H)+(P$6-2014),FALSE))</f>
        <v>Select energy source</v>
      </c>
      <c r="Q201" s="376" t="str">
        <f>IF($C200="",AuswahlEtr,VLOOKUP($C200,'ANNEX 1 Emission Factors'!$B$14:$AR$17,COLUMNS('ANNEX 1 Emission Factors'!$B:$H)+(Q$6-2014),FALSE))</f>
        <v>Select energy source</v>
      </c>
      <c r="R201" s="376" t="str">
        <f>IF($C200="",AuswahlEtr,VLOOKUP($C200,'ANNEX 1 Emission Factors'!$B$14:$AR$17,COLUMNS('ANNEX 1 Emission Factors'!$B:$H)+(R$6-2014),FALSE))</f>
        <v>Select energy source</v>
      </c>
      <c r="S201" s="376" t="str">
        <f>IF($C200="",AuswahlEtr,VLOOKUP($C200,'ANNEX 1 Emission Factors'!$B$14:$AR$17,COLUMNS('ANNEX 1 Emission Factors'!$B:$H)+(S$6-2014),FALSE))</f>
        <v>Select energy source</v>
      </c>
      <c r="T201" s="376" t="str">
        <f>IF($C200="",AuswahlEtr,VLOOKUP($C200,'ANNEX 1 Emission Factors'!$B$14:$AR$17,COLUMNS('ANNEX 1 Emission Factors'!$B:$H)+(T$6-2014),FALSE))</f>
        <v>Select energy source</v>
      </c>
      <c r="U201" s="376" t="str">
        <f>IF($C200="",AuswahlEtr,VLOOKUP($C200,'ANNEX 1 Emission Factors'!$B$14:$AR$17,COLUMNS('ANNEX 1 Emission Factors'!$B:$H)+(U$6-2014),FALSE))</f>
        <v>Select energy source</v>
      </c>
      <c r="V201" s="376" t="str">
        <f>IF($C200="",AuswahlEtr,VLOOKUP($C200,'ANNEX 1 Emission Factors'!$B$14:$AR$17,COLUMNS('ANNEX 1 Emission Factors'!$B:$H)+(V$6-2014),FALSE))</f>
        <v>Select energy source</v>
      </c>
      <c r="W201" s="376" t="str">
        <f>IF($C200="",AuswahlEtr,VLOOKUP($C200,'ANNEX 1 Emission Factors'!$B$14:$AR$17,COLUMNS('ANNEX 1 Emission Factors'!$B:$H)+(W$6-2014),FALSE))</f>
        <v>Select energy source</v>
      </c>
      <c r="X201" s="376" t="str">
        <f>IF($C200="",AuswahlEtr,VLOOKUP($C200,'ANNEX 1 Emission Factors'!$B$14:$AR$17,COLUMNS('ANNEX 1 Emission Factors'!$B:$H)+(X$6-2014),FALSE))</f>
        <v>Select energy source</v>
      </c>
      <c r="Y201" s="376" t="str">
        <f>IF($C200="",AuswahlEtr,VLOOKUP($C200,'ANNEX 1 Emission Factors'!$B$14:$AR$17,COLUMNS('ANNEX 1 Emission Factors'!$B:$H)+(Y$6-2014),FALSE))</f>
        <v>Select energy source</v>
      </c>
      <c r="Z201" s="376" t="str">
        <f>IF($C200="",AuswahlEtr,VLOOKUP($C200,'ANNEX 1 Emission Factors'!$B$14:$AR$17,COLUMNS('ANNEX 1 Emission Factors'!$B:$H)+(Z$6-2014),FALSE))</f>
        <v>Select energy source</v>
      </c>
      <c r="AA201" s="376" t="str">
        <f>IF($C200="",AuswahlEtr,VLOOKUP($C200,'ANNEX 1 Emission Factors'!$B$14:$AR$17,COLUMNS('ANNEX 1 Emission Factors'!$B:$H)+(AA$6-2014),FALSE))</f>
        <v>Select energy source</v>
      </c>
      <c r="AB201" s="376" t="str">
        <f>IF($C200="",AuswahlEtr,VLOOKUP($C200,'ANNEX 1 Emission Factors'!$B$14:$AR$17,COLUMNS('ANNEX 1 Emission Factors'!$B:$H)+(AB$6-2014),FALSE))</f>
        <v>Select energy source</v>
      </c>
      <c r="AC201" s="376" t="str">
        <f>IF($C200="",AuswahlEtr,VLOOKUP($C200,'ANNEX 1 Emission Factors'!$B$14:$AR$17,COLUMNS('ANNEX 1 Emission Factors'!$B:$H)+(AC$6-2014),FALSE))</f>
        <v>Select energy source</v>
      </c>
      <c r="AD201" s="376" t="str">
        <f>IF($C200="",AuswahlEtr,VLOOKUP($C200,'ANNEX 1 Emission Factors'!$B$14:$AR$17,COLUMNS('ANNEX 1 Emission Factors'!$B:$H)+(AD$6-2014),FALSE))</f>
        <v>Select energy source</v>
      </c>
      <c r="AE201" s="376" t="str">
        <f>IF($C200="",AuswahlEtr,VLOOKUP($C200,'ANNEX 1 Emission Factors'!$B$14:$AR$17,COLUMNS('ANNEX 1 Emission Factors'!$B:$H)+(AE$6-2014),FALSE))</f>
        <v>Select energy source</v>
      </c>
      <c r="AF201" s="376" t="str">
        <f>IF($C200="",AuswahlEtr,VLOOKUP($C200,'ANNEX 1 Emission Factors'!$B$14:$AR$17,COLUMNS('ANNEX 1 Emission Factors'!$B:$H)+(AF$6-2014),FALSE))</f>
        <v>Select energy source</v>
      </c>
      <c r="AG201" s="376" t="str">
        <f>IF($C200="",AuswahlEtr,VLOOKUP($C200,'ANNEX 1 Emission Factors'!$B$14:$AR$17,COLUMNS('ANNEX 1 Emission Factors'!$B:$H)+(AG$6-2014),FALSE))</f>
        <v>Select energy source</v>
      </c>
      <c r="AH201" s="376" t="str">
        <f>IF($C200="",AuswahlEtr,VLOOKUP($C200,'ANNEX 1 Emission Factors'!$B$14:$AR$17,COLUMNS('ANNEX 1 Emission Factors'!$B:$H)+(AH$6-2014),FALSE))</f>
        <v>Select energy source</v>
      </c>
      <c r="AI201" s="376" t="str">
        <f>IF($C200="",AuswahlEtr,VLOOKUP($C200,'ANNEX 1 Emission Factors'!$B$14:$AR$17,COLUMNS('ANNEX 1 Emission Factors'!$B:$H)+(AI$6-2014),FALSE))</f>
        <v>Select energy source</v>
      </c>
      <c r="AJ201" s="376" t="str">
        <f>IF($C200="",AuswahlEtr,VLOOKUP($C200,'ANNEX 1 Emission Factors'!$B$14:$AR$17,COLUMNS('ANNEX 1 Emission Factors'!$B:$H)+(AJ$6-2014),FALSE))</f>
        <v>Select energy source</v>
      </c>
      <c r="AK201" s="376" t="str">
        <f>IF($C200="",AuswahlEtr,VLOOKUP($C200,'ANNEX 1 Emission Factors'!$B$14:$AR$17,COLUMNS('ANNEX 1 Emission Factors'!$B:$H)+(AK$6-2014),FALSE))</f>
        <v>Select energy source</v>
      </c>
      <c r="AL201" s="376" t="str">
        <f>IF($C200="",AuswahlEtr,VLOOKUP($C200,'ANNEX 1 Emission Factors'!$B$14:$AR$17,COLUMNS('ANNEX 1 Emission Factors'!$B:$H)+(AL$6-2014),FALSE))</f>
        <v>Select energy source</v>
      </c>
    </row>
    <row r="202" spans="2:38" ht="15.75" customHeight="1" thickBot="1">
      <c r="B202" s="64"/>
      <c r="C202" s="75" t="str">
        <f t="shared" si="776"/>
        <v>Amount of energy</v>
      </c>
      <c r="D202" s="823" t="str">
        <f t="shared" si="776"/>
        <v>[kWh]</v>
      </c>
      <c r="E202" s="824"/>
      <c r="F202" s="166"/>
      <c r="G202" s="91" t="str">
        <f>IF('PART 1 Status assessment'!H156="","",'PART 1 Status assessment'!H156)</f>
        <v/>
      </c>
      <c r="H202" s="382" t="str">
        <f t="shared" ref="H202:I202" si="777">IF(ISBLANK(G202),"",G202)</f>
        <v/>
      </c>
      <c r="I202" s="386" t="str">
        <f t="shared" si="777"/>
        <v/>
      </c>
      <c r="J202" s="386" t="str">
        <f t="shared" ref="J202" si="778">IF(ISBLANK(I202),"",I202)</f>
        <v/>
      </c>
      <c r="K202" s="386" t="str">
        <f t="shared" ref="K202" si="779">IF(ISBLANK(J202),"",J202)</f>
        <v/>
      </c>
      <c r="L202" s="386" t="str">
        <f t="shared" ref="L202" si="780">IF(ISBLANK(K202),"",K202)</f>
        <v/>
      </c>
      <c r="M202" s="386" t="str">
        <f t="shared" ref="M202" si="781">IF(ISBLANK(L202),"",L202)</f>
        <v/>
      </c>
      <c r="N202" s="386" t="str">
        <f t="shared" ref="N202" si="782">IF(ISBLANK(M202),"",M202)</f>
        <v/>
      </c>
      <c r="O202" s="386" t="str">
        <f t="shared" ref="O202" si="783">IF(ISBLANK(N202),"",N202)</f>
        <v/>
      </c>
      <c r="P202" s="386" t="str">
        <f t="shared" ref="P202" si="784">IF(ISBLANK(O202),"",O202)</f>
        <v/>
      </c>
      <c r="Q202" s="386" t="str">
        <f t="shared" ref="Q202" si="785">IF(ISBLANK(P202),"",P202)</f>
        <v/>
      </c>
      <c r="R202" s="386" t="str">
        <f t="shared" ref="R202" si="786">IF(ISBLANK(Q202),"",Q202)</f>
        <v/>
      </c>
      <c r="S202" s="386" t="str">
        <f t="shared" ref="S202" si="787">IF(ISBLANK(R202),"",R202)</f>
        <v/>
      </c>
      <c r="T202" s="386" t="str">
        <f t="shared" ref="T202" si="788">IF(ISBLANK(S202),"",S202)</f>
        <v/>
      </c>
      <c r="U202" s="386" t="str">
        <f t="shared" ref="U202" si="789">IF(ISBLANK(T202),"",T202)</f>
        <v/>
      </c>
      <c r="V202" s="386" t="str">
        <f t="shared" ref="V202" si="790">IF(ISBLANK(U202),"",U202)</f>
        <v/>
      </c>
      <c r="W202" s="386" t="str">
        <f t="shared" ref="W202" si="791">IF(ISBLANK(V202),"",V202)</f>
        <v/>
      </c>
      <c r="X202" s="386" t="str">
        <f t="shared" ref="X202" si="792">IF(ISBLANK(W202),"",W202)</f>
        <v/>
      </c>
      <c r="Y202" s="386" t="str">
        <f t="shared" ref="Y202" si="793">IF(ISBLANK(X202),"",X202)</f>
        <v/>
      </c>
      <c r="Z202" s="386" t="str">
        <f t="shared" ref="Z202" si="794">IF(ISBLANK(Y202),"",Y202)</f>
        <v/>
      </c>
      <c r="AA202" s="386" t="str">
        <f t="shared" ref="AA202" si="795">IF(ISBLANK(Z202),"",Z202)</f>
        <v/>
      </c>
      <c r="AB202" s="386" t="str">
        <f t="shared" ref="AB202" si="796">IF(ISBLANK(AA202),"",AA202)</f>
        <v/>
      </c>
      <c r="AC202" s="386" t="str">
        <f t="shared" ref="AC202" si="797">IF(ISBLANK(AB202),"",AB202)</f>
        <v/>
      </c>
      <c r="AD202" s="386" t="str">
        <f t="shared" ref="AD202" si="798">IF(ISBLANK(AC202),"",AC202)</f>
        <v/>
      </c>
      <c r="AE202" s="386" t="str">
        <f t="shared" ref="AE202" si="799">IF(ISBLANK(AD202),"",AD202)</f>
        <v/>
      </c>
      <c r="AF202" s="386" t="str">
        <f t="shared" ref="AF202" si="800">IF(ISBLANK(AE202),"",AE202)</f>
        <v/>
      </c>
      <c r="AG202" s="386" t="str">
        <f t="shared" ref="AG202" si="801">IF(ISBLANK(AF202),"",AF202)</f>
        <v/>
      </c>
      <c r="AH202" s="386" t="str">
        <f t="shared" ref="AH202" si="802">IF(ISBLANK(AG202),"",AG202)</f>
        <v/>
      </c>
      <c r="AI202" s="386" t="str">
        <f t="shared" ref="AI202" si="803">IF(ISBLANK(AH202),"",AH202)</f>
        <v/>
      </c>
      <c r="AJ202" s="386" t="str">
        <f t="shared" ref="AJ202" si="804">IF(ISBLANK(AI202),"",AI202)</f>
        <v/>
      </c>
      <c r="AK202" s="386" t="str">
        <f t="shared" ref="AK202" si="805">IF(ISBLANK(AJ202),"",AJ202)</f>
        <v/>
      </c>
      <c r="AL202" s="386" t="str">
        <f t="shared" ref="AL202" si="806">IF(ISBLANK(AK202),"",AK202)</f>
        <v/>
      </c>
    </row>
    <row r="203" spans="2:38" ht="12.75" customHeight="1">
      <c r="B203" s="45"/>
      <c r="C203" s="98"/>
      <c r="D203" s="40"/>
      <c r="E203" s="96"/>
      <c r="F203" s="166"/>
      <c r="G203" s="66"/>
      <c r="H203" s="63"/>
      <c r="I203" s="385"/>
      <c r="J203" s="385"/>
      <c r="K203" s="385"/>
      <c r="L203" s="385"/>
      <c r="M203" s="385"/>
      <c r="N203" s="385"/>
      <c r="O203" s="385"/>
      <c r="P203" s="385"/>
      <c r="Q203" s="385"/>
      <c r="R203" s="385"/>
      <c r="S203" s="385"/>
      <c r="T203" s="385"/>
      <c r="U203" s="385"/>
      <c r="V203" s="385"/>
      <c r="W203" s="385"/>
      <c r="X203" s="385"/>
      <c r="Y203" s="385"/>
      <c r="Z203" s="385"/>
      <c r="AA203" s="385"/>
      <c r="AB203" s="385"/>
      <c r="AC203" s="385"/>
      <c r="AD203" s="385"/>
      <c r="AE203" s="385"/>
      <c r="AF203" s="385"/>
      <c r="AG203" s="385"/>
      <c r="AH203" s="385"/>
      <c r="AI203" s="385"/>
      <c r="AJ203" s="385"/>
      <c r="AK203" s="385"/>
      <c r="AL203" s="385"/>
    </row>
    <row r="204" spans="2:38" ht="15.75" customHeight="1" thickBot="1">
      <c r="B204" s="67"/>
      <c r="C204" s="40" t="str">
        <f>'PART 1 Status assessment'!$C$158</f>
        <v>Produced cooling</v>
      </c>
      <c r="D204" s="40"/>
      <c r="E204" s="40"/>
      <c r="F204" s="166"/>
      <c r="G204" s="66"/>
      <c r="H204" s="63"/>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c r="AE204" s="385"/>
      <c r="AF204" s="385"/>
      <c r="AG204" s="385"/>
      <c r="AH204" s="385"/>
      <c r="AI204" s="385"/>
      <c r="AJ204" s="385"/>
      <c r="AK204" s="385"/>
      <c r="AL204" s="385"/>
    </row>
    <row r="205" spans="2:38" ht="15.75" customHeight="1">
      <c r="B205" s="64"/>
      <c r="C205" s="69" t="str">
        <f>C199</f>
        <v>Type of energy source</v>
      </c>
      <c r="D205" s="70"/>
      <c r="E205" s="71"/>
      <c r="F205" s="166"/>
      <c r="G205" s="66"/>
      <c r="H205" s="63"/>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c r="AE205" s="385"/>
      <c r="AF205" s="385"/>
      <c r="AG205" s="385"/>
      <c r="AH205" s="385"/>
      <c r="AI205" s="385"/>
      <c r="AJ205" s="385"/>
      <c r="AK205" s="385"/>
      <c r="AL205" s="385"/>
    </row>
    <row r="206" spans="2:38" ht="16.5" customHeight="1">
      <c r="B206" s="64"/>
      <c r="C206" s="800"/>
      <c r="D206" s="772"/>
      <c r="E206" s="772"/>
      <c r="F206" s="166"/>
      <c r="G206" s="66"/>
      <c r="H206" s="400"/>
      <c r="I206" s="378"/>
      <c r="J206" s="378"/>
      <c r="K206" s="378"/>
      <c r="L206" s="378"/>
      <c r="M206" s="378"/>
      <c r="N206" s="378"/>
      <c r="O206" s="378"/>
      <c r="P206" s="378"/>
      <c r="Q206" s="378"/>
      <c r="R206" s="378"/>
      <c r="S206" s="378"/>
      <c r="T206" s="378"/>
      <c r="U206" s="378"/>
      <c r="V206" s="378"/>
      <c r="W206" s="378"/>
      <c r="X206" s="378"/>
      <c r="Y206" s="378"/>
      <c r="Z206" s="378"/>
      <c r="AA206" s="378"/>
      <c r="AB206" s="378"/>
      <c r="AC206" s="378"/>
      <c r="AD206" s="378"/>
      <c r="AE206" s="378"/>
      <c r="AF206" s="378"/>
      <c r="AG206" s="378"/>
      <c r="AH206" s="378"/>
      <c r="AI206" s="378"/>
      <c r="AJ206" s="378"/>
      <c r="AK206" s="378"/>
      <c r="AL206" s="378"/>
    </row>
    <row r="207" spans="2:38" ht="15.75" customHeight="1">
      <c r="B207" s="64"/>
      <c r="C207" s="357" t="str">
        <f t="shared" ref="C207:D208" si="807">C201</f>
        <v>CO2 factor [kgCO2eq/kWh]</v>
      </c>
      <c r="D207" s="833" t="str">
        <f t="shared" si="807"/>
        <v>[kgCO2eq/kWh]</v>
      </c>
      <c r="E207" s="834"/>
      <c r="F207" s="166"/>
      <c r="G207" s="66"/>
      <c r="H207" s="401" t="str">
        <f>IF($C206="",AuswahlEtr,VLOOKUP($C206,'ANNEX 1 Emission Factors'!$B$14:$AR$17,COLUMNS('ANNEX 1 Emission Factors'!$B:$H)+(H$6-2014),FALSE))</f>
        <v>Select energy source</v>
      </c>
      <c r="I207" s="376" t="str">
        <f>IF($C206="",AuswahlEtr,VLOOKUP($C206,'ANNEX 1 Emission Factors'!$B$14:$AR$17,COLUMNS('ANNEX 1 Emission Factors'!$B:$H)+(I$6-2014),FALSE))</f>
        <v>Select energy source</v>
      </c>
      <c r="J207" s="376" t="str">
        <f>IF($C206="",AuswahlEtr,VLOOKUP($C206,'ANNEX 1 Emission Factors'!$B$14:$AR$17,COLUMNS('ANNEX 1 Emission Factors'!$B:$H)+(J$6-2014),FALSE))</f>
        <v>Select energy source</v>
      </c>
      <c r="K207" s="376" t="str">
        <f>IF($C206="",AuswahlEtr,VLOOKUP($C206,'ANNEX 1 Emission Factors'!$B$14:$AR$17,COLUMNS('ANNEX 1 Emission Factors'!$B:$H)+(K$6-2014),FALSE))</f>
        <v>Select energy source</v>
      </c>
      <c r="L207" s="376" t="str">
        <f>IF($C206="",AuswahlEtr,VLOOKUP($C206,'ANNEX 1 Emission Factors'!$B$14:$AR$17,COLUMNS('ANNEX 1 Emission Factors'!$B:$H)+(L$6-2014),FALSE))</f>
        <v>Select energy source</v>
      </c>
      <c r="M207" s="376" t="str">
        <f>IF($C206="",AuswahlEtr,VLOOKUP($C206,'ANNEX 1 Emission Factors'!$B$14:$AR$17,COLUMNS('ANNEX 1 Emission Factors'!$B:$H)+(M$6-2014),FALSE))</f>
        <v>Select energy source</v>
      </c>
      <c r="N207" s="376" t="str">
        <f>IF($C206="",AuswahlEtr,VLOOKUP($C206,'ANNEX 1 Emission Factors'!$B$14:$AR$17,COLUMNS('ANNEX 1 Emission Factors'!$B:$H)+(N$6-2014),FALSE))</f>
        <v>Select energy source</v>
      </c>
      <c r="O207" s="376" t="str">
        <f>IF($C206="",AuswahlEtr,VLOOKUP($C206,'ANNEX 1 Emission Factors'!$B$14:$AR$17,COLUMNS('ANNEX 1 Emission Factors'!$B:$H)+(O$6-2014),FALSE))</f>
        <v>Select energy source</v>
      </c>
      <c r="P207" s="376" t="str">
        <f>IF($C206="",AuswahlEtr,VLOOKUP($C206,'ANNEX 1 Emission Factors'!$B$14:$AR$17,COLUMNS('ANNEX 1 Emission Factors'!$B:$H)+(P$6-2014),FALSE))</f>
        <v>Select energy source</v>
      </c>
      <c r="Q207" s="376" t="str">
        <f>IF($C206="",AuswahlEtr,VLOOKUP($C206,'ANNEX 1 Emission Factors'!$B$14:$AR$17,COLUMNS('ANNEX 1 Emission Factors'!$B:$H)+(Q$6-2014),FALSE))</f>
        <v>Select energy source</v>
      </c>
      <c r="R207" s="376" t="str">
        <f>IF($C206="",AuswahlEtr,VLOOKUP($C206,'ANNEX 1 Emission Factors'!$B$14:$AR$17,COLUMNS('ANNEX 1 Emission Factors'!$B:$H)+(R$6-2014),FALSE))</f>
        <v>Select energy source</v>
      </c>
      <c r="S207" s="376" t="str">
        <f>IF($C206="",AuswahlEtr,VLOOKUP($C206,'ANNEX 1 Emission Factors'!$B$14:$AR$17,COLUMNS('ANNEX 1 Emission Factors'!$B:$H)+(S$6-2014),FALSE))</f>
        <v>Select energy source</v>
      </c>
      <c r="T207" s="376" t="str">
        <f>IF($C206="",AuswahlEtr,VLOOKUP($C206,'ANNEX 1 Emission Factors'!$B$14:$AR$17,COLUMNS('ANNEX 1 Emission Factors'!$B:$H)+(T$6-2014),FALSE))</f>
        <v>Select energy source</v>
      </c>
      <c r="U207" s="376" t="str">
        <f>IF($C206="",AuswahlEtr,VLOOKUP($C206,'ANNEX 1 Emission Factors'!$B$14:$AR$17,COLUMNS('ANNEX 1 Emission Factors'!$B:$H)+(U$6-2014),FALSE))</f>
        <v>Select energy source</v>
      </c>
      <c r="V207" s="376" t="str">
        <f>IF($C206="",AuswahlEtr,VLOOKUP($C206,'ANNEX 1 Emission Factors'!$B$14:$AR$17,COLUMNS('ANNEX 1 Emission Factors'!$B:$H)+(V$6-2014),FALSE))</f>
        <v>Select energy source</v>
      </c>
      <c r="W207" s="376" t="str">
        <f>IF($C206="",AuswahlEtr,VLOOKUP($C206,'ANNEX 1 Emission Factors'!$B$14:$AR$17,COLUMNS('ANNEX 1 Emission Factors'!$B:$H)+(W$6-2014),FALSE))</f>
        <v>Select energy source</v>
      </c>
      <c r="X207" s="376" t="str">
        <f>IF($C206="",AuswahlEtr,VLOOKUP($C206,'ANNEX 1 Emission Factors'!$B$14:$AR$17,COLUMNS('ANNEX 1 Emission Factors'!$B:$H)+(X$6-2014),FALSE))</f>
        <v>Select energy source</v>
      </c>
      <c r="Y207" s="376" t="str">
        <f>IF($C206="",AuswahlEtr,VLOOKUP($C206,'ANNEX 1 Emission Factors'!$B$14:$AR$17,COLUMNS('ANNEX 1 Emission Factors'!$B:$H)+(Y$6-2014),FALSE))</f>
        <v>Select energy source</v>
      </c>
      <c r="Z207" s="376" t="str">
        <f>IF($C206="",AuswahlEtr,VLOOKUP($C206,'ANNEX 1 Emission Factors'!$B$14:$AR$17,COLUMNS('ANNEX 1 Emission Factors'!$B:$H)+(Z$6-2014),FALSE))</f>
        <v>Select energy source</v>
      </c>
      <c r="AA207" s="376" t="str">
        <f>IF($C206="",AuswahlEtr,VLOOKUP($C206,'ANNEX 1 Emission Factors'!$B$14:$AR$17,COLUMNS('ANNEX 1 Emission Factors'!$B:$H)+(AA$6-2014),FALSE))</f>
        <v>Select energy source</v>
      </c>
      <c r="AB207" s="376" t="str">
        <f>IF($C206="",AuswahlEtr,VLOOKUP($C206,'ANNEX 1 Emission Factors'!$B$14:$AR$17,COLUMNS('ANNEX 1 Emission Factors'!$B:$H)+(AB$6-2014),FALSE))</f>
        <v>Select energy source</v>
      </c>
      <c r="AC207" s="376" t="str">
        <f>IF($C206="",AuswahlEtr,VLOOKUP($C206,'ANNEX 1 Emission Factors'!$B$14:$AR$17,COLUMNS('ANNEX 1 Emission Factors'!$B:$H)+(AC$6-2014),FALSE))</f>
        <v>Select energy source</v>
      </c>
      <c r="AD207" s="376" t="str">
        <f>IF($C206="",AuswahlEtr,VLOOKUP($C206,'ANNEX 1 Emission Factors'!$B$14:$AR$17,COLUMNS('ANNEX 1 Emission Factors'!$B:$H)+(AD$6-2014),FALSE))</f>
        <v>Select energy source</v>
      </c>
      <c r="AE207" s="376" t="str">
        <f>IF($C206="",AuswahlEtr,VLOOKUP($C206,'ANNEX 1 Emission Factors'!$B$14:$AR$17,COLUMNS('ANNEX 1 Emission Factors'!$B:$H)+(AE$6-2014),FALSE))</f>
        <v>Select energy source</v>
      </c>
      <c r="AF207" s="376" t="str">
        <f>IF($C206="",AuswahlEtr,VLOOKUP($C206,'ANNEX 1 Emission Factors'!$B$14:$AR$17,COLUMNS('ANNEX 1 Emission Factors'!$B:$H)+(AF$6-2014),FALSE))</f>
        <v>Select energy source</v>
      </c>
      <c r="AG207" s="376" t="str">
        <f>IF($C206="",AuswahlEtr,VLOOKUP($C206,'ANNEX 1 Emission Factors'!$B$14:$AR$17,COLUMNS('ANNEX 1 Emission Factors'!$B:$H)+(AG$6-2014),FALSE))</f>
        <v>Select energy source</v>
      </c>
      <c r="AH207" s="376" t="str">
        <f>IF($C206="",AuswahlEtr,VLOOKUP($C206,'ANNEX 1 Emission Factors'!$B$14:$AR$17,COLUMNS('ANNEX 1 Emission Factors'!$B:$H)+(AH$6-2014),FALSE))</f>
        <v>Select energy source</v>
      </c>
      <c r="AI207" s="376" t="str">
        <f>IF($C206="",AuswahlEtr,VLOOKUP($C206,'ANNEX 1 Emission Factors'!$B$14:$AR$17,COLUMNS('ANNEX 1 Emission Factors'!$B:$H)+(AI$6-2014),FALSE))</f>
        <v>Select energy source</v>
      </c>
      <c r="AJ207" s="376" t="str">
        <f>IF($C206="",AuswahlEtr,VLOOKUP($C206,'ANNEX 1 Emission Factors'!$B$14:$AR$17,COLUMNS('ANNEX 1 Emission Factors'!$B:$H)+(AJ$6-2014),FALSE))</f>
        <v>Select energy source</v>
      </c>
      <c r="AK207" s="376" t="str">
        <f>IF($C206="",AuswahlEtr,VLOOKUP($C206,'ANNEX 1 Emission Factors'!$B$14:$AR$17,COLUMNS('ANNEX 1 Emission Factors'!$B:$H)+(AK$6-2014),FALSE))</f>
        <v>Select energy source</v>
      </c>
      <c r="AL207" s="376" t="str">
        <f>IF($C206="",AuswahlEtr,VLOOKUP($C206,'ANNEX 1 Emission Factors'!$B$14:$AR$17,COLUMNS('ANNEX 1 Emission Factors'!$B:$H)+(AL$6-2014),FALSE))</f>
        <v>Select energy source</v>
      </c>
    </row>
    <row r="208" spans="2:38" ht="15.75" customHeight="1" thickBot="1">
      <c r="B208" s="92"/>
      <c r="C208" s="75" t="str">
        <f t="shared" si="807"/>
        <v>Amount of energy</v>
      </c>
      <c r="D208" s="823" t="str">
        <f t="shared" si="807"/>
        <v>[kWh]</v>
      </c>
      <c r="E208" s="824"/>
      <c r="F208" s="166"/>
      <c r="G208" s="91" t="str">
        <f>IF('PART 1 Status assessment'!H162="","",'PART 1 Status assessment'!H162)</f>
        <v/>
      </c>
      <c r="H208" s="382" t="str">
        <f t="shared" ref="H208:I208" si="808">IF(ISBLANK(G208),"",G208)</f>
        <v/>
      </c>
      <c r="I208" s="386" t="str">
        <f t="shared" si="808"/>
        <v/>
      </c>
      <c r="J208" s="386" t="str">
        <f t="shared" ref="J208" si="809">IF(ISBLANK(I208),"",I208)</f>
        <v/>
      </c>
      <c r="K208" s="386" t="str">
        <f t="shared" ref="K208" si="810">IF(ISBLANK(J208),"",J208)</f>
        <v/>
      </c>
      <c r="L208" s="386" t="str">
        <f t="shared" ref="L208" si="811">IF(ISBLANK(K208),"",K208)</f>
        <v/>
      </c>
      <c r="M208" s="386" t="str">
        <f t="shared" ref="M208" si="812">IF(ISBLANK(L208),"",L208)</f>
        <v/>
      </c>
      <c r="N208" s="386" t="str">
        <f t="shared" ref="N208" si="813">IF(ISBLANK(M208),"",M208)</f>
        <v/>
      </c>
      <c r="O208" s="386" t="str">
        <f t="shared" ref="O208" si="814">IF(ISBLANK(N208),"",N208)</f>
        <v/>
      </c>
      <c r="P208" s="386" t="str">
        <f t="shared" ref="P208" si="815">IF(ISBLANK(O208),"",O208)</f>
        <v/>
      </c>
      <c r="Q208" s="386" t="str">
        <f t="shared" ref="Q208" si="816">IF(ISBLANK(P208),"",P208)</f>
        <v/>
      </c>
      <c r="R208" s="386" t="str">
        <f t="shared" ref="R208" si="817">IF(ISBLANK(Q208),"",Q208)</f>
        <v/>
      </c>
      <c r="S208" s="386" t="str">
        <f t="shared" ref="S208" si="818">IF(ISBLANK(R208),"",R208)</f>
        <v/>
      </c>
      <c r="T208" s="386" t="str">
        <f t="shared" ref="T208" si="819">IF(ISBLANK(S208),"",S208)</f>
        <v/>
      </c>
      <c r="U208" s="386" t="str">
        <f t="shared" ref="U208" si="820">IF(ISBLANK(T208),"",T208)</f>
        <v/>
      </c>
      <c r="V208" s="386" t="str">
        <f t="shared" ref="V208" si="821">IF(ISBLANK(U208),"",U208)</f>
        <v/>
      </c>
      <c r="W208" s="386" t="str">
        <f t="shared" ref="W208" si="822">IF(ISBLANK(V208),"",V208)</f>
        <v/>
      </c>
      <c r="X208" s="386" t="str">
        <f t="shared" ref="X208" si="823">IF(ISBLANK(W208),"",W208)</f>
        <v/>
      </c>
      <c r="Y208" s="386" t="str">
        <f t="shared" ref="Y208" si="824">IF(ISBLANK(X208),"",X208)</f>
        <v/>
      </c>
      <c r="Z208" s="386" t="str">
        <f t="shared" ref="Z208" si="825">IF(ISBLANK(Y208),"",Y208)</f>
        <v/>
      </c>
      <c r="AA208" s="386" t="str">
        <f t="shared" ref="AA208" si="826">IF(ISBLANK(Z208),"",Z208)</f>
        <v/>
      </c>
      <c r="AB208" s="386" t="str">
        <f t="shared" ref="AB208" si="827">IF(ISBLANK(AA208),"",AA208)</f>
        <v/>
      </c>
      <c r="AC208" s="386" t="str">
        <f t="shared" ref="AC208" si="828">IF(ISBLANK(AB208),"",AB208)</f>
        <v/>
      </c>
      <c r="AD208" s="386" t="str">
        <f t="shared" ref="AD208" si="829">IF(ISBLANK(AC208),"",AC208)</f>
        <v/>
      </c>
      <c r="AE208" s="386" t="str">
        <f t="shared" ref="AE208" si="830">IF(ISBLANK(AD208),"",AD208)</f>
        <v/>
      </c>
      <c r="AF208" s="386" t="str">
        <f t="shared" ref="AF208" si="831">IF(ISBLANK(AE208),"",AE208)</f>
        <v/>
      </c>
      <c r="AG208" s="386" t="str">
        <f t="shared" ref="AG208" si="832">IF(ISBLANK(AF208),"",AF208)</f>
        <v/>
      </c>
      <c r="AH208" s="386" t="str">
        <f t="shared" ref="AH208" si="833">IF(ISBLANK(AG208),"",AG208)</f>
        <v/>
      </c>
      <c r="AI208" s="386" t="str">
        <f t="shared" ref="AI208" si="834">IF(ISBLANK(AH208),"",AH208)</f>
        <v/>
      </c>
      <c r="AJ208" s="386" t="str">
        <f t="shared" ref="AJ208" si="835">IF(ISBLANK(AI208),"",AI208)</f>
        <v/>
      </c>
      <c r="AK208" s="386" t="str">
        <f t="shared" ref="AK208" si="836">IF(ISBLANK(AJ208),"",AJ208)</f>
        <v/>
      </c>
      <c r="AL208" s="386" t="str">
        <f t="shared" ref="AL208" si="837">IF(ISBLANK(AK208),"",AK208)</f>
        <v/>
      </c>
    </row>
    <row r="209" spans="2:38" ht="15.75" customHeight="1">
      <c r="C209" s="15"/>
      <c r="D209" s="40"/>
      <c r="E209" s="63"/>
      <c r="F209" s="166"/>
      <c r="G209" s="66"/>
      <c r="H209" s="63"/>
      <c r="I209" s="385"/>
      <c r="J209" s="385"/>
      <c r="K209" s="385"/>
      <c r="L209" s="385"/>
      <c r="M209" s="385"/>
      <c r="N209" s="385"/>
      <c r="O209" s="385"/>
      <c r="P209" s="385"/>
      <c r="Q209" s="385"/>
      <c r="R209" s="385"/>
      <c r="S209" s="385"/>
      <c r="T209" s="385"/>
      <c r="U209" s="385"/>
      <c r="V209" s="385"/>
      <c r="W209" s="385"/>
      <c r="X209" s="385"/>
      <c r="Y209" s="385"/>
      <c r="Z209" s="385"/>
      <c r="AA209" s="385"/>
      <c r="AB209" s="385"/>
      <c r="AC209" s="385"/>
      <c r="AD209" s="385"/>
      <c r="AE209" s="385"/>
      <c r="AF209" s="385"/>
      <c r="AG209" s="385"/>
      <c r="AH209" s="385"/>
      <c r="AI209" s="385"/>
      <c r="AJ209" s="385"/>
      <c r="AK209" s="385"/>
      <c r="AL209" s="385"/>
    </row>
    <row r="210" spans="2:38" ht="12.75" customHeight="1">
      <c r="F210" s="173"/>
      <c r="G210" s="60"/>
      <c r="H210" s="15"/>
      <c r="I210" s="202"/>
      <c r="J210" s="202"/>
      <c r="K210" s="202"/>
      <c r="L210" s="202"/>
      <c r="M210" s="202"/>
      <c r="N210" s="202"/>
      <c r="O210" s="202"/>
      <c r="P210" s="202"/>
      <c r="Q210" s="202"/>
      <c r="R210" s="202"/>
      <c r="S210" s="202"/>
      <c r="T210" s="202"/>
      <c r="U210" s="202"/>
      <c r="V210" s="202"/>
      <c r="W210" s="202"/>
      <c r="X210" s="202"/>
      <c r="Y210" s="202"/>
      <c r="Z210" s="202"/>
      <c r="AA210" s="202"/>
      <c r="AB210" s="202"/>
      <c r="AC210" s="202"/>
      <c r="AD210" s="202"/>
      <c r="AE210" s="202"/>
      <c r="AF210" s="202"/>
      <c r="AG210" s="202"/>
      <c r="AH210" s="202"/>
      <c r="AI210" s="202"/>
      <c r="AJ210" s="202"/>
      <c r="AK210" s="202"/>
      <c r="AL210" s="202"/>
    </row>
    <row r="211" spans="2:38" ht="15.75">
      <c r="B211" s="100" t="str">
        <f>'PART 1 Status assessment'!B165</f>
        <v>Final energy exported beyond the system boundary</v>
      </c>
      <c r="F211" s="173"/>
      <c r="G211" s="60"/>
      <c r="H211" s="15"/>
      <c r="I211" s="202"/>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row>
    <row r="212" spans="2:38" ht="24.95" customHeight="1">
      <c r="B212" s="825" t="str">
        <f>'PART 1 Status assessment'!B166:E166</f>
        <v>According to the Framework: 
Avoided GHG emissions by on-site generated energy fed into the grid (“Export”).</v>
      </c>
      <c r="C212" s="825"/>
      <c r="D212" s="825"/>
      <c r="E212" s="826"/>
      <c r="F212" s="173"/>
      <c r="G212" s="60"/>
      <c r="H212" s="15"/>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E212" s="202"/>
      <c r="AF212" s="202"/>
      <c r="AG212" s="202"/>
      <c r="AH212" s="202"/>
      <c r="AI212" s="202"/>
      <c r="AJ212" s="202"/>
      <c r="AK212" s="202"/>
      <c r="AL212" s="202"/>
    </row>
    <row r="213" spans="2:38" ht="13.5" thickBot="1">
      <c r="F213" s="173"/>
      <c r="G213" s="60"/>
      <c r="H213" s="15"/>
      <c r="I213" s="202"/>
      <c r="J213" s="202"/>
      <c r="K213" s="202"/>
      <c r="L213" s="202"/>
      <c r="M213" s="202"/>
      <c r="N213" s="202"/>
      <c r="O213" s="202"/>
      <c r="P213" s="202"/>
      <c r="Q213" s="202"/>
      <c r="R213" s="202"/>
      <c r="S213" s="202"/>
      <c r="T213" s="202"/>
      <c r="U213" s="202"/>
      <c r="V213" s="202"/>
      <c r="W213" s="202"/>
      <c r="X213" s="202"/>
      <c r="Y213" s="202"/>
      <c r="Z213" s="202"/>
      <c r="AA213" s="202"/>
      <c r="AB213" s="202"/>
      <c r="AC213" s="202"/>
      <c r="AD213" s="202"/>
      <c r="AE213" s="202"/>
      <c r="AF213" s="202"/>
      <c r="AG213" s="202"/>
      <c r="AH213" s="202"/>
      <c r="AI213" s="202"/>
      <c r="AJ213" s="202"/>
      <c r="AK213" s="202"/>
      <c r="AL213" s="202"/>
    </row>
    <row r="214" spans="2:38" ht="18.75" customHeight="1" thickBot="1">
      <c r="B214" s="798" t="str">
        <f>B188</f>
        <v>Electrical energy</v>
      </c>
      <c r="C214" s="799"/>
      <c r="D214" s="61"/>
      <c r="E214" s="62"/>
      <c r="F214" s="166"/>
      <c r="G214" s="60"/>
      <c r="H214" s="15"/>
      <c r="I214" s="202"/>
      <c r="J214" s="202"/>
      <c r="K214" s="202"/>
      <c r="L214" s="202"/>
      <c r="M214" s="202"/>
      <c r="N214" s="202"/>
      <c r="O214" s="202"/>
      <c r="P214" s="202"/>
      <c r="Q214" s="202"/>
      <c r="R214" s="202"/>
      <c r="S214" s="202"/>
      <c r="T214" s="202"/>
      <c r="U214" s="202"/>
      <c r="V214" s="202"/>
      <c r="W214" s="202"/>
      <c r="X214" s="202"/>
      <c r="Y214" s="202"/>
      <c r="Z214" s="202"/>
      <c r="AA214" s="202"/>
      <c r="AB214" s="202"/>
      <c r="AC214" s="202"/>
      <c r="AD214" s="202"/>
      <c r="AE214" s="202"/>
      <c r="AF214" s="202"/>
      <c r="AG214" s="202"/>
      <c r="AH214" s="202"/>
      <c r="AI214" s="202"/>
      <c r="AJ214" s="202"/>
      <c r="AK214" s="202"/>
      <c r="AL214" s="202"/>
    </row>
    <row r="215" spans="2:38" ht="12.75" customHeight="1">
      <c r="B215" s="95"/>
      <c r="C215" s="40"/>
      <c r="D215" s="40"/>
      <c r="E215" s="96"/>
      <c r="F215" s="172"/>
      <c r="G215" s="60"/>
      <c r="H215" s="15"/>
      <c r="I215" s="202"/>
      <c r="J215" s="202"/>
      <c r="K215" s="202"/>
      <c r="L215" s="202"/>
      <c r="M215" s="202"/>
      <c r="N215" s="202"/>
      <c r="O215" s="202"/>
      <c r="P215" s="202"/>
      <c r="Q215" s="202"/>
      <c r="R215" s="202"/>
      <c r="S215" s="202"/>
      <c r="T215" s="202"/>
      <c r="U215" s="202"/>
      <c r="V215" s="202"/>
      <c r="W215" s="202"/>
      <c r="X215" s="202"/>
      <c r="Y215" s="202"/>
      <c r="Z215" s="202"/>
      <c r="AA215" s="202"/>
      <c r="AB215" s="202"/>
      <c r="AC215" s="202"/>
      <c r="AD215" s="202"/>
      <c r="AE215" s="202"/>
      <c r="AF215" s="202"/>
      <c r="AG215" s="202"/>
      <c r="AH215" s="202"/>
      <c r="AI215" s="202"/>
      <c r="AJ215" s="202"/>
      <c r="AK215" s="202"/>
      <c r="AL215" s="202"/>
    </row>
    <row r="216" spans="2:38" s="42" customFormat="1" ht="15.75" customHeight="1" thickBot="1">
      <c r="B216" s="67"/>
      <c r="C216" s="40" t="str">
        <f>'PART 1 Status assessment'!$C$170</f>
        <v>Electricity produced and exported beyond the system boundary</v>
      </c>
      <c r="D216" s="40"/>
      <c r="E216" s="40"/>
      <c r="F216" s="169"/>
      <c r="G216" s="68"/>
      <c r="H216" s="40"/>
      <c r="I216" s="371"/>
      <c r="J216" s="371"/>
      <c r="K216" s="371"/>
      <c r="L216" s="371"/>
      <c r="M216" s="371"/>
      <c r="N216" s="371"/>
      <c r="O216" s="371"/>
      <c r="P216" s="371"/>
      <c r="Q216" s="371"/>
      <c r="R216" s="371"/>
      <c r="S216" s="371"/>
      <c r="T216" s="371"/>
      <c r="U216" s="371"/>
      <c r="V216" s="371"/>
      <c r="W216" s="371"/>
      <c r="X216" s="371"/>
      <c r="Y216" s="371"/>
      <c r="Z216" s="371"/>
      <c r="AA216" s="371"/>
      <c r="AB216" s="371"/>
      <c r="AC216" s="371"/>
      <c r="AD216" s="371"/>
      <c r="AE216" s="371"/>
      <c r="AF216" s="371"/>
      <c r="AG216" s="371"/>
      <c r="AH216" s="371"/>
      <c r="AI216" s="371"/>
      <c r="AJ216" s="371"/>
      <c r="AK216" s="371"/>
      <c r="AL216" s="371"/>
    </row>
    <row r="217" spans="2:38" ht="15.75" customHeight="1">
      <c r="B217" s="64"/>
      <c r="C217" s="69" t="str">
        <f>C199</f>
        <v>Type of energy source</v>
      </c>
      <c r="D217" s="70"/>
      <c r="E217" s="71"/>
      <c r="F217" s="166"/>
      <c r="G217" s="66"/>
      <c r="H217" s="63"/>
      <c r="I217" s="385"/>
      <c r="J217" s="385"/>
      <c r="K217" s="385"/>
      <c r="L217" s="385"/>
      <c r="M217" s="385"/>
      <c r="N217" s="385"/>
      <c r="O217" s="385"/>
      <c r="P217" s="385"/>
      <c r="Q217" s="385"/>
      <c r="R217" s="385"/>
      <c r="S217" s="385"/>
      <c r="T217" s="385"/>
      <c r="U217" s="385"/>
      <c r="V217" s="385"/>
      <c r="W217" s="385"/>
      <c r="X217" s="385"/>
      <c r="Y217" s="385"/>
      <c r="Z217" s="385"/>
      <c r="AA217" s="385"/>
      <c r="AB217" s="385"/>
      <c r="AC217" s="385"/>
      <c r="AD217" s="385"/>
      <c r="AE217" s="385"/>
      <c r="AF217" s="385"/>
      <c r="AG217" s="385"/>
      <c r="AH217" s="385"/>
      <c r="AI217" s="385"/>
      <c r="AJ217" s="385"/>
      <c r="AK217" s="385"/>
      <c r="AL217" s="385"/>
    </row>
    <row r="218" spans="2:38" ht="16.5" customHeight="1">
      <c r="B218" s="64"/>
      <c r="C218" s="762" t="str">
        <f>IF('PART 1 Status assessment'!C172="","",'PART 1 Status assessment'!C172)</f>
        <v>Electricity Mix Germany</v>
      </c>
      <c r="D218" s="763"/>
      <c r="E218" s="847"/>
      <c r="F218" s="166"/>
      <c r="G218" s="66"/>
      <c r="H218" s="400"/>
      <c r="I218" s="378"/>
      <c r="J218" s="378"/>
      <c r="K218" s="378"/>
      <c r="L218" s="378"/>
      <c r="M218" s="378"/>
      <c r="N218" s="378"/>
      <c r="O218" s="378"/>
      <c r="P218" s="378"/>
      <c r="Q218" s="378"/>
      <c r="R218" s="378"/>
      <c r="S218" s="378"/>
      <c r="T218" s="378"/>
      <c r="U218" s="378"/>
      <c r="V218" s="378"/>
      <c r="W218" s="378"/>
      <c r="X218" s="378"/>
      <c r="Y218" s="378"/>
      <c r="Z218" s="378"/>
      <c r="AA218" s="378"/>
      <c r="AB218" s="378"/>
      <c r="AC218" s="378"/>
      <c r="AD218" s="378"/>
      <c r="AE218" s="378"/>
      <c r="AF218" s="378"/>
      <c r="AG218" s="378"/>
      <c r="AH218" s="378"/>
      <c r="AI218" s="378"/>
      <c r="AJ218" s="378"/>
      <c r="AK218" s="378"/>
      <c r="AL218" s="378"/>
    </row>
    <row r="219" spans="2:38" ht="15.75" customHeight="1">
      <c r="B219" s="64"/>
      <c r="C219" s="357" t="str">
        <f t="shared" ref="C219:D220" si="838">C207</f>
        <v>CO2 factor [kgCO2eq/kWh]</v>
      </c>
      <c r="D219" s="833" t="str">
        <f t="shared" si="838"/>
        <v>[kgCO2eq/kWh]</v>
      </c>
      <c r="E219" s="834"/>
      <c r="F219" s="166"/>
      <c r="G219" s="97"/>
      <c r="H219" s="401">
        <f>IF($C218="",AuswahlEtr,VLOOKUP($C218,'ANNEX 1 Emission Factors'!$B$23:$AR$29,COLUMNS('ANNEX 1 Emission Factors'!$B:$H)+(H$6-2014),FALSE))</f>
        <v>0.58940000000000003</v>
      </c>
      <c r="I219" s="376">
        <f>IF($C218="",AuswahlEtr,VLOOKUP($C218,'ANNEX 1 Emission Factors'!$B$23:$AR$29,COLUMNS('ANNEX 1 Emission Factors'!$B:$H)+(I$6-2014),FALSE))</f>
        <v>0.58074000000000003</v>
      </c>
      <c r="J219" s="376">
        <f>IF($C218="",AuswahlEtr,VLOOKUP($C218,'ANNEX 1 Emission Factors'!$B$23:$AR$29,COLUMNS('ANNEX 1 Emission Factors'!$B:$H)+(J$6-2014),FALSE))</f>
        <v>0.57208000000000003</v>
      </c>
      <c r="K219" s="376">
        <f>IF($C218="",AuswahlEtr,VLOOKUP($C218,'ANNEX 1 Emission Factors'!$B$23:$AR$29,COLUMNS('ANNEX 1 Emission Factors'!$B:$H)+(K$6-2014),FALSE))</f>
        <v>0.56342000000000003</v>
      </c>
      <c r="L219" s="376">
        <f>IF($C218="",AuswahlEtr,VLOOKUP($C218,'ANNEX 1 Emission Factors'!$B$23:$AR$29,COLUMNS('ANNEX 1 Emission Factors'!$B:$H)+(L$6-2014),FALSE))</f>
        <v>0.55476000000000003</v>
      </c>
      <c r="M219" s="376">
        <f>IF($C218="",AuswahlEtr,VLOOKUP($C218,'ANNEX 1 Emission Factors'!$B$23:$AR$29,COLUMNS('ANNEX 1 Emission Factors'!$B:$H)+(M$6-2014),FALSE))</f>
        <v>0.54610000000000003</v>
      </c>
      <c r="N219" s="376">
        <f>IF($C218="",AuswahlEtr,VLOOKUP($C218,'ANNEX 1 Emission Factors'!$B$23:$AR$29,COLUMNS('ANNEX 1 Emission Factors'!$B:$H)+(N$6-2014),FALSE))</f>
        <v>0.53744000000000003</v>
      </c>
      <c r="O219" s="376">
        <f>IF($C218="",AuswahlEtr,VLOOKUP($C218,'ANNEX 1 Emission Factors'!$B$23:$AR$29,COLUMNS('ANNEX 1 Emission Factors'!$B:$H)+(O$6-2014),FALSE))</f>
        <v>0.52878000000000003</v>
      </c>
      <c r="P219" s="376">
        <f>IF($C218="",AuswahlEtr,VLOOKUP($C218,'ANNEX 1 Emission Factors'!$B$23:$AR$29,COLUMNS('ANNEX 1 Emission Factors'!$B:$H)+(P$6-2014),FALSE))</f>
        <v>0.52012000000000003</v>
      </c>
      <c r="Q219" s="376">
        <f>IF($C218="",AuswahlEtr,VLOOKUP($C218,'ANNEX 1 Emission Factors'!$B$23:$AR$29,COLUMNS('ANNEX 1 Emission Factors'!$B:$H)+(Q$6-2014),FALSE))</f>
        <v>0.51146000000000003</v>
      </c>
      <c r="R219" s="376">
        <f>IF($C218="",AuswahlEtr,VLOOKUP($C218,'ANNEX 1 Emission Factors'!$B$23:$AR$29,COLUMNS('ANNEX 1 Emission Factors'!$B:$H)+(R$6-2014),FALSE))</f>
        <v>0.50280000000000002</v>
      </c>
      <c r="S219" s="376">
        <f>IF($C218="",AuswahlEtr,VLOOKUP($C218,'ANNEX 1 Emission Factors'!$B$23:$AR$29,COLUMNS('ANNEX 1 Emission Factors'!$B:$H)+(S$6-2014),FALSE))</f>
        <v>0.49388000000000004</v>
      </c>
      <c r="T219" s="376">
        <f>IF($C218="",AuswahlEtr,VLOOKUP($C218,'ANNEX 1 Emission Factors'!$B$23:$AR$29,COLUMNS('ANNEX 1 Emission Factors'!$B:$H)+(T$6-2014),FALSE))</f>
        <v>0.48496000000000006</v>
      </c>
      <c r="U219" s="376">
        <f>IF($C218="",AuswahlEtr,VLOOKUP($C218,'ANNEX 1 Emission Factors'!$B$23:$AR$29,COLUMNS('ANNEX 1 Emission Factors'!$B:$H)+(U$6-2014),FALSE))</f>
        <v>0.47604000000000007</v>
      </c>
      <c r="V219" s="376">
        <f>IF($C218="",AuswahlEtr,VLOOKUP($C218,'ANNEX 1 Emission Factors'!$B$23:$AR$29,COLUMNS('ANNEX 1 Emission Factors'!$B:$H)+(V$6-2014),FALSE))</f>
        <v>0.46712000000000009</v>
      </c>
      <c r="W219" s="376">
        <f>IF($C218="",AuswahlEtr,VLOOKUP($C218,'ANNEX 1 Emission Factors'!$B$23:$AR$29,COLUMNS('ANNEX 1 Emission Factors'!$B:$H)+(W$6-2014),FALSE))</f>
        <v>0.45820000000000011</v>
      </c>
      <c r="X219" s="376">
        <f>IF($C218="",AuswahlEtr,VLOOKUP($C218,'ANNEX 1 Emission Factors'!$B$23:$AR$29,COLUMNS('ANNEX 1 Emission Factors'!$B:$H)+(X$6-2014),FALSE))</f>
        <v>0.44928000000000012</v>
      </c>
      <c r="Y219" s="376">
        <f>IF($C218="",AuswahlEtr,VLOOKUP($C218,'ANNEX 1 Emission Factors'!$B$23:$AR$29,COLUMNS('ANNEX 1 Emission Factors'!$B:$H)+(Y$6-2014),FALSE))</f>
        <v>0.44036000000000014</v>
      </c>
      <c r="Z219" s="376">
        <f>IF($C218="",AuswahlEtr,VLOOKUP($C218,'ANNEX 1 Emission Factors'!$B$23:$AR$29,COLUMNS('ANNEX 1 Emission Factors'!$B:$H)+(Z$6-2014),FALSE))</f>
        <v>0.43144000000000016</v>
      </c>
      <c r="AA219" s="376">
        <f>IF($C218="",AuswahlEtr,VLOOKUP($C218,'ANNEX 1 Emission Factors'!$B$23:$AR$29,COLUMNS('ANNEX 1 Emission Factors'!$B:$H)+(AA$6-2014),FALSE))</f>
        <v>0.42252000000000017</v>
      </c>
      <c r="AB219" s="376">
        <f>IF($C218="",AuswahlEtr,VLOOKUP($C218,'ANNEX 1 Emission Factors'!$B$23:$AR$29,COLUMNS('ANNEX 1 Emission Factors'!$B:$H)+(AB$6-2014),FALSE))</f>
        <v>0.41360000000000002</v>
      </c>
      <c r="AC219" s="376">
        <f>IF($C218="",AuswahlEtr,VLOOKUP($C218,'ANNEX 1 Emission Factors'!$B$23:$AR$29,COLUMNS('ANNEX 1 Emission Factors'!$B:$H)+(AC$6-2014),FALSE))</f>
        <v>0.40762000000000004</v>
      </c>
      <c r="AD219" s="376">
        <f>IF($C218="",AuswahlEtr,VLOOKUP($C218,'ANNEX 1 Emission Factors'!$B$23:$AR$29,COLUMNS('ANNEX 1 Emission Factors'!$B:$H)+(AD$6-2014),FALSE))</f>
        <v>0.40164000000000005</v>
      </c>
      <c r="AE219" s="376">
        <f>IF($C218="",AuswahlEtr,VLOOKUP($C218,'ANNEX 1 Emission Factors'!$B$23:$AR$29,COLUMNS('ANNEX 1 Emission Factors'!$B:$H)+(AE$6-2014),FALSE))</f>
        <v>0.39566000000000007</v>
      </c>
      <c r="AF219" s="376">
        <f>IF($C218="",AuswahlEtr,VLOOKUP($C218,'ANNEX 1 Emission Factors'!$B$23:$AR$29,COLUMNS('ANNEX 1 Emission Factors'!$B:$H)+(AF$6-2014),FALSE))</f>
        <v>0.38968000000000008</v>
      </c>
      <c r="AG219" s="376">
        <f>IF($C218="",AuswahlEtr,VLOOKUP($C218,'ANNEX 1 Emission Factors'!$B$23:$AR$29,COLUMNS('ANNEX 1 Emission Factors'!$B:$H)+(AG$6-2014),FALSE))</f>
        <v>0.3837000000000001</v>
      </c>
      <c r="AH219" s="376">
        <f>IF($C218="",AuswahlEtr,VLOOKUP($C218,'ANNEX 1 Emission Factors'!$B$23:$AR$29,COLUMNS('ANNEX 1 Emission Factors'!$B:$H)+(AH$6-2014),FALSE))</f>
        <v>0.37772000000000011</v>
      </c>
      <c r="AI219" s="376">
        <f>IF($C218="",AuswahlEtr,VLOOKUP($C218,'ANNEX 1 Emission Factors'!$B$23:$AR$29,COLUMNS('ANNEX 1 Emission Factors'!$B:$H)+(AI$6-2014),FALSE))</f>
        <v>0.37174000000000013</v>
      </c>
      <c r="AJ219" s="376">
        <f>IF($C218="",AuswahlEtr,VLOOKUP($C218,'ANNEX 1 Emission Factors'!$B$23:$AR$29,COLUMNS('ANNEX 1 Emission Factors'!$B:$H)+(AJ$6-2014),FALSE))</f>
        <v>0.36576000000000014</v>
      </c>
      <c r="AK219" s="376">
        <f>IF($C218="",AuswahlEtr,VLOOKUP($C218,'ANNEX 1 Emission Factors'!$B$23:$AR$29,COLUMNS('ANNEX 1 Emission Factors'!$B:$H)+(AK$6-2014),FALSE))</f>
        <v>0.35978000000000016</v>
      </c>
      <c r="AL219" s="376">
        <f>IF($C218="",AuswahlEtr,VLOOKUP($C218,'ANNEX 1 Emission Factors'!$B$23:$AR$29,COLUMNS('ANNEX 1 Emission Factors'!$B:$H)+(AL$6-2014),FALSE))</f>
        <v>0.3538</v>
      </c>
    </row>
    <row r="220" spans="2:38" ht="15.75" customHeight="1" thickBot="1">
      <c r="B220" s="92"/>
      <c r="C220" s="75" t="str">
        <f t="shared" si="838"/>
        <v>Amount of energy</v>
      </c>
      <c r="D220" s="823" t="str">
        <f t="shared" si="838"/>
        <v>[kWh]</v>
      </c>
      <c r="E220" s="824"/>
      <c r="F220" s="172"/>
      <c r="G220" s="91" t="str">
        <f>IF('PART 1 Status assessment'!H174="","",'PART 1 Status assessment'!H174)</f>
        <v/>
      </c>
      <c r="H220" s="382" t="str">
        <f t="shared" ref="H220:I220" si="839">IF(ISBLANK(G220),"",G220)</f>
        <v/>
      </c>
      <c r="I220" s="386" t="str">
        <f t="shared" si="839"/>
        <v/>
      </c>
      <c r="J220" s="386" t="str">
        <f t="shared" ref="J220" si="840">IF(ISBLANK(I220),"",I220)</f>
        <v/>
      </c>
      <c r="K220" s="386" t="str">
        <f t="shared" ref="K220" si="841">IF(ISBLANK(J220),"",J220)</f>
        <v/>
      </c>
      <c r="L220" s="386" t="str">
        <f t="shared" ref="L220" si="842">IF(ISBLANK(K220),"",K220)</f>
        <v/>
      </c>
      <c r="M220" s="386" t="str">
        <f t="shared" ref="M220" si="843">IF(ISBLANK(L220),"",L220)</f>
        <v/>
      </c>
      <c r="N220" s="386" t="str">
        <f t="shared" ref="N220" si="844">IF(ISBLANK(M220),"",M220)</f>
        <v/>
      </c>
      <c r="O220" s="386" t="str">
        <f t="shared" ref="O220" si="845">IF(ISBLANK(N220),"",N220)</f>
        <v/>
      </c>
      <c r="P220" s="386" t="str">
        <f t="shared" ref="P220" si="846">IF(ISBLANK(O220),"",O220)</f>
        <v/>
      </c>
      <c r="Q220" s="386" t="str">
        <f t="shared" ref="Q220" si="847">IF(ISBLANK(P220),"",P220)</f>
        <v/>
      </c>
      <c r="R220" s="386" t="str">
        <f t="shared" ref="R220" si="848">IF(ISBLANK(Q220),"",Q220)</f>
        <v/>
      </c>
      <c r="S220" s="386" t="str">
        <f t="shared" ref="S220" si="849">IF(ISBLANK(R220),"",R220)</f>
        <v/>
      </c>
      <c r="T220" s="386" t="str">
        <f t="shared" ref="T220" si="850">IF(ISBLANK(S220),"",S220)</f>
        <v/>
      </c>
      <c r="U220" s="386" t="str">
        <f t="shared" ref="U220" si="851">IF(ISBLANK(T220),"",T220)</f>
        <v/>
      </c>
      <c r="V220" s="386" t="str">
        <f t="shared" ref="V220" si="852">IF(ISBLANK(U220),"",U220)</f>
        <v/>
      </c>
      <c r="W220" s="386" t="str">
        <f t="shared" ref="W220" si="853">IF(ISBLANK(V220),"",V220)</f>
        <v/>
      </c>
      <c r="X220" s="386" t="str">
        <f t="shared" ref="X220" si="854">IF(ISBLANK(W220),"",W220)</f>
        <v/>
      </c>
      <c r="Y220" s="386" t="str">
        <f t="shared" ref="Y220" si="855">IF(ISBLANK(X220),"",X220)</f>
        <v/>
      </c>
      <c r="Z220" s="386" t="str">
        <f t="shared" ref="Z220" si="856">IF(ISBLANK(Y220),"",Y220)</f>
        <v/>
      </c>
      <c r="AA220" s="386" t="str">
        <f t="shared" ref="AA220" si="857">IF(ISBLANK(Z220),"",Z220)</f>
        <v/>
      </c>
      <c r="AB220" s="386" t="str">
        <f t="shared" ref="AB220" si="858">IF(ISBLANK(AA220),"",AA220)</f>
        <v/>
      </c>
      <c r="AC220" s="386" t="str">
        <f t="shared" ref="AC220" si="859">IF(ISBLANK(AB220),"",AB220)</f>
        <v/>
      </c>
      <c r="AD220" s="386" t="str">
        <f t="shared" ref="AD220" si="860">IF(ISBLANK(AC220),"",AC220)</f>
        <v/>
      </c>
      <c r="AE220" s="386" t="str">
        <f t="shared" ref="AE220" si="861">IF(ISBLANK(AD220),"",AD220)</f>
        <v/>
      </c>
      <c r="AF220" s="386" t="str">
        <f t="shared" ref="AF220" si="862">IF(ISBLANK(AE220),"",AE220)</f>
        <v/>
      </c>
      <c r="AG220" s="386" t="str">
        <f t="shared" ref="AG220" si="863">IF(ISBLANK(AF220),"",AF220)</f>
        <v/>
      </c>
      <c r="AH220" s="386" t="str">
        <f t="shared" ref="AH220" si="864">IF(ISBLANK(AG220),"",AG220)</f>
        <v/>
      </c>
      <c r="AI220" s="386" t="str">
        <f t="shared" ref="AI220" si="865">IF(ISBLANK(AH220),"",AH220)</f>
        <v/>
      </c>
      <c r="AJ220" s="386" t="str">
        <f t="shared" ref="AJ220" si="866">IF(ISBLANK(AI220),"",AI220)</f>
        <v/>
      </c>
      <c r="AK220" s="386" t="str">
        <f t="shared" ref="AK220" si="867">IF(ISBLANK(AJ220),"",AJ220)</f>
        <v/>
      </c>
      <c r="AL220" s="386" t="str">
        <f t="shared" ref="AL220" si="868">IF(ISBLANK(AK220),"",AK220)</f>
        <v/>
      </c>
    </row>
    <row r="221" spans="2:38" ht="13.5" thickBot="1">
      <c r="F221" s="173"/>
      <c r="G221" s="60"/>
      <c r="H221" s="15"/>
      <c r="I221" s="202"/>
      <c r="J221" s="202"/>
      <c r="K221" s="202"/>
      <c r="L221" s="202"/>
      <c r="M221" s="202"/>
      <c r="N221" s="202"/>
      <c r="O221" s="202"/>
      <c r="P221" s="202"/>
      <c r="Q221" s="202"/>
      <c r="R221" s="202"/>
      <c r="S221" s="202"/>
      <c r="T221" s="202"/>
      <c r="U221" s="202"/>
      <c r="V221" s="202"/>
      <c r="W221" s="202"/>
      <c r="X221" s="202"/>
      <c r="Y221" s="202"/>
      <c r="Z221" s="202"/>
      <c r="AA221" s="202"/>
      <c r="AB221" s="202"/>
      <c r="AC221" s="202"/>
      <c r="AD221" s="202"/>
      <c r="AE221" s="202"/>
      <c r="AF221" s="202"/>
      <c r="AG221" s="202"/>
      <c r="AH221" s="202"/>
      <c r="AI221" s="202"/>
      <c r="AJ221" s="202"/>
      <c r="AK221" s="202"/>
      <c r="AL221" s="202"/>
    </row>
    <row r="222" spans="2:38" ht="18.75" customHeight="1" thickBot="1">
      <c r="B222" s="798" t="str">
        <f>B196</f>
        <v>Thermal energy</v>
      </c>
      <c r="C222" s="799"/>
      <c r="D222" s="61"/>
      <c r="E222" s="62"/>
      <c r="F222" s="166"/>
      <c r="G222" s="60"/>
      <c r="H222" s="15"/>
      <c r="I222" s="202"/>
      <c r="J222" s="202"/>
      <c r="K222" s="202"/>
      <c r="L222" s="202"/>
      <c r="M222" s="202"/>
      <c r="N222" s="202"/>
      <c r="O222" s="202"/>
      <c r="P222" s="202"/>
      <c r="Q222" s="202"/>
      <c r="R222" s="202"/>
      <c r="S222" s="202"/>
      <c r="T222" s="202"/>
      <c r="U222" s="202"/>
      <c r="V222" s="202"/>
      <c r="W222" s="202"/>
      <c r="X222" s="202"/>
      <c r="Y222" s="202"/>
      <c r="Z222" s="202"/>
      <c r="AA222" s="202"/>
      <c r="AB222" s="202"/>
      <c r="AC222" s="202"/>
      <c r="AD222" s="202"/>
      <c r="AE222" s="202"/>
      <c r="AF222" s="202"/>
      <c r="AG222" s="202"/>
      <c r="AH222" s="202"/>
      <c r="AI222" s="202"/>
      <c r="AJ222" s="202"/>
      <c r="AK222" s="202"/>
      <c r="AL222" s="202"/>
    </row>
    <row r="223" spans="2:38">
      <c r="B223" s="45"/>
      <c r="C223" s="15"/>
      <c r="D223" s="15"/>
      <c r="E223" s="15"/>
      <c r="F223" s="173"/>
      <c r="G223" s="60"/>
      <c r="H223" s="15"/>
      <c r="I223" s="202"/>
      <c r="J223" s="202"/>
      <c r="K223" s="202"/>
      <c r="L223" s="202"/>
      <c r="M223" s="202"/>
      <c r="N223" s="202"/>
      <c r="O223" s="202"/>
      <c r="P223" s="202"/>
      <c r="Q223" s="202"/>
      <c r="R223" s="202"/>
      <c r="S223" s="202"/>
      <c r="T223" s="202"/>
      <c r="U223" s="202"/>
      <c r="V223" s="202"/>
      <c r="W223" s="202"/>
      <c r="X223" s="202"/>
      <c r="Y223" s="202"/>
      <c r="Z223" s="202"/>
      <c r="AA223" s="202"/>
      <c r="AB223" s="202"/>
      <c r="AC223" s="202"/>
      <c r="AD223" s="202"/>
      <c r="AE223" s="202"/>
      <c r="AF223" s="202"/>
      <c r="AG223" s="202"/>
      <c r="AH223" s="202"/>
      <c r="AI223" s="202"/>
      <c r="AJ223" s="202"/>
      <c r="AK223" s="202"/>
      <c r="AL223" s="202"/>
    </row>
    <row r="224" spans="2:38" s="42" customFormat="1" ht="15.75" customHeight="1" thickBot="1">
      <c r="B224" s="67"/>
      <c r="C224" s="40" t="str">
        <f>'PART 1 Status assessment'!$C$178</f>
        <v>Heating produced and exported beyond the system boundary</v>
      </c>
      <c r="D224" s="40"/>
      <c r="E224" s="40"/>
      <c r="F224" s="169"/>
      <c r="G224" s="66"/>
      <c r="H224" s="63"/>
      <c r="I224" s="385"/>
      <c r="J224" s="385"/>
      <c r="K224" s="385"/>
      <c r="L224" s="385"/>
      <c r="M224" s="385"/>
      <c r="N224" s="385"/>
      <c r="O224" s="385"/>
      <c r="P224" s="385"/>
      <c r="Q224" s="385"/>
      <c r="R224" s="385"/>
      <c r="S224" s="385"/>
      <c r="T224" s="385"/>
      <c r="U224" s="385"/>
      <c r="V224" s="385"/>
      <c r="W224" s="385"/>
      <c r="X224" s="385"/>
      <c r="Y224" s="385"/>
      <c r="Z224" s="385"/>
      <c r="AA224" s="385"/>
      <c r="AB224" s="385"/>
      <c r="AC224" s="385"/>
      <c r="AD224" s="385"/>
      <c r="AE224" s="385"/>
      <c r="AF224" s="385"/>
      <c r="AG224" s="385"/>
      <c r="AH224" s="385"/>
      <c r="AI224" s="385"/>
      <c r="AJ224" s="385"/>
      <c r="AK224" s="385"/>
      <c r="AL224" s="385"/>
    </row>
    <row r="225" spans="2:38" ht="15.75" customHeight="1">
      <c r="B225" s="64"/>
      <c r="C225" s="69" t="str">
        <f>C217</f>
        <v>Type of energy source</v>
      </c>
      <c r="D225" s="70"/>
      <c r="E225" s="71"/>
      <c r="F225" s="166"/>
      <c r="G225" s="66"/>
      <c r="H225" s="63"/>
      <c r="I225" s="385"/>
      <c r="J225" s="385"/>
      <c r="K225" s="385"/>
      <c r="L225" s="385"/>
      <c r="M225" s="385"/>
      <c r="N225" s="385"/>
      <c r="O225" s="385"/>
      <c r="P225" s="385"/>
      <c r="Q225" s="385"/>
      <c r="R225" s="385"/>
      <c r="S225" s="385"/>
      <c r="T225" s="385"/>
      <c r="U225" s="385"/>
      <c r="V225" s="385"/>
      <c r="W225" s="385"/>
      <c r="X225" s="385"/>
      <c r="Y225" s="385"/>
      <c r="Z225" s="385"/>
      <c r="AA225" s="385"/>
      <c r="AB225" s="385"/>
      <c r="AC225" s="385"/>
      <c r="AD225" s="385"/>
      <c r="AE225" s="385"/>
      <c r="AF225" s="385"/>
      <c r="AG225" s="385"/>
      <c r="AH225" s="385"/>
      <c r="AI225" s="385"/>
      <c r="AJ225" s="385"/>
      <c r="AK225" s="385"/>
      <c r="AL225" s="385"/>
    </row>
    <row r="226" spans="2:38" ht="16.5" customHeight="1">
      <c r="B226" s="64"/>
      <c r="C226" s="800"/>
      <c r="D226" s="772"/>
      <c r="E226" s="772"/>
      <c r="F226" s="166"/>
      <c r="G226" s="66"/>
      <c r="H226" s="400"/>
      <c r="I226" s="378"/>
      <c r="J226" s="378"/>
      <c r="K226" s="378"/>
      <c r="L226" s="378"/>
      <c r="M226" s="378"/>
      <c r="N226" s="378"/>
      <c r="O226" s="378"/>
      <c r="P226" s="378"/>
      <c r="Q226" s="378"/>
      <c r="R226" s="378"/>
      <c r="S226" s="378"/>
      <c r="T226" s="378"/>
      <c r="U226" s="378"/>
      <c r="V226" s="378"/>
      <c r="W226" s="378"/>
      <c r="X226" s="378"/>
      <c r="Y226" s="378"/>
      <c r="Z226" s="378"/>
      <c r="AA226" s="378"/>
      <c r="AB226" s="378"/>
      <c r="AC226" s="378"/>
      <c r="AD226" s="378"/>
      <c r="AE226" s="378"/>
      <c r="AF226" s="378"/>
      <c r="AG226" s="378"/>
      <c r="AH226" s="378"/>
      <c r="AI226" s="378"/>
      <c r="AJ226" s="378"/>
      <c r="AK226" s="378"/>
      <c r="AL226" s="378"/>
    </row>
    <row r="227" spans="2:38" ht="15.75" customHeight="1">
      <c r="B227" s="64"/>
      <c r="C227" s="357" t="str">
        <f t="shared" ref="C227:D228" si="869">C219</f>
        <v>CO2 factor [kgCO2eq/kWh]</v>
      </c>
      <c r="D227" s="833" t="str">
        <f t="shared" si="869"/>
        <v>[kgCO2eq/kWh]</v>
      </c>
      <c r="E227" s="834"/>
      <c r="F227" s="166"/>
      <c r="G227" s="94"/>
      <c r="H227" s="401" t="str">
        <f>IF($C226="",AuswahlEtr,VLOOKUP($C226,'ANNEX 1 Emission Factors'!$B$41:$AR$58,COLUMNS('ANNEX 1 Emission Factors'!$B:$H)+(H$6-2014),FALSE))</f>
        <v>Select energy source</v>
      </c>
      <c r="I227" s="376" t="str">
        <f>IF($C226="",AuswahlEtr,VLOOKUP($C226,'ANNEX 1 Emission Factors'!$B$41:$AR$58,COLUMNS('ANNEX 1 Emission Factors'!$B:$H)+(I$6-2014),FALSE))</f>
        <v>Select energy source</v>
      </c>
      <c r="J227" s="376" t="str">
        <f>IF($C226="",AuswahlEtr,VLOOKUP($C226,'ANNEX 1 Emission Factors'!$B$41:$AR$58,COLUMNS('ANNEX 1 Emission Factors'!$B:$H)+(J$6-2014),FALSE))</f>
        <v>Select energy source</v>
      </c>
      <c r="K227" s="376" t="str">
        <f>IF($C226="",AuswahlEtr,VLOOKUP($C226,'ANNEX 1 Emission Factors'!$B$41:$AR$58,COLUMNS('ANNEX 1 Emission Factors'!$B:$H)+(K$6-2014),FALSE))</f>
        <v>Select energy source</v>
      </c>
      <c r="L227" s="376" t="str">
        <f>IF($C226="",AuswahlEtr,VLOOKUP($C226,'ANNEX 1 Emission Factors'!$B$41:$AR$58,COLUMNS('ANNEX 1 Emission Factors'!$B:$H)+(L$6-2014),FALSE))</f>
        <v>Select energy source</v>
      </c>
      <c r="M227" s="376" t="str">
        <f>IF($C226="",AuswahlEtr,VLOOKUP($C226,'ANNEX 1 Emission Factors'!$B$41:$AR$58,COLUMNS('ANNEX 1 Emission Factors'!$B:$H)+(M$6-2014),FALSE))</f>
        <v>Select energy source</v>
      </c>
      <c r="N227" s="376" t="str">
        <f>IF($C226="",AuswahlEtr,VLOOKUP($C226,'ANNEX 1 Emission Factors'!$B$41:$AR$58,COLUMNS('ANNEX 1 Emission Factors'!$B:$H)+(N$6-2014),FALSE))</f>
        <v>Select energy source</v>
      </c>
      <c r="O227" s="376" t="str">
        <f>IF($C226="",AuswahlEtr,VLOOKUP($C226,'ANNEX 1 Emission Factors'!$B$41:$AR$58,COLUMNS('ANNEX 1 Emission Factors'!$B:$H)+(O$6-2014),FALSE))</f>
        <v>Select energy source</v>
      </c>
      <c r="P227" s="376" t="str">
        <f>IF($C226="",AuswahlEtr,VLOOKUP($C226,'ANNEX 1 Emission Factors'!$B$41:$AR$58,COLUMNS('ANNEX 1 Emission Factors'!$B:$H)+(P$6-2014),FALSE))</f>
        <v>Select energy source</v>
      </c>
      <c r="Q227" s="376" t="str">
        <f>IF($C226="",AuswahlEtr,VLOOKUP($C226,'ANNEX 1 Emission Factors'!$B$41:$AR$58,COLUMNS('ANNEX 1 Emission Factors'!$B:$H)+(Q$6-2014),FALSE))</f>
        <v>Select energy source</v>
      </c>
      <c r="R227" s="376" t="str">
        <f>IF($C226="",AuswahlEtr,VLOOKUP($C226,'ANNEX 1 Emission Factors'!$B$41:$AR$58,COLUMNS('ANNEX 1 Emission Factors'!$B:$H)+(R$6-2014),FALSE))</f>
        <v>Select energy source</v>
      </c>
      <c r="S227" s="376" t="str">
        <f>IF($C226="",AuswahlEtr,VLOOKUP($C226,'ANNEX 1 Emission Factors'!$B$41:$AR$58,COLUMNS('ANNEX 1 Emission Factors'!$B:$H)+(S$6-2014),FALSE))</f>
        <v>Select energy source</v>
      </c>
      <c r="T227" s="376" t="str">
        <f>IF($C226="",AuswahlEtr,VLOOKUP($C226,'ANNEX 1 Emission Factors'!$B$41:$AR$58,COLUMNS('ANNEX 1 Emission Factors'!$B:$H)+(T$6-2014),FALSE))</f>
        <v>Select energy source</v>
      </c>
      <c r="U227" s="376" t="str">
        <f>IF($C226="",AuswahlEtr,VLOOKUP($C226,'ANNEX 1 Emission Factors'!$B$41:$AR$58,COLUMNS('ANNEX 1 Emission Factors'!$B:$H)+(U$6-2014),FALSE))</f>
        <v>Select energy source</v>
      </c>
      <c r="V227" s="376" t="str">
        <f>IF($C226="",AuswahlEtr,VLOOKUP($C226,'ANNEX 1 Emission Factors'!$B$41:$AR$58,COLUMNS('ANNEX 1 Emission Factors'!$B:$H)+(V$6-2014),FALSE))</f>
        <v>Select energy source</v>
      </c>
      <c r="W227" s="376" t="str">
        <f>IF($C226="",AuswahlEtr,VLOOKUP($C226,'ANNEX 1 Emission Factors'!$B$41:$AR$58,COLUMNS('ANNEX 1 Emission Factors'!$B:$H)+(W$6-2014),FALSE))</f>
        <v>Select energy source</v>
      </c>
      <c r="X227" s="376" t="str">
        <f>IF($C226="",AuswahlEtr,VLOOKUP($C226,'ANNEX 1 Emission Factors'!$B$41:$AR$58,COLUMNS('ANNEX 1 Emission Factors'!$B:$H)+(X$6-2014),FALSE))</f>
        <v>Select energy source</v>
      </c>
      <c r="Y227" s="376" t="str">
        <f>IF($C226="",AuswahlEtr,VLOOKUP($C226,'ANNEX 1 Emission Factors'!$B$41:$AR$58,COLUMNS('ANNEX 1 Emission Factors'!$B:$H)+(Y$6-2014),FALSE))</f>
        <v>Select energy source</v>
      </c>
      <c r="Z227" s="376" t="str">
        <f>IF($C226="",AuswahlEtr,VLOOKUP($C226,'ANNEX 1 Emission Factors'!$B$41:$AR$58,COLUMNS('ANNEX 1 Emission Factors'!$B:$H)+(Z$6-2014),FALSE))</f>
        <v>Select energy source</v>
      </c>
      <c r="AA227" s="376" t="str">
        <f>IF($C226="",AuswahlEtr,VLOOKUP($C226,'ANNEX 1 Emission Factors'!$B$41:$AR$58,COLUMNS('ANNEX 1 Emission Factors'!$B:$H)+(AA$6-2014),FALSE))</f>
        <v>Select energy source</v>
      </c>
      <c r="AB227" s="376" t="str">
        <f>IF($C226="",AuswahlEtr,VLOOKUP($C226,'ANNEX 1 Emission Factors'!$B$41:$AR$58,COLUMNS('ANNEX 1 Emission Factors'!$B:$H)+(AB$6-2014),FALSE))</f>
        <v>Select energy source</v>
      </c>
      <c r="AC227" s="376" t="str">
        <f>IF($C226="",AuswahlEtr,VLOOKUP($C226,'ANNEX 1 Emission Factors'!$B$41:$AR$58,COLUMNS('ANNEX 1 Emission Factors'!$B:$H)+(AC$6-2014),FALSE))</f>
        <v>Select energy source</v>
      </c>
      <c r="AD227" s="376" t="str">
        <f>IF($C226="",AuswahlEtr,VLOOKUP($C226,'ANNEX 1 Emission Factors'!$B$41:$AR$58,COLUMNS('ANNEX 1 Emission Factors'!$B:$H)+(AD$6-2014),FALSE))</f>
        <v>Select energy source</v>
      </c>
      <c r="AE227" s="376" t="str">
        <f>IF($C226="",AuswahlEtr,VLOOKUP($C226,'ANNEX 1 Emission Factors'!$B$41:$AR$58,COLUMNS('ANNEX 1 Emission Factors'!$B:$H)+(AE$6-2014),FALSE))</f>
        <v>Select energy source</v>
      </c>
      <c r="AF227" s="376" t="str">
        <f>IF($C226="",AuswahlEtr,VLOOKUP($C226,'ANNEX 1 Emission Factors'!$B$41:$AR$58,COLUMNS('ANNEX 1 Emission Factors'!$B:$H)+(AF$6-2014),FALSE))</f>
        <v>Select energy source</v>
      </c>
      <c r="AG227" s="376" t="str">
        <f>IF($C226="",AuswahlEtr,VLOOKUP($C226,'ANNEX 1 Emission Factors'!$B$41:$AR$58,COLUMNS('ANNEX 1 Emission Factors'!$B:$H)+(AG$6-2014),FALSE))</f>
        <v>Select energy source</v>
      </c>
      <c r="AH227" s="376" t="str">
        <f>IF($C226="",AuswahlEtr,VLOOKUP($C226,'ANNEX 1 Emission Factors'!$B$41:$AR$58,COLUMNS('ANNEX 1 Emission Factors'!$B:$H)+(AH$6-2014),FALSE))</f>
        <v>Select energy source</v>
      </c>
      <c r="AI227" s="376" t="str">
        <f>IF($C226="",AuswahlEtr,VLOOKUP($C226,'ANNEX 1 Emission Factors'!$B$41:$AR$58,COLUMNS('ANNEX 1 Emission Factors'!$B:$H)+(AI$6-2014),FALSE))</f>
        <v>Select energy source</v>
      </c>
      <c r="AJ227" s="376" t="str">
        <f>IF($C226="",AuswahlEtr,VLOOKUP($C226,'ANNEX 1 Emission Factors'!$B$41:$AR$58,COLUMNS('ANNEX 1 Emission Factors'!$B:$H)+(AJ$6-2014),FALSE))</f>
        <v>Select energy source</v>
      </c>
      <c r="AK227" s="376" t="str">
        <f>IF($C226="",AuswahlEtr,VLOOKUP($C226,'ANNEX 1 Emission Factors'!$B$41:$AR$58,COLUMNS('ANNEX 1 Emission Factors'!$B:$H)+(AK$6-2014),FALSE))</f>
        <v>Select energy source</v>
      </c>
      <c r="AL227" s="376" t="str">
        <f>IF($C226="",AuswahlEtr,VLOOKUP($C226,'ANNEX 1 Emission Factors'!$B$41:$AR$58,COLUMNS('ANNEX 1 Emission Factors'!$B:$H)+(AL$6-2014),FALSE))</f>
        <v>Select energy source</v>
      </c>
    </row>
    <row r="228" spans="2:38" ht="15.75" customHeight="1" thickBot="1">
      <c r="B228" s="64"/>
      <c r="C228" s="75" t="str">
        <f t="shared" si="869"/>
        <v>Amount of energy</v>
      </c>
      <c r="D228" s="823" t="str">
        <f t="shared" si="869"/>
        <v>[kWh]</v>
      </c>
      <c r="E228" s="824"/>
      <c r="F228" s="172"/>
      <c r="G228" s="91" t="str">
        <f>IF('PART 1 Status assessment'!H182="","",'PART 1 Status assessment'!H182)</f>
        <v/>
      </c>
      <c r="H228" s="382" t="str">
        <f t="shared" ref="H228:I228" si="870">IF(ISBLANK(G228),"",G228)</f>
        <v/>
      </c>
      <c r="I228" s="386" t="str">
        <f t="shared" si="870"/>
        <v/>
      </c>
      <c r="J228" s="386" t="str">
        <f t="shared" ref="J228" si="871">IF(ISBLANK(I228),"",I228)</f>
        <v/>
      </c>
      <c r="K228" s="386" t="str">
        <f t="shared" ref="K228" si="872">IF(ISBLANK(J228),"",J228)</f>
        <v/>
      </c>
      <c r="L228" s="386" t="str">
        <f t="shared" ref="L228" si="873">IF(ISBLANK(K228),"",K228)</f>
        <v/>
      </c>
      <c r="M228" s="386" t="str">
        <f t="shared" ref="M228" si="874">IF(ISBLANK(L228),"",L228)</f>
        <v/>
      </c>
      <c r="N228" s="386" t="str">
        <f t="shared" ref="N228" si="875">IF(ISBLANK(M228),"",M228)</f>
        <v/>
      </c>
      <c r="O228" s="386" t="str">
        <f t="shared" ref="O228" si="876">IF(ISBLANK(N228),"",N228)</f>
        <v/>
      </c>
      <c r="P228" s="386" t="str">
        <f t="shared" ref="P228" si="877">IF(ISBLANK(O228),"",O228)</f>
        <v/>
      </c>
      <c r="Q228" s="386" t="str">
        <f t="shared" ref="Q228" si="878">IF(ISBLANK(P228),"",P228)</f>
        <v/>
      </c>
      <c r="R228" s="386" t="str">
        <f t="shared" ref="R228" si="879">IF(ISBLANK(Q228),"",Q228)</f>
        <v/>
      </c>
      <c r="S228" s="386" t="str">
        <f t="shared" ref="S228" si="880">IF(ISBLANK(R228),"",R228)</f>
        <v/>
      </c>
      <c r="T228" s="386" t="str">
        <f t="shared" ref="T228" si="881">IF(ISBLANK(S228),"",S228)</f>
        <v/>
      </c>
      <c r="U228" s="386" t="str">
        <f t="shared" ref="U228" si="882">IF(ISBLANK(T228),"",T228)</f>
        <v/>
      </c>
      <c r="V228" s="386" t="str">
        <f t="shared" ref="V228" si="883">IF(ISBLANK(U228),"",U228)</f>
        <v/>
      </c>
      <c r="W228" s="386" t="str">
        <f t="shared" ref="W228" si="884">IF(ISBLANK(V228),"",V228)</f>
        <v/>
      </c>
      <c r="X228" s="386" t="str">
        <f t="shared" ref="X228" si="885">IF(ISBLANK(W228),"",W228)</f>
        <v/>
      </c>
      <c r="Y228" s="386" t="str">
        <f t="shared" ref="Y228" si="886">IF(ISBLANK(X228),"",X228)</f>
        <v/>
      </c>
      <c r="Z228" s="386" t="str">
        <f t="shared" ref="Z228" si="887">IF(ISBLANK(Y228),"",Y228)</f>
        <v/>
      </c>
      <c r="AA228" s="386" t="str">
        <f t="shared" ref="AA228" si="888">IF(ISBLANK(Z228),"",Z228)</f>
        <v/>
      </c>
      <c r="AB228" s="386" t="str">
        <f t="shared" ref="AB228" si="889">IF(ISBLANK(AA228),"",AA228)</f>
        <v/>
      </c>
      <c r="AC228" s="386" t="str">
        <f t="shared" ref="AC228" si="890">IF(ISBLANK(AB228),"",AB228)</f>
        <v/>
      </c>
      <c r="AD228" s="386" t="str">
        <f t="shared" ref="AD228" si="891">IF(ISBLANK(AC228),"",AC228)</f>
        <v/>
      </c>
      <c r="AE228" s="386" t="str">
        <f t="shared" ref="AE228" si="892">IF(ISBLANK(AD228),"",AD228)</f>
        <v/>
      </c>
      <c r="AF228" s="386" t="str">
        <f t="shared" ref="AF228" si="893">IF(ISBLANK(AE228),"",AE228)</f>
        <v/>
      </c>
      <c r="AG228" s="386" t="str">
        <f t="shared" ref="AG228" si="894">IF(ISBLANK(AF228),"",AF228)</f>
        <v/>
      </c>
      <c r="AH228" s="386" t="str">
        <f t="shared" ref="AH228" si="895">IF(ISBLANK(AG228),"",AG228)</f>
        <v/>
      </c>
      <c r="AI228" s="386" t="str">
        <f t="shared" ref="AI228" si="896">IF(ISBLANK(AH228),"",AH228)</f>
        <v/>
      </c>
      <c r="AJ228" s="386" t="str">
        <f t="shared" ref="AJ228" si="897">IF(ISBLANK(AI228),"",AI228)</f>
        <v/>
      </c>
      <c r="AK228" s="386" t="str">
        <f t="shared" ref="AK228" si="898">IF(ISBLANK(AJ228),"",AJ228)</f>
        <v/>
      </c>
      <c r="AL228" s="386" t="str">
        <f t="shared" ref="AL228" si="899">IF(ISBLANK(AK228),"",AK228)</f>
        <v/>
      </c>
    </row>
    <row r="229" spans="2:38">
      <c r="B229" s="45"/>
      <c r="C229" s="15"/>
      <c r="D229" s="15"/>
      <c r="E229" s="15"/>
      <c r="F229" s="173"/>
      <c r="G229" s="60"/>
      <c r="H229" s="15"/>
      <c r="I229" s="377"/>
      <c r="J229" s="377"/>
      <c r="K229" s="377"/>
      <c r="L229" s="377"/>
      <c r="M229" s="377"/>
      <c r="N229" s="377"/>
      <c r="O229" s="377"/>
      <c r="P229" s="377"/>
      <c r="Q229" s="377"/>
      <c r="R229" s="377"/>
      <c r="S229" s="377"/>
      <c r="T229" s="377"/>
      <c r="U229" s="377"/>
      <c r="V229" s="377"/>
      <c r="W229" s="377"/>
      <c r="X229" s="377"/>
      <c r="Y229" s="377"/>
      <c r="Z229" s="377"/>
      <c r="AA229" s="377"/>
      <c r="AB229" s="377"/>
      <c r="AC229" s="377"/>
      <c r="AD229" s="377"/>
      <c r="AE229" s="377"/>
      <c r="AF229" s="377"/>
      <c r="AG229" s="377"/>
      <c r="AH229" s="377"/>
      <c r="AI229" s="377"/>
      <c r="AJ229" s="377"/>
      <c r="AK229" s="377"/>
      <c r="AL229" s="377"/>
    </row>
    <row r="230" spans="2:38" s="42" customFormat="1" ht="15.75" customHeight="1" thickBot="1">
      <c r="B230" s="67"/>
      <c r="C230" s="40" t="str">
        <f>'PART 1 Status assessment'!$C$184</f>
        <v>Cooling produced and exported beyond the system boundary</v>
      </c>
      <c r="D230" s="40"/>
      <c r="E230" s="40"/>
      <c r="F230" s="169"/>
      <c r="G230" s="60"/>
      <c r="H230" s="15"/>
      <c r="I230" s="202"/>
      <c r="J230" s="202"/>
      <c r="K230" s="202"/>
      <c r="L230" s="202"/>
      <c r="M230" s="202"/>
      <c r="N230" s="202"/>
      <c r="O230" s="202"/>
      <c r="P230" s="202"/>
      <c r="Q230" s="202"/>
      <c r="R230" s="202"/>
      <c r="S230" s="202"/>
      <c r="T230" s="202"/>
      <c r="U230" s="202"/>
      <c r="V230" s="202"/>
      <c r="W230" s="202"/>
      <c r="X230" s="202"/>
      <c r="Y230" s="202"/>
      <c r="Z230" s="202"/>
      <c r="AA230" s="202"/>
      <c r="AB230" s="202"/>
      <c r="AC230" s="202"/>
      <c r="AD230" s="202"/>
      <c r="AE230" s="202"/>
      <c r="AF230" s="202"/>
      <c r="AG230" s="202"/>
      <c r="AH230" s="202"/>
      <c r="AI230" s="202"/>
      <c r="AJ230" s="202"/>
      <c r="AK230" s="202"/>
      <c r="AL230" s="202"/>
    </row>
    <row r="231" spans="2:38" ht="15.75" customHeight="1">
      <c r="B231" s="64"/>
      <c r="C231" s="69" t="str">
        <f>C225</f>
        <v>Type of energy source</v>
      </c>
      <c r="D231" s="70"/>
      <c r="E231" s="71"/>
      <c r="F231" s="166"/>
      <c r="G231" s="60"/>
      <c r="H231" s="15"/>
      <c r="I231" s="202"/>
      <c r="J231" s="202"/>
      <c r="K231" s="202"/>
      <c r="L231" s="202"/>
      <c r="M231" s="202"/>
      <c r="N231" s="202"/>
      <c r="O231" s="202"/>
      <c r="P231" s="202"/>
      <c r="Q231" s="202"/>
      <c r="R231" s="202"/>
      <c r="S231" s="202"/>
      <c r="T231" s="202"/>
      <c r="U231" s="202"/>
      <c r="V231" s="202"/>
      <c r="W231" s="202"/>
      <c r="X231" s="202"/>
      <c r="Y231" s="202"/>
      <c r="Z231" s="202"/>
      <c r="AA231" s="202"/>
      <c r="AB231" s="202"/>
      <c r="AC231" s="202"/>
      <c r="AD231" s="202"/>
      <c r="AE231" s="202"/>
      <c r="AF231" s="202"/>
      <c r="AG231" s="202"/>
      <c r="AH231" s="202"/>
      <c r="AI231" s="202"/>
      <c r="AJ231" s="202"/>
      <c r="AK231" s="202"/>
      <c r="AL231" s="202"/>
    </row>
    <row r="232" spans="2:38" ht="16.5" customHeight="1">
      <c r="B232" s="64"/>
      <c r="C232" s="800"/>
      <c r="D232" s="772"/>
      <c r="E232" s="772"/>
      <c r="F232" s="166"/>
      <c r="G232" s="66"/>
      <c r="H232" s="400"/>
      <c r="I232" s="378"/>
      <c r="J232" s="378"/>
      <c r="K232" s="378"/>
      <c r="L232" s="378"/>
      <c r="M232" s="378"/>
      <c r="N232" s="378"/>
      <c r="O232" s="378"/>
      <c r="P232" s="378"/>
      <c r="Q232" s="378"/>
      <c r="R232" s="378"/>
      <c r="S232" s="378"/>
      <c r="T232" s="378"/>
      <c r="U232" s="378"/>
      <c r="V232" s="378"/>
      <c r="W232" s="378"/>
      <c r="X232" s="378"/>
      <c r="Y232" s="378"/>
      <c r="Z232" s="378"/>
      <c r="AA232" s="378"/>
      <c r="AB232" s="378"/>
      <c r="AC232" s="378"/>
      <c r="AD232" s="378"/>
      <c r="AE232" s="378"/>
      <c r="AF232" s="378"/>
      <c r="AG232" s="378"/>
      <c r="AH232" s="378"/>
      <c r="AI232" s="378"/>
      <c r="AJ232" s="378"/>
      <c r="AK232" s="378"/>
      <c r="AL232" s="378"/>
    </row>
    <row r="233" spans="2:38" ht="15.75" customHeight="1">
      <c r="B233" s="64"/>
      <c r="C233" s="357" t="str">
        <f t="shared" ref="C233:D234" si="900">C227</f>
        <v>CO2 factor [kgCO2eq/kWh]</v>
      </c>
      <c r="D233" s="833" t="str">
        <f t="shared" si="900"/>
        <v>[kgCO2eq/kWh]</v>
      </c>
      <c r="E233" s="834"/>
      <c r="F233" s="166"/>
      <c r="G233" s="94"/>
      <c r="H233" s="401" t="str">
        <f>IF($C232="",AuswahlEtr,VLOOKUP($C232,'ANNEX 1 Emission Factors'!$B$41:$AR$58,COLUMNS('ANNEX 1 Emission Factors'!$B:$H)+(H$6-2014),FALSE))</f>
        <v>Select energy source</v>
      </c>
      <c r="I233" s="376" t="str">
        <f>IF($C232="",AuswahlEtr,VLOOKUP($C232,'ANNEX 1 Emission Factors'!$B$41:$AR$58,COLUMNS('ANNEX 1 Emission Factors'!$B:$H)+(I$6-2014),FALSE))</f>
        <v>Select energy source</v>
      </c>
      <c r="J233" s="376" t="str">
        <f>IF($C232="",AuswahlEtr,VLOOKUP($C232,'ANNEX 1 Emission Factors'!$B$41:$AR$58,COLUMNS('ANNEX 1 Emission Factors'!$B:$H)+(J$6-2014),FALSE))</f>
        <v>Select energy source</v>
      </c>
      <c r="K233" s="376" t="str">
        <f>IF($C232="",AuswahlEtr,VLOOKUP($C232,'ANNEX 1 Emission Factors'!$B$41:$AR$58,COLUMNS('ANNEX 1 Emission Factors'!$B:$H)+(K$6-2014),FALSE))</f>
        <v>Select energy source</v>
      </c>
      <c r="L233" s="376" t="str">
        <f>IF($C232="",AuswahlEtr,VLOOKUP($C232,'ANNEX 1 Emission Factors'!$B$41:$AR$58,COLUMNS('ANNEX 1 Emission Factors'!$B:$H)+(L$6-2014),FALSE))</f>
        <v>Select energy source</v>
      </c>
      <c r="M233" s="376" t="str">
        <f>IF($C232="",AuswahlEtr,VLOOKUP($C232,'ANNEX 1 Emission Factors'!$B$41:$AR$58,COLUMNS('ANNEX 1 Emission Factors'!$B:$H)+(M$6-2014),FALSE))</f>
        <v>Select energy source</v>
      </c>
      <c r="N233" s="376" t="str">
        <f>IF($C232="",AuswahlEtr,VLOOKUP($C232,'ANNEX 1 Emission Factors'!$B$41:$AR$58,COLUMNS('ANNEX 1 Emission Factors'!$B:$H)+(N$6-2014),FALSE))</f>
        <v>Select energy source</v>
      </c>
      <c r="O233" s="376" t="str">
        <f>IF($C232="",AuswahlEtr,VLOOKUP($C232,'ANNEX 1 Emission Factors'!$B$41:$AR$58,COLUMNS('ANNEX 1 Emission Factors'!$B:$H)+(O$6-2014),FALSE))</f>
        <v>Select energy source</v>
      </c>
      <c r="P233" s="376" t="str">
        <f>IF($C232="",AuswahlEtr,VLOOKUP($C232,'ANNEX 1 Emission Factors'!$B$41:$AR$58,COLUMNS('ANNEX 1 Emission Factors'!$B:$H)+(P$6-2014),FALSE))</f>
        <v>Select energy source</v>
      </c>
      <c r="Q233" s="376" t="str">
        <f>IF($C232="",AuswahlEtr,VLOOKUP($C232,'ANNEX 1 Emission Factors'!$B$41:$AR$58,COLUMNS('ANNEX 1 Emission Factors'!$B:$H)+(Q$6-2014),FALSE))</f>
        <v>Select energy source</v>
      </c>
      <c r="R233" s="376" t="str">
        <f>IF($C232="",AuswahlEtr,VLOOKUP($C232,'ANNEX 1 Emission Factors'!$B$41:$AR$58,COLUMNS('ANNEX 1 Emission Factors'!$B:$H)+(R$6-2014),FALSE))</f>
        <v>Select energy source</v>
      </c>
      <c r="S233" s="376" t="str">
        <f>IF($C232="",AuswahlEtr,VLOOKUP($C232,'ANNEX 1 Emission Factors'!$B$41:$AR$58,COLUMNS('ANNEX 1 Emission Factors'!$B:$H)+(S$6-2014),FALSE))</f>
        <v>Select energy source</v>
      </c>
      <c r="T233" s="376" t="str">
        <f>IF($C232="",AuswahlEtr,VLOOKUP($C232,'ANNEX 1 Emission Factors'!$B$41:$AR$58,COLUMNS('ANNEX 1 Emission Factors'!$B:$H)+(T$6-2014),FALSE))</f>
        <v>Select energy source</v>
      </c>
      <c r="U233" s="376" t="str">
        <f>IF($C232="",AuswahlEtr,VLOOKUP($C232,'ANNEX 1 Emission Factors'!$B$41:$AR$58,COLUMNS('ANNEX 1 Emission Factors'!$B:$H)+(U$6-2014),FALSE))</f>
        <v>Select energy source</v>
      </c>
      <c r="V233" s="376" t="str">
        <f>IF($C232="",AuswahlEtr,VLOOKUP($C232,'ANNEX 1 Emission Factors'!$B$41:$AR$58,COLUMNS('ANNEX 1 Emission Factors'!$B:$H)+(V$6-2014),FALSE))</f>
        <v>Select energy source</v>
      </c>
      <c r="W233" s="376" t="str">
        <f>IF($C232="",AuswahlEtr,VLOOKUP($C232,'ANNEX 1 Emission Factors'!$B$41:$AR$58,COLUMNS('ANNEX 1 Emission Factors'!$B:$H)+(W$6-2014),FALSE))</f>
        <v>Select energy source</v>
      </c>
      <c r="X233" s="376" t="str">
        <f>IF($C232="",AuswahlEtr,VLOOKUP($C232,'ANNEX 1 Emission Factors'!$B$41:$AR$58,COLUMNS('ANNEX 1 Emission Factors'!$B:$H)+(X$6-2014),FALSE))</f>
        <v>Select energy source</v>
      </c>
      <c r="Y233" s="376" t="str">
        <f>IF($C232="",AuswahlEtr,VLOOKUP($C232,'ANNEX 1 Emission Factors'!$B$41:$AR$58,COLUMNS('ANNEX 1 Emission Factors'!$B:$H)+(Y$6-2014),FALSE))</f>
        <v>Select energy source</v>
      </c>
      <c r="Z233" s="376" t="str">
        <f>IF($C232="",AuswahlEtr,VLOOKUP($C232,'ANNEX 1 Emission Factors'!$B$41:$AR$58,COLUMNS('ANNEX 1 Emission Factors'!$B:$H)+(Z$6-2014),FALSE))</f>
        <v>Select energy source</v>
      </c>
      <c r="AA233" s="376" t="str">
        <f>IF($C232="",AuswahlEtr,VLOOKUP($C232,'ANNEX 1 Emission Factors'!$B$41:$AR$58,COLUMNS('ANNEX 1 Emission Factors'!$B:$H)+(AA$6-2014),FALSE))</f>
        <v>Select energy source</v>
      </c>
      <c r="AB233" s="376" t="str">
        <f>IF($C232="",AuswahlEtr,VLOOKUP($C232,'ANNEX 1 Emission Factors'!$B$41:$AR$58,COLUMNS('ANNEX 1 Emission Factors'!$B:$H)+(AB$6-2014),FALSE))</f>
        <v>Select energy source</v>
      </c>
      <c r="AC233" s="376" t="str">
        <f>IF($C232="",AuswahlEtr,VLOOKUP($C232,'ANNEX 1 Emission Factors'!$B$41:$AR$58,COLUMNS('ANNEX 1 Emission Factors'!$B:$H)+(AC$6-2014),FALSE))</f>
        <v>Select energy source</v>
      </c>
      <c r="AD233" s="376" t="str">
        <f>IF($C232="",AuswahlEtr,VLOOKUP($C232,'ANNEX 1 Emission Factors'!$B$41:$AR$58,COLUMNS('ANNEX 1 Emission Factors'!$B:$H)+(AD$6-2014),FALSE))</f>
        <v>Select energy source</v>
      </c>
      <c r="AE233" s="376" t="str">
        <f>IF($C232="",AuswahlEtr,VLOOKUP($C232,'ANNEX 1 Emission Factors'!$B$41:$AR$58,COLUMNS('ANNEX 1 Emission Factors'!$B:$H)+(AE$6-2014),FALSE))</f>
        <v>Select energy source</v>
      </c>
      <c r="AF233" s="376" t="str">
        <f>IF($C232="",AuswahlEtr,VLOOKUP($C232,'ANNEX 1 Emission Factors'!$B$41:$AR$58,COLUMNS('ANNEX 1 Emission Factors'!$B:$H)+(AF$6-2014),FALSE))</f>
        <v>Select energy source</v>
      </c>
      <c r="AG233" s="376" t="str">
        <f>IF($C232="",AuswahlEtr,VLOOKUP($C232,'ANNEX 1 Emission Factors'!$B$41:$AR$58,COLUMNS('ANNEX 1 Emission Factors'!$B:$H)+(AG$6-2014),FALSE))</f>
        <v>Select energy source</v>
      </c>
      <c r="AH233" s="376" t="str">
        <f>IF($C232="",AuswahlEtr,VLOOKUP($C232,'ANNEX 1 Emission Factors'!$B$41:$AR$58,COLUMNS('ANNEX 1 Emission Factors'!$B:$H)+(AH$6-2014),FALSE))</f>
        <v>Select energy source</v>
      </c>
      <c r="AI233" s="376" t="str">
        <f>IF($C232="",AuswahlEtr,VLOOKUP($C232,'ANNEX 1 Emission Factors'!$B$41:$AR$58,COLUMNS('ANNEX 1 Emission Factors'!$B:$H)+(AI$6-2014),FALSE))</f>
        <v>Select energy source</v>
      </c>
      <c r="AJ233" s="376" t="str">
        <f>IF($C232="",AuswahlEtr,VLOOKUP($C232,'ANNEX 1 Emission Factors'!$B$41:$AR$58,COLUMNS('ANNEX 1 Emission Factors'!$B:$H)+(AJ$6-2014),FALSE))</f>
        <v>Select energy source</v>
      </c>
      <c r="AK233" s="376" t="str">
        <f>IF($C232="",AuswahlEtr,VLOOKUP($C232,'ANNEX 1 Emission Factors'!$B$41:$AR$58,COLUMNS('ANNEX 1 Emission Factors'!$B:$H)+(AK$6-2014),FALSE))</f>
        <v>Select energy source</v>
      </c>
      <c r="AL233" s="376" t="str">
        <f>IF($C232="",AuswahlEtr,VLOOKUP($C232,'ANNEX 1 Emission Factors'!$B$41:$AR$58,COLUMNS('ANNEX 1 Emission Factors'!$B:$H)+(AL$6-2014),FALSE))</f>
        <v>Select energy source</v>
      </c>
    </row>
    <row r="234" spans="2:38" ht="15.75" customHeight="1" thickBot="1">
      <c r="B234" s="92"/>
      <c r="C234" s="75" t="str">
        <f t="shared" si="900"/>
        <v>Amount of energy</v>
      </c>
      <c r="D234" s="823" t="str">
        <f t="shared" si="900"/>
        <v>[kWh]</v>
      </c>
      <c r="E234" s="824"/>
      <c r="F234" s="172"/>
      <c r="G234" s="91" t="str">
        <f>IF('PART 1 Status assessment'!H188="","",'PART 1 Status assessment'!H188)</f>
        <v/>
      </c>
      <c r="H234" s="382" t="str">
        <f t="shared" ref="H234:I234" si="901">IF(ISBLANK(G234),"",G234)</f>
        <v/>
      </c>
      <c r="I234" s="386" t="str">
        <f t="shared" si="901"/>
        <v/>
      </c>
      <c r="J234" s="386" t="str">
        <f t="shared" ref="J234" si="902">IF(ISBLANK(I234),"",I234)</f>
        <v/>
      </c>
      <c r="K234" s="386" t="str">
        <f t="shared" ref="K234" si="903">IF(ISBLANK(J234),"",J234)</f>
        <v/>
      </c>
      <c r="L234" s="386" t="str">
        <f t="shared" ref="L234" si="904">IF(ISBLANK(K234),"",K234)</f>
        <v/>
      </c>
      <c r="M234" s="386" t="str">
        <f t="shared" ref="M234" si="905">IF(ISBLANK(L234),"",L234)</f>
        <v/>
      </c>
      <c r="N234" s="386" t="str">
        <f t="shared" ref="N234" si="906">IF(ISBLANK(M234),"",M234)</f>
        <v/>
      </c>
      <c r="O234" s="386" t="str">
        <f t="shared" ref="O234" si="907">IF(ISBLANK(N234),"",N234)</f>
        <v/>
      </c>
      <c r="P234" s="386" t="str">
        <f t="shared" ref="P234" si="908">IF(ISBLANK(O234),"",O234)</f>
        <v/>
      </c>
      <c r="Q234" s="386" t="str">
        <f t="shared" ref="Q234" si="909">IF(ISBLANK(P234),"",P234)</f>
        <v/>
      </c>
      <c r="R234" s="386" t="str">
        <f t="shared" ref="R234" si="910">IF(ISBLANK(Q234),"",Q234)</f>
        <v/>
      </c>
      <c r="S234" s="386" t="str">
        <f t="shared" ref="S234" si="911">IF(ISBLANK(R234),"",R234)</f>
        <v/>
      </c>
      <c r="T234" s="386" t="str">
        <f t="shared" ref="T234" si="912">IF(ISBLANK(S234),"",S234)</f>
        <v/>
      </c>
      <c r="U234" s="386" t="str">
        <f t="shared" ref="U234" si="913">IF(ISBLANK(T234),"",T234)</f>
        <v/>
      </c>
      <c r="V234" s="386" t="str">
        <f t="shared" ref="V234" si="914">IF(ISBLANK(U234),"",U234)</f>
        <v/>
      </c>
      <c r="W234" s="386" t="str">
        <f t="shared" ref="W234" si="915">IF(ISBLANK(V234),"",V234)</f>
        <v/>
      </c>
      <c r="X234" s="386" t="str">
        <f t="shared" ref="X234" si="916">IF(ISBLANK(W234),"",W234)</f>
        <v/>
      </c>
      <c r="Y234" s="386" t="str">
        <f t="shared" ref="Y234" si="917">IF(ISBLANK(X234),"",X234)</f>
        <v/>
      </c>
      <c r="Z234" s="386" t="str">
        <f t="shared" ref="Z234" si="918">IF(ISBLANK(Y234),"",Y234)</f>
        <v/>
      </c>
      <c r="AA234" s="386" t="str">
        <f t="shared" ref="AA234" si="919">IF(ISBLANK(Z234),"",Z234)</f>
        <v/>
      </c>
      <c r="AB234" s="386" t="str">
        <f t="shared" ref="AB234" si="920">IF(ISBLANK(AA234),"",AA234)</f>
        <v/>
      </c>
      <c r="AC234" s="386" t="str">
        <f t="shared" ref="AC234" si="921">IF(ISBLANK(AB234),"",AB234)</f>
        <v/>
      </c>
      <c r="AD234" s="386" t="str">
        <f t="shared" ref="AD234" si="922">IF(ISBLANK(AC234),"",AC234)</f>
        <v/>
      </c>
      <c r="AE234" s="386" t="str">
        <f t="shared" ref="AE234" si="923">IF(ISBLANK(AD234),"",AD234)</f>
        <v/>
      </c>
      <c r="AF234" s="386" t="str">
        <f t="shared" ref="AF234" si="924">IF(ISBLANK(AE234),"",AE234)</f>
        <v/>
      </c>
      <c r="AG234" s="386" t="str">
        <f t="shared" ref="AG234" si="925">IF(ISBLANK(AF234),"",AF234)</f>
        <v/>
      </c>
      <c r="AH234" s="386" t="str">
        <f t="shared" ref="AH234" si="926">IF(ISBLANK(AG234),"",AG234)</f>
        <v/>
      </c>
      <c r="AI234" s="386" t="str">
        <f t="shared" ref="AI234" si="927">IF(ISBLANK(AH234),"",AH234)</f>
        <v/>
      </c>
      <c r="AJ234" s="386" t="str">
        <f t="shared" ref="AJ234" si="928">IF(ISBLANK(AI234),"",AI234)</f>
        <v/>
      </c>
      <c r="AK234" s="386" t="str">
        <f t="shared" ref="AK234" si="929">IF(ISBLANK(AJ234),"",AJ234)</f>
        <v/>
      </c>
      <c r="AL234" s="386" t="str">
        <f t="shared" ref="AL234" si="930">IF(ISBLANK(AK234),"",AK234)</f>
        <v/>
      </c>
    </row>
    <row r="235" spans="2:38" ht="15.75" customHeight="1">
      <c r="B235" s="15"/>
      <c r="C235" s="40"/>
      <c r="D235" s="40"/>
      <c r="E235" s="96"/>
      <c r="F235" s="175"/>
      <c r="G235" s="60"/>
      <c r="H235" s="15"/>
      <c r="I235" s="202"/>
      <c r="J235" s="202"/>
      <c r="K235" s="202"/>
      <c r="L235" s="202"/>
      <c r="M235" s="202"/>
      <c r="N235" s="202"/>
      <c r="O235" s="202"/>
      <c r="P235" s="202"/>
      <c r="Q235" s="202"/>
      <c r="R235" s="202"/>
      <c r="S235" s="202"/>
      <c r="T235" s="202"/>
      <c r="U235" s="202"/>
      <c r="V235" s="202"/>
      <c r="W235" s="202"/>
      <c r="X235" s="202"/>
      <c r="Y235" s="202"/>
      <c r="Z235" s="202"/>
      <c r="AA235" s="202"/>
      <c r="AB235" s="202"/>
      <c r="AC235" s="202"/>
      <c r="AD235" s="202"/>
      <c r="AE235" s="202"/>
      <c r="AF235" s="202"/>
      <c r="AG235" s="202"/>
      <c r="AH235" s="202"/>
      <c r="AI235" s="202"/>
      <c r="AJ235" s="202"/>
      <c r="AK235" s="202"/>
      <c r="AL235" s="202"/>
    </row>
    <row r="236" spans="2:38">
      <c r="G236" s="60"/>
      <c r="H236" s="15"/>
      <c r="I236" s="202"/>
      <c r="J236" s="202"/>
      <c r="K236" s="202"/>
      <c r="L236" s="202"/>
      <c r="M236" s="202"/>
      <c r="N236" s="202"/>
      <c r="O236" s="202"/>
      <c r="P236" s="202"/>
      <c r="Q236" s="202"/>
      <c r="R236" s="202"/>
      <c r="S236" s="202"/>
      <c r="T236" s="202"/>
      <c r="U236" s="202"/>
      <c r="V236" s="202"/>
      <c r="W236" s="202"/>
      <c r="X236" s="202"/>
      <c r="Y236" s="202"/>
      <c r="Z236" s="202"/>
      <c r="AA236" s="202"/>
      <c r="AB236" s="202"/>
      <c r="AC236" s="202"/>
      <c r="AD236" s="202"/>
      <c r="AE236" s="202"/>
      <c r="AF236" s="202"/>
      <c r="AG236" s="202"/>
      <c r="AH236" s="202"/>
      <c r="AI236" s="202"/>
      <c r="AJ236" s="202"/>
      <c r="AK236" s="202"/>
      <c r="AL236" s="202"/>
    </row>
    <row r="237" spans="2:38" ht="15" customHeight="1">
      <c r="B237" s="100" t="str">
        <f>'PART 1 Status assessment'!B191</f>
        <v>Balance of GHG emissions (CO2 emission balance)</v>
      </c>
      <c r="G237" s="60"/>
      <c r="H237" s="15"/>
      <c r="I237" s="202"/>
      <c r="J237" s="23"/>
      <c r="K237" s="23"/>
      <c r="L237" s="23"/>
      <c r="M237" s="23"/>
      <c r="N237" s="23"/>
      <c r="O237" s="23"/>
      <c r="P237" s="23"/>
      <c r="Q237" s="23"/>
      <c r="R237" s="23"/>
      <c r="S237" s="23"/>
      <c r="T237" s="23"/>
      <c r="U237" s="23"/>
      <c r="V237" s="23"/>
      <c r="W237" s="23"/>
      <c r="X237" s="23"/>
      <c r="Y237" s="23"/>
      <c r="Z237" s="23"/>
      <c r="AA237" s="23"/>
      <c r="AB237" s="23"/>
      <c r="AC237" s="23"/>
      <c r="AD237" s="23"/>
      <c r="AE237" s="23"/>
      <c r="AF237" s="23"/>
      <c r="AG237" s="23"/>
      <c r="AH237" s="23"/>
      <c r="AI237" s="23"/>
      <c r="AJ237" s="23"/>
      <c r="AK237" s="23"/>
      <c r="AL237" s="23"/>
    </row>
    <row r="238" spans="2:38" ht="13.5" thickBot="1">
      <c r="G238" s="60"/>
      <c r="H238" s="15"/>
      <c r="I238" s="202"/>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row>
    <row r="239" spans="2:38" ht="18.75" customHeight="1" thickBot="1">
      <c r="B239" s="798" t="str">
        <f>HLOOKUP(Start!$B$14,Sprachen_allg!B:Z,ROWS(Sprachen_allg!1:200),FALSE)</f>
        <v>Accounting scope "Construction"</v>
      </c>
      <c r="C239" s="799"/>
      <c r="D239" s="61"/>
      <c r="E239" s="119"/>
      <c r="G239" s="60"/>
      <c r="H239" s="15"/>
      <c r="I239" s="202"/>
      <c r="J239" s="23"/>
      <c r="K239" s="23"/>
      <c r="L239" s="23"/>
      <c r="M239" s="23"/>
      <c r="N239" s="23"/>
      <c r="O239" s="23"/>
      <c r="P239" s="23"/>
      <c r="Q239" s="23"/>
      <c r="R239" s="23"/>
      <c r="S239" s="23"/>
      <c r="T239" s="23"/>
      <c r="U239" s="23"/>
      <c r="V239" s="23"/>
      <c r="W239" s="23"/>
      <c r="X239" s="23"/>
      <c r="Y239" s="23"/>
      <c r="Z239" s="23"/>
      <c r="AA239" s="23"/>
      <c r="AB239" s="23"/>
      <c r="AC239" s="23"/>
      <c r="AD239" s="23"/>
      <c r="AE239" s="23"/>
      <c r="AF239" s="23"/>
      <c r="AG239" s="23"/>
      <c r="AH239" s="23"/>
      <c r="AI239" s="23"/>
      <c r="AJ239" s="23"/>
      <c r="AK239" s="23"/>
      <c r="AL239" s="23"/>
    </row>
    <row r="240" spans="2:38">
      <c r="B240" s="45"/>
      <c r="C240" s="15"/>
      <c r="D240" s="15"/>
      <c r="E240" s="46"/>
      <c r="G240" s="60"/>
      <c r="H240" s="15"/>
      <c r="I240" s="202"/>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row>
    <row r="241" spans="2:40" ht="13.5" thickBot="1">
      <c r="B241" s="176" t="str">
        <f>HLOOKUP(Start!$B$14,Sprachen_allg!B:Z,ROWS(Sprachen_allg!1:201),FALSE)</f>
        <v>Greenhouse gas emissions during the life cycle stages in accordance with EN 15978</v>
      </c>
      <c r="D241" s="15"/>
      <c r="E241" s="46"/>
      <c r="G241" s="60"/>
      <c r="H241" s="15"/>
      <c r="I241" s="202"/>
      <c r="J241" s="23"/>
      <c r="K241" s="23"/>
      <c r="L241" s="23"/>
      <c r="M241" s="23"/>
      <c r="N241" s="23"/>
      <c r="O241" s="23"/>
      <c r="P241" s="23"/>
      <c r="Q241" s="23"/>
      <c r="R241" s="23"/>
      <c r="S241" s="23"/>
      <c r="T241" s="23"/>
      <c r="U241" s="23"/>
      <c r="V241" s="23"/>
      <c r="W241" s="23"/>
      <c r="X241" s="23"/>
      <c r="Y241" s="23"/>
      <c r="Z241" s="23"/>
      <c r="AA241" s="23"/>
      <c r="AB241" s="23"/>
      <c r="AC241" s="23"/>
      <c r="AD241" s="23"/>
      <c r="AE241" s="23"/>
      <c r="AF241" s="23"/>
      <c r="AG241" s="23"/>
      <c r="AH241" s="23"/>
      <c r="AI241" s="23"/>
      <c r="AJ241" s="23"/>
      <c r="AK241" s="23"/>
      <c r="AL241" s="23"/>
    </row>
    <row r="242" spans="2:40" ht="16.5" customHeight="1">
      <c r="B242" s="501" t="str">
        <f>HLOOKUP(Start!$B$14,Sprachen_allg!B:Z,ROWS(Sprachen_allg!1:202),FALSE)</f>
        <v>Product stage (A1-A3)</v>
      </c>
      <c r="C242" s="105"/>
      <c r="D242" s="106"/>
      <c r="E242" s="507" t="str">
        <f>HLOOKUP(Start!$B$14,Sprachen_Einheiten!B:Z,4,FALSE)</f>
        <v>[kgCO2eq]</v>
      </c>
      <c r="G242" s="91" t="str">
        <f>IF(BBK=1,IF(ISBLANK(Project!E12),EingabePd,Project!E12),Variablen!$B$39)</f>
        <v>Accounting scope "Operation"</v>
      </c>
      <c r="H242" s="15"/>
      <c r="I242" s="202"/>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row>
    <row r="243" spans="2:40" ht="16.5" customHeight="1">
      <c r="B243" s="508" t="str">
        <f>HLOOKUP(Start!$B$14,Sprachen_allg!B:Z,ROWS(Sprachen_allg!1:203),FALSE)</f>
        <v>Use stage (B1+B4)</v>
      </c>
      <c r="C243" s="178"/>
      <c r="D243" s="110"/>
      <c r="E243" s="179" t="str">
        <f>E242</f>
        <v>[kgCO2eq]</v>
      </c>
      <c r="G243" s="91" t="str">
        <f>IF(BBK=1,IF(ISBLANK(Project!E13),EingabePd,Project!E13),Variablen!$B$39)</f>
        <v>Accounting scope "Operation"</v>
      </c>
      <c r="H243" s="15"/>
      <c r="I243" s="202"/>
      <c r="J243" s="23"/>
      <c r="K243" s="23"/>
      <c r="L243" s="23"/>
      <c r="M243" s="23"/>
      <c r="N243" s="23"/>
      <c r="O243" s="23"/>
      <c r="P243" s="23"/>
      <c r="Q243" s="23"/>
      <c r="R243" s="23"/>
      <c r="S243" s="23"/>
      <c r="T243" s="23"/>
      <c r="U243" s="23"/>
      <c r="V243" s="23"/>
      <c r="W243" s="23"/>
      <c r="X243" s="23"/>
      <c r="Y243" s="23"/>
      <c r="Z243" s="23"/>
      <c r="AA243" s="23"/>
      <c r="AB243" s="23"/>
      <c r="AC243" s="23"/>
      <c r="AD243" s="23"/>
      <c r="AE243" s="23"/>
      <c r="AF243" s="23"/>
      <c r="AG243" s="23"/>
      <c r="AH243" s="23"/>
      <c r="AI243" s="23"/>
      <c r="AJ243" s="23"/>
      <c r="AK243" s="23"/>
      <c r="AL243" s="23"/>
    </row>
    <row r="244" spans="2:40" ht="16.5" customHeight="1">
      <c r="B244" s="502" t="str">
        <f>HLOOKUP(Start!$B$14,Sprachen_allg!B:Z,ROWS(Sprachen_allg!1:204),FALSE)</f>
        <v>Use stage - climate action measures (B5)</v>
      </c>
      <c r="C244" s="114"/>
      <c r="D244" s="110"/>
      <c r="E244" s="180" t="str">
        <f>HLOOKUP(Start!$B$14,Sprachen_Einheiten!B:Z,24,FALSE)</f>
        <v>[kgCO2eq/a]</v>
      </c>
      <c r="G244" s="60"/>
      <c r="H244" s="402">
        <f t="shared" ref="H244:AL244" si="931">H19</f>
        <v>0</v>
      </c>
      <c r="I244" s="181">
        <f t="shared" si="931"/>
        <v>0</v>
      </c>
      <c r="J244" s="181">
        <f t="shared" si="931"/>
        <v>0</v>
      </c>
      <c r="K244" s="181">
        <f t="shared" si="931"/>
        <v>0</v>
      </c>
      <c r="L244" s="181">
        <f t="shared" si="931"/>
        <v>0</v>
      </c>
      <c r="M244" s="181">
        <f t="shared" si="931"/>
        <v>0</v>
      </c>
      <c r="N244" s="181">
        <f t="shared" si="931"/>
        <v>0</v>
      </c>
      <c r="O244" s="181">
        <f t="shared" si="931"/>
        <v>0</v>
      </c>
      <c r="P244" s="181">
        <f t="shared" si="931"/>
        <v>0</v>
      </c>
      <c r="Q244" s="181">
        <f t="shared" si="931"/>
        <v>0</v>
      </c>
      <c r="R244" s="181">
        <f t="shared" si="931"/>
        <v>0</v>
      </c>
      <c r="S244" s="181">
        <f t="shared" si="931"/>
        <v>0</v>
      </c>
      <c r="T244" s="181">
        <f t="shared" si="931"/>
        <v>0</v>
      </c>
      <c r="U244" s="181">
        <f t="shared" si="931"/>
        <v>0</v>
      </c>
      <c r="V244" s="181">
        <f t="shared" si="931"/>
        <v>0</v>
      </c>
      <c r="W244" s="181">
        <f t="shared" si="931"/>
        <v>0</v>
      </c>
      <c r="X244" s="181">
        <f t="shared" si="931"/>
        <v>0</v>
      </c>
      <c r="Y244" s="181">
        <f t="shared" si="931"/>
        <v>0</v>
      </c>
      <c r="Z244" s="181">
        <f t="shared" si="931"/>
        <v>0</v>
      </c>
      <c r="AA244" s="181">
        <f t="shared" si="931"/>
        <v>0</v>
      </c>
      <c r="AB244" s="181">
        <f t="shared" si="931"/>
        <v>0</v>
      </c>
      <c r="AC244" s="181">
        <f t="shared" si="931"/>
        <v>0</v>
      </c>
      <c r="AD244" s="181">
        <f t="shared" si="931"/>
        <v>0</v>
      </c>
      <c r="AE244" s="181">
        <f t="shared" si="931"/>
        <v>0</v>
      </c>
      <c r="AF244" s="181">
        <f t="shared" si="931"/>
        <v>0</v>
      </c>
      <c r="AG244" s="181">
        <f t="shared" si="931"/>
        <v>0</v>
      </c>
      <c r="AH244" s="181">
        <f t="shared" si="931"/>
        <v>0</v>
      </c>
      <c r="AI244" s="181">
        <f t="shared" si="931"/>
        <v>0</v>
      </c>
      <c r="AJ244" s="181">
        <f t="shared" si="931"/>
        <v>0</v>
      </c>
      <c r="AK244" s="181">
        <f t="shared" si="931"/>
        <v>0</v>
      </c>
      <c r="AL244" s="181">
        <f t="shared" si="931"/>
        <v>0</v>
      </c>
    </row>
    <row r="245" spans="2:40" ht="16.5" customHeight="1" thickBot="1">
      <c r="B245" s="500" t="str">
        <f>HLOOKUP(Start!$B$14,Sprachen_allg!B:Z,ROWS(Sprachen_allg!1:205),FALSE)</f>
        <v>End of life stage and Recycling potentials (C3+C4+D)</v>
      </c>
      <c r="C245" s="83"/>
      <c r="D245" s="116"/>
      <c r="E245" s="123" t="str">
        <f>E242</f>
        <v>[kgCO2eq]</v>
      </c>
      <c r="G245" s="91" t="str">
        <f>IF(BBK=1,IF(ISBLANK(Project!E14),EingabePd,Project!E14),Variablen!$B$39)</f>
        <v>Accounting scope "Operation"</v>
      </c>
      <c r="H245" s="15"/>
      <c r="I245" s="202"/>
      <c r="J245" s="23"/>
      <c r="K245" s="23"/>
      <c r="L245" s="23"/>
      <c r="M245" s="23"/>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row>
    <row r="246" spans="2:40" ht="13.5" thickBot="1">
      <c r="G246" s="60"/>
      <c r="H246" s="15"/>
      <c r="I246" s="202"/>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row>
    <row r="247" spans="2:40" ht="18.75" customHeight="1" thickBot="1">
      <c r="B247" s="798" t="str">
        <f>HLOOKUP(Start!$B$14,Sprachen_allg!B:Z,ROWS(Sprachen_allg!1:206),FALSE)</f>
        <v>Decarbonisation path</v>
      </c>
      <c r="C247" s="799"/>
      <c r="D247" s="61"/>
      <c r="E247" s="119"/>
      <c r="G247" s="60"/>
      <c r="H247" s="15"/>
      <c r="I247" s="202"/>
      <c r="J247" s="23"/>
      <c r="K247" s="23"/>
      <c r="L247" s="23"/>
      <c r="M247" s="23"/>
      <c r="N247" s="23"/>
      <c r="O247" s="23"/>
      <c r="P247" s="23"/>
      <c r="Q247" s="23"/>
      <c r="R247" s="23"/>
      <c r="S247" s="23"/>
      <c r="T247" s="23"/>
      <c r="U247" s="23"/>
      <c r="V247" s="23"/>
      <c r="W247" s="23"/>
      <c r="X247" s="23"/>
      <c r="Y247" s="23"/>
      <c r="Z247" s="23"/>
      <c r="AA247" s="23"/>
      <c r="AB247" s="23"/>
      <c r="AC247" s="23"/>
      <c r="AD247" s="23"/>
      <c r="AE247" s="23"/>
      <c r="AF247" s="23"/>
      <c r="AG247" s="23"/>
      <c r="AH247" s="23"/>
      <c r="AI247" s="23"/>
      <c r="AJ247" s="23"/>
      <c r="AK247" s="23"/>
      <c r="AL247" s="23"/>
    </row>
    <row r="248" spans="2:40">
      <c r="B248" s="45"/>
      <c r="C248" s="15"/>
      <c r="D248" s="15"/>
      <c r="E248" s="46"/>
      <c r="G248" s="60"/>
      <c r="H248" s="15"/>
      <c r="I248" s="202"/>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row>
    <row r="249" spans="2:40" ht="15.75" customHeight="1" thickBot="1">
      <c r="B249" s="176" t="str">
        <f>HLOOKUP(Start!$B$14,Sprachen_allg!B:Z,ROWS(Sprachen_allg!1:207),FALSE)</f>
        <v>Initial value of Climate Action Roadmap</v>
      </c>
      <c r="C249" s="15"/>
      <c r="D249" s="15"/>
      <c r="E249" s="46"/>
      <c r="G249" s="60"/>
      <c r="H249" s="15"/>
      <c r="I249" s="202"/>
      <c r="J249" s="23"/>
      <c r="K249" s="23"/>
      <c r="L249" s="23"/>
      <c r="M249" s="23"/>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row>
    <row r="250" spans="2:40" ht="16.5" customHeight="1">
      <c r="B250" s="182" t="str">
        <f>HLOOKUP(Start!$B$14,Sprachen_allg!B:Z,ROWS(Sprachen_allg!1:208),FALSE)</f>
        <v>GHG emissions from imported final energy ("Import") - operation</v>
      </c>
      <c r="C250" s="183"/>
      <c r="D250" s="106"/>
      <c r="E250" s="177" t="str">
        <f>E244</f>
        <v>[kgCO2eq/a]</v>
      </c>
      <c r="G250" s="91">
        <f ca="1">IF(GIB=1,SUM('PART 1 Status assessment'!F196:H196)/3,'PART 1 Status assessment'!H196)</f>
        <v>0</v>
      </c>
      <c r="H250" s="15"/>
      <c r="I250" s="202"/>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row>
    <row r="251" spans="2:40" ht="16.5" customHeight="1" thickBot="1">
      <c r="B251" s="509" t="str">
        <f>HLOOKUP(Start!$B$14,Sprachen_allg!B:Z,ROWS(Sprachen_allg!1:209),FALSE)</f>
        <v>GHG emissions from exported final energy ("Export") - operation</v>
      </c>
      <c r="C251" s="184"/>
      <c r="D251" s="116"/>
      <c r="E251" s="123" t="str">
        <f>E244</f>
        <v>[kgCO2eq/a]</v>
      </c>
      <c r="G251" s="91">
        <f ca="1">IF(GIB=1,SUM('PART 1 Status assessment'!F197:H197)/3,'PART 1 Status assessment'!H197)</f>
        <v>0</v>
      </c>
      <c r="H251" s="15"/>
      <c r="I251" s="202"/>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row>
    <row r="252" spans="2:40">
      <c r="B252" s="45"/>
      <c r="C252" s="40"/>
      <c r="D252" s="40"/>
      <c r="E252" s="185"/>
      <c r="G252" s="60"/>
      <c r="H252" s="15"/>
      <c r="I252" s="202"/>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row>
    <row r="253" spans="2:40" ht="15.75" customHeight="1" thickBot="1">
      <c r="B253" s="506" t="str">
        <f>HLOOKUP(Start!$B$14,Sprachen_allg!B:Z,ROWS(Sprachen_allg!1:210),FALSE)</f>
        <v>Decarbonisation path - operation</v>
      </c>
      <c r="C253" s="15"/>
      <c r="D253" s="15"/>
      <c r="E253" s="46"/>
      <c r="G253" s="60"/>
      <c r="H253" s="15"/>
      <c r="I253" s="202"/>
      <c r="J253" s="23"/>
      <c r="K253" s="23"/>
      <c r="L253" s="23"/>
      <c r="M253" s="23"/>
      <c r="N253" s="23"/>
      <c r="O253" s="23"/>
      <c r="P253" s="23"/>
      <c r="Q253" s="23"/>
      <c r="R253" s="23"/>
      <c r="S253" s="23"/>
      <c r="T253" s="23"/>
      <c r="U253" s="23"/>
      <c r="V253" s="23"/>
      <c r="W253" s="23"/>
      <c r="X253" s="23"/>
      <c r="Y253" s="23"/>
      <c r="Z253" s="23"/>
      <c r="AA253" s="23"/>
      <c r="AB253" s="23"/>
      <c r="AC253" s="23"/>
      <c r="AD253" s="23"/>
      <c r="AE253" s="23"/>
      <c r="AF253" s="23"/>
      <c r="AG253" s="23"/>
      <c r="AH253" s="23"/>
      <c r="AI253" s="23"/>
      <c r="AJ253" s="23"/>
      <c r="AK253" s="23"/>
      <c r="AL253" s="23"/>
    </row>
    <row r="254" spans="2:40" ht="16.5" customHeight="1">
      <c r="B254" s="501" t="str">
        <f>HLOOKUP(Start!$B$14,Sprachen_allg!B:Z,ROWS(Sprachen_allg!1:211),FALSE)</f>
        <v>Years between the start point and end point</v>
      </c>
      <c r="C254" s="183"/>
      <c r="D254" s="106"/>
      <c r="E254" s="505" t="str">
        <f>HLOOKUP(Start!$B$14,Sprachen_Einheiten!B:Z,27,FALSE)</f>
        <v>[nYears]</v>
      </c>
      <c r="G254" s="91">
        <f>ZieljahrKSFP-StartjahrKSFP+1</f>
        <v>31</v>
      </c>
      <c r="H254" s="15"/>
      <c r="I254" s="202"/>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row>
    <row r="255" spans="2:40" ht="18.75" customHeight="1">
      <c r="B255" s="510" t="str">
        <f>HLOOKUP(Start!$B$14,Sprachen_allg!B:Z,ROWS(Sprachen_allg!1:212),FALSE)</f>
        <v>Decarbonisation path - carbon neutral in operation until 2050</v>
      </c>
      <c r="C255" s="186"/>
      <c r="D255" s="110"/>
      <c r="E255" s="180" t="str">
        <f>E244</f>
        <v>[kgCO2eq/a]</v>
      </c>
      <c r="G255" s="60"/>
      <c r="H255" s="403">
        <f ca="1">IF(G250-G251&lt;0,0,G250-G251)</f>
        <v>0</v>
      </c>
      <c r="I255" s="187">
        <f t="shared" ref="I255:AL255" ca="1" si="932">IF(I$6&lt;=ZieljahrKSFP,H255-($H$255/(ZieljahrKSFP-2020)),TextZiel)</f>
        <v>0</v>
      </c>
      <c r="J255" s="187">
        <f t="shared" ca="1" si="932"/>
        <v>0</v>
      </c>
      <c r="K255" s="187">
        <f t="shared" ca="1" si="932"/>
        <v>0</v>
      </c>
      <c r="L255" s="187">
        <f t="shared" ca="1" si="932"/>
        <v>0</v>
      </c>
      <c r="M255" s="187">
        <f t="shared" ca="1" si="932"/>
        <v>0</v>
      </c>
      <c r="N255" s="187">
        <f t="shared" ca="1" si="932"/>
        <v>0</v>
      </c>
      <c r="O255" s="187">
        <f t="shared" ca="1" si="932"/>
        <v>0</v>
      </c>
      <c r="P255" s="187">
        <f t="shared" ca="1" si="932"/>
        <v>0</v>
      </c>
      <c r="Q255" s="187">
        <f t="shared" ca="1" si="932"/>
        <v>0</v>
      </c>
      <c r="R255" s="187">
        <f t="shared" ca="1" si="932"/>
        <v>0</v>
      </c>
      <c r="S255" s="187">
        <f t="shared" ca="1" si="932"/>
        <v>0</v>
      </c>
      <c r="T255" s="187">
        <f t="shared" ca="1" si="932"/>
        <v>0</v>
      </c>
      <c r="U255" s="187">
        <f t="shared" ca="1" si="932"/>
        <v>0</v>
      </c>
      <c r="V255" s="187">
        <f t="shared" ca="1" si="932"/>
        <v>0</v>
      </c>
      <c r="W255" s="187">
        <f t="shared" ca="1" si="932"/>
        <v>0</v>
      </c>
      <c r="X255" s="187">
        <f t="shared" ca="1" si="932"/>
        <v>0</v>
      </c>
      <c r="Y255" s="187">
        <f t="shared" ca="1" si="932"/>
        <v>0</v>
      </c>
      <c r="Z255" s="187">
        <f t="shared" ca="1" si="932"/>
        <v>0</v>
      </c>
      <c r="AA255" s="187">
        <f t="shared" ca="1" si="932"/>
        <v>0</v>
      </c>
      <c r="AB255" s="187">
        <f t="shared" ca="1" si="932"/>
        <v>0</v>
      </c>
      <c r="AC255" s="187">
        <f t="shared" ca="1" si="932"/>
        <v>0</v>
      </c>
      <c r="AD255" s="187">
        <f t="shared" ca="1" si="932"/>
        <v>0</v>
      </c>
      <c r="AE255" s="187">
        <f t="shared" ca="1" si="932"/>
        <v>0</v>
      </c>
      <c r="AF255" s="187">
        <f t="shared" ca="1" si="932"/>
        <v>0</v>
      </c>
      <c r="AG255" s="187">
        <f t="shared" ca="1" si="932"/>
        <v>0</v>
      </c>
      <c r="AH255" s="187">
        <f t="shared" ca="1" si="932"/>
        <v>0</v>
      </c>
      <c r="AI255" s="187">
        <f t="shared" ca="1" si="932"/>
        <v>0</v>
      </c>
      <c r="AJ255" s="187">
        <f t="shared" ca="1" si="932"/>
        <v>0</v>
      </c>
      <c r="AK255" s="187">
        <f t="shared" ca="1" si="932"/>
        <v>0</v>
      </c>
      <c r="AL255" s="187">
        <f t="shared" ca="1" si="932"/>
        <v>0</v>
      </c>
    </row>
    <row r="256" spans="2:40" ht="16.5" customHeight="1" thickBot="1">
      <c r="B256" s="509" t="str">
        <f>HLOOKUP(Start!$B$14,Sprachen_allg!B:Z,ROWS(Sprachen_allg!1:213),FALSE)</f>
        <v>Decarbonisation path - carbon neutral in operation until 2050 (area-specific)</v>
      </c>
      <c r="C256" s="184"/>
      <c r="D256" s="116"/>
      <c r="E256" s="504" t="str">
        <f>HLOOKUP(Start!$B$14,Sprachen_Einheiten!B:Z,25,FALSE)</f>
        <v>[kgCO2eq/a*NRF]</v>
      </c>
      <c r="G256" s="60"/>
      <c r="H256" s="402" t="str">
        <f t="shared" ref="H256:AL256" ca="1" si="933">IF(H255=TextZiel,H255,IF(AngabeNRF=0,TextNRF,H255/NRF))</f>
        <v>no net floor space</v>
      </c>
      <c r="I256" s="181" t="str">
        <f t="shared" ca="1" si="933"/>
        <v>no net floor space</v>
      </c>
      <c r="J256" s="181" t="str">
        <f t="shared" ca="1" si="933"/>
        <v>no net floor space</v>
      </c>
      <c r="K256" s="181" t="str">
        <f t="shared" ca="1" si="933"/>
        <v>no net floor space</v>
      </c>
      <c r="L256" s="181" t="str">
        <f t="shared" ca="1" si="933"/>
        <v>no net floor space</v>
      </c>
      <c r="M256" s="181" t="str">
        <f t="shared" ca="1" si="933"/>
        <v>no net floor space</v>
      </c>
      <c r="N256" s="181" t="str">
        <f t="shared" ca="1" si="933"/>
        <v>no net floor space</v>
      </c>
      <c r="O256" s="181" t="str">
        <f t="shared" ca="1" si="933"/>
        <v>no net floor space</v>
      </c>
      <c r="P256" s="181" t="str">
        <f t="shared" ca="1" si="933"/>
        <v>no net floor space</v>
      </c>
      <c r="Q256" s="181" t="str">
        <f t="shared" ca="1" si="933"/>
        <v>no net floor space</v>
      </c>
      <c r="R256" s="181" t="str">
        <f t="shared" ca="1" si="933"/>
        <v>no net floor space</v>
      </c>
      <c r="S256" s="181" t="str">
        <f t="shared" ca="1" si="933"/>
        <v>no net floor space</v>
      </c>
      <c r="T256" s="181" t="str">
        <f t="shared" ca="1" si="933"/>
        <v>no net floor space</v>
      </c>
      <c r="U256" s="181" t="str">
        <f t="shared" ca="1" si="933"/>
        <v>no net floor space</v>
      </c>
      <c r="V256" s="181" t="str">
        <f t="shared" ca="1" si="933"/>
        <v>no net floor space</v>
      </c>
      <c r="W256" s="181" t="str">
        <f t="shared" ca="1" si="933"/>
        <v>no net floor space</v>
      </c>
      <c r="X256" s="181" t="str">
        <f t="shared" ca="1" si="933"/>
        <v>no net floor space</v>
      </c>
      <c r="Y256" s="181" t="str">
        <f t="shared" ca="1" si="933"/>
        <v>no net floor space</v>
      </c>
      <c r="Z256" s="181" t="str">
        <f t="shared" ca="1" si="933"/>
        <v>no net floor space</v>
      </c>
      <c r="AA256" s="181" t="str">
        <f t="shared" ca="1" si="933"/>
        <v>no net floor space</v>
      </c>
      <c r="AB256" s="181" t="str">
        <f t="shared" ca="1" si="933"/>
        <v>no net floor space</v>
      </c>
      <c r="AC256" s="181" t="str">
        <f t="shared" ca="1" si="933"/>
        <v>no net floor space</v>
      </c>
      <c r="AD256" s="181" t="str">
        <f t="shared" ca="1" si="933"/>
        <v>no net floor space</v>
      </c>
      <c r="AE256" s="181" t="str">
        <f t="shared" ca="1" si="933"/>
        <v>no net floor space</v>
      </c>
      <c r="AF256" s="181" t="str">
        <f t="shared" ca="1" si="933"/>
        <v>no net floor space</v>
      </c>
      <c r="AG256" s="181" t="str">
        <f t="shared" ca="1" si="933"/>
        <v>no net floor space</v>
      </c>
      <c r="AH256" s="181" t="str">
        <f t="shared" ca="1" si="933"/>
        <v>no net floor space</v>
      </c>
      <c r="AI256" s="181" t="str">
        <f t="shared" ca="1" si="933"/>
        <v>no net floor space</v>
      </c>
      <c r="AJ256" s="181" t="str">
        <f t="shared" ca="1" si="933"/>
        <v>no net floor space</v>
      </c>
      <c r="AK256" s="181" t="str">
        <f t="shared" ca="1" si="933"/>
        <v>no net floor space</v>
      </c>
      <c r="AL256" s="181" t="str">
        <f t="shared" ca="1" si="933"/>
        <v>no net floor space</v>
      </c>
      <c r="AM256" s="32"/>
      <c r="AN256" s="32"/>
    </row>
    <row r="257" spans="2:40" ht="13.5" thickBot="1">
      <c r="G257" s="60"/>
      <c r="H257" s="15"/>
      <c r="I257" s="202"/>
      <c r="J257" s="23"/>
      <c r="K257" s="23"/>
      <c r="L257" s="23"/>
      <c r="M257" s="23"/>
      <c r="N257" s="23"/>
      <c r="O257" s="23"/>
      <c r="P257" s="23"/>
      <c r="Q257" s="23"/>
      <c r="R257" s="23"/>
      <c r="S257" s="23"/>
      <c r="T257" s="23"/>
      <c r="U257" s="23"/>
      <c r="V257" s="23"/>
      <c r="W257" s="23"/>
      <c r="X257" s="23"/>
      <c r="Y257" s="23"/>
      <c r="Z257" s="23"/>
      <c r="AA257" s="23"/>
      <c r="AB257" s="23"/>
      <c r="AC257" s="23"/>
      <c r="AD257" s="23"/>
      <c r="AE257" s="23"/>
      <c r="AF257" s="23"/>
      <c r="AG257" s="23"/>
      <c r="AH257" s="23"/>
      <c r="AI257" s="23"/>
      <c r="AJ257" s="23"/>
      <c r="AK257" s="23"/>
      <c r="AL257" s="23"/>
    </row>
    <row r="258" spans="2:40" ht="18.75" customHeight="1" thickBot="1">
      <c r="B258" s="798" t="str">
        <f>'PART 1 Status assessment'!$C$193&amp;" "&amp;HLOOKUP(Start!$B$14,Sprachen_allg!B:Z,ROWS(Sprachen_allg!1:220),FALSE)</f>
        <v>Accounting scope "Operation" CAR</v>
      </c>
      <c r="C258" s="799"/>
      <c r="D258" s="61"/>
      <c r="E258" s="119"/>
      <c r="G258" s="60"/>
      <c r="H258" s="15"/>
      <c r="I258" s="202"/>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row>
    <row r="259" spans="2:40">
      <c r="B259" s="45"/>
      <c r="C259" s="40"/>
      <c r="D259" s="40"/>
      <c r="E259" s="185"/>
      <c r="G259" s="60"/>
      <c r="H259" s="15"/>
      <c r="I259" s="202"/>
      <c r="J259" s="23"/>
      <c r="K259" s="23"/>
      <c r="L259" s="23"/>
      <c r="M259" s="23"/>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32"/>
      <c r="AN259" s="32"/>
    </row>
    <row r="260" spans="2:40" ht="15.75" customHeight="1" thickBot="1">
      <c r="B260" s="506" t="str">
        <f>HLOOKUP(Start!$B$14,Sprachen_allg!B:Z,ROWS(Sprachen_allg!1:214),FALSE)</f>
        <v>GHG emission balance</v>
      </c>
      <c r="C260" s="15"/>
      <c r="D260" s="15"/>
      <c r="E260" s="46"/>
      <c r="G260" s="60"/>
      <c r="H260" s="15"/>
      <c r="I260" s="202"/>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32"/>
      <c r="AN260" s="32"/>
    </row>
    <row r="261" spans="2:40" ht="18.75" customHeight="1">
      <c r="B261" s="182" t="str">
        <f>HLOOKUP(Start!$B$14,Sprachen_allg!B:Z,ROWS(Sprachen_allg!1:215),FALSE)</f>
        <v>GHG emissions from imported final energy ("Import")</v>
      </c>
      <c r="C261" s="183"/>
      <c r="D261" s="106"/>
      <c r="E261" s="177" t="str">
        <f>E244</f>
        <v>[kgCO2eq/a]</v>
      </c>
      <c r="G261" s="60"/>
      <c r="H261" s="403">
        <f t="shared" ref="H261:AL261" ca="1" si="934">SUM(SUMPRODUCT(H$320:H$326,H$329:H$335),SUMPRODUCT(H$339:H$356,H$359:H$376))</f>
        <v>0</v>
      </c>
      <c r="I261" s="187">
        <f t="shared" ca="1" si="934"/>
        <v>0</v>
      </c>
      <c r="J261" s="187">
        <f t="shared" ca="1" si="934"/>
        <v>0</v>
      </c>
      <c r="K261" s="187">
        <f t="shared" ca="1" si="934"/>
        <v>0</v>
      </c>
      <c r="L261" s="187">
        <f t="shared" ca="1" si="934"/>
        <v>0</v>
      </c>
      <c r="M261" s="187">
        <f t="shared" ca="1" si="934"/>
        <v>0</v>
      </c>
      <c r="N261" s="187">
        <f t="shared" ca="1" si="934"/>
        <v>0</v>
      </c>
      <c r="O261" s="187">
        <f t="shared" ca="1" si="934"/>
        <v>0</v>
      </c>
      <c r="P261" s="187">
        <f t="shared" ca="1" si="934"/>
        <v>0</v>
      </c>
      <c r="Q261" s="187">
        <f t="shared" ca="1" si="934"/>
        <v>0</v>
      </c>
      <c r="R261" s="187">
        <f t="shared" ca="1" si="934"/>
        <v>0</v>
      </c>
      <c r="S261" s="187">
        <f t="shared" ca="1" si="934"/>
        <v>0</v>
      </c>
      <c r="T261" s="187">
        <f t="shared" ca="1" si="934"/>
        <v>0</v>
      </c>
      <c r="U261" s="187">
        <f t="shared" ca="1" si="934"/>
        <v>0</v>
      </c>
      <c r="V261" s="187">
        <f t="shared" ca="1" si="934"/>
        <v>0</v>
      </c>
      <c r="W261" s="187">
        <f t="shared" ca="1" si="934"/>
        <v>0</v>
      </c>
      <c r="X261" s="187">
        <f t="shared" ca="1" si="934"/>
        <v>0</v>
      </c>
      <c r="Y261" s="187">
        <f t="shared" ca="1" si="934"/>
        <v>0</v>
      </c>
      <c r="Z261" s="187">
        <f t="shared" ca="1" si="934"/>
        <v>0</v>
      </c>
      <c r="AA261" s="187">
        <f t="shared" ca="1" si="934"/>
        <v>0</v>
      </c>
      <c r="AB261" s="187">
        <f t="shared" ca="1" si="934"/>
        <v>0</v>
      </c>
      <c r="AC261" s="187">
        <f t="shared" ca="1" si="934"/>
        <v>0</v>
      </c>
      <c r="AD261" s="187">
        <f t="shared" ca="1" si="934"/>
        <v>0</v>
      </c>
      <c r="AE261" s="187">
        <f t="shared" ca="1" si="934"/>
        <v>0</v>
      </c>
      <c r="AF261" s="187">
        <f t="shared" ca="1" si="934"/>
        <v>0</v>
      </c>
      <c r="AG261" s="187">
        <f t="shared" ca="1" si="934"/>
        <v>0</v>
      </c>
      <c r="AH261" s="187">
        <f t="shared" ca="1" si="934"/>
        <v>0</v>
      </c>
      <c r="AI261" s="187">
        <f t="shared" ca="1" si="934"/>
        <v>0</v>
      </c>
      <c r="AJ261" s="187">
        <f t="shared" ca="1" si="934"/>
        <v>0</v>
      </c>
      <c r="AK261" s="187">
        <f t="shared" ca="1" si="934"/>
        <v>0</v>
      </c>
      <c r="AL261" s="187">
        <f t="shared" ca="1" si="934"/>
        <v>0</v>
      </c>
      <c r="AM261" s="32"/>
      <c r="AN261" s="32"/>
    </row>
    <row r="262" spans="2:40" ht="18.75" customHeight="1">
      <c r="B262" s="508" t="str">
        <f>HLOOKUP(Start!$B$14,Sprachen_allg!B:Z,ROWS(Sprachen_allg!1:216),FALSE)</f>
        <v>GHG emissions from exported final energy ("Export")</v>
      </c>
      <c r="C262" s="188"/>
      <c r="D262" s="189"/>
      <c r="E262" s="180" t="str">
        <f>E244</f>
        <v>[kgCO2eq/a]</v>
      </c>
      <c r="G262" s="60"/>
      <c r="H262" s="403">
        <f ca="1">SUM(H414*H415,SUMPRODUCT(H419:H425,H428:H434))</f>
        <v>0</v>
      </c>
      <c r="I262" s="187">
        <f ca="1">SUM(I414*I415,SUMPRODUCT(I419:I425,I428:I434))</f>
        <v>0</v>
      </c>
      <c r="J262" s="187">
        <f t="shared" ref="J262:AL262" ca="1" si="935">SUM(J414*J415,SUMPRODUCT(J419:J425,J428:J434))</f>
        <v>0</v>
      </c>
      <c r="K262" s="187">
        <f t="shared" ca="1" si="935"/>
        <v>0</v>
      </c>
      <c r="L262" s="187">
        <f t="shared" ca="1" si="935"/>
        <v>0</v>
      </c>
      <c r="M262" s="187">
        <f t="shared" ca="1" si="935"/>
        <v>0</v>
      </c>
      <c r="N262" s="187">
        <f t="shared" ca="1" si="935"/>
        <v>0</v>
      </c>
      <c r="O262" s="187">
        <f t="shared" ca="1" si="935"/>
        <v>0</v>
      </c>
      <c r="P262" s="187">
        <f t="shared" ca="1" si="935"/>
        <v>0</v>
      </c>
      <c r="Q262" s="187">
        <f t="shared" ca="1" si="935"/>
        <v>0</v>
      </c>
      <c r="R262" s="187">
        <f t="shared" ca="1" si="935"/>
        <v>0</v>
      </c>
      <c r="S262" s="187">
        <f t="shared" ca="1" si="935"/>
        <v>0</v>
      </c>
      <c r="T262" s="187">
        <f t="shared" ca="1" si="935"/>
        <v>0</v>
      </c>
      <c r="U262" s="187">
        <f t="shared" ca="1" si="935"/>
        <v>0</v>
      </c>
      <c r="V262" s="187">
        <f t="shared" ca="1" si="935"/>
        <v>0</v>
      </c>
      <c r="W262" s="187">
        <f t="shared" ca="1" si="935"/>
        <v>0</v>
      </c>
      <c r="X262" s="187">
        <f t="shared" ca="1" si="935"/>
        <v>0</v>
      </c>
      <c r="Y262" s="187">
        <f t="shared" ca="1" si="935"/>
        <v>0</v>
      </c>
      <c r="Z262" s="187">
        <f t="shared" ca="1" si="935"/>
        <v>0</v>
      </c>
      <c r="AA262" s="187">
        <f t="shared" ca="1" si="935"/>
        <v>0</v>
      </c>
      <c r="AB262" s="187">
        <f t="shared" ca="1" si="935"/>
        <v>0</v>
      </c>
      <c r="AC262" s="187">
        <f t="shared" ca="1" si="935"/>
        <v>0</v>
      </c>
      <c r="AD262" s="187">
        <f t="shared" ca="1" si="935"/>
        <v>0</v>
      </c>
      <c r="AE262" s="187">
        <f t="shared" ca="1" si="935"/>
        <v>0</v>
      </c>
      <c r="AF262" s="187">
        <f t="shared" ca="1" si="935"/>
        <v>0</v>
      </c>
      <c r="AG262" s="187">
        <f t="shared" ca="1" si="935"/>
        <v>0</v>
      </c>
      <c r="AH262" s="187">
        <f t="shared" ca="1" si="935"/>
        <v>0</v>
      </c>
      <c r="AI262" s="187">
        <f t="shared" ca="1" si="935"/>
        <v>0</v>
      </c>
      <c r="AJ262" s="187">
        <f t="shared" ca="1" si="935"/>
        <v>0</v>
      </c>
      <c r="AK262" s="187">
        <f t="shared" ca="1" si="935"/>
        <v>0</v>
      </c>
      <c r="AL262" s="187">
        <f t="shared" ca="1" si="935"/>
        <v>0</v>
      </c>
      <c r="AM262" s="32"/>
      <c r="AN262" s="32"/>
    </row>
    <row r="263" spans="2:40" ht="18.75" customHeight="1">
      <c r="B263" s="502" t="str">
        <f>HLOOKUP(Start!$B$14,Sprachen_allg!B:Z,ROWS(Sprachen_allg!1:217),FALSE)</f>
        <v>GHG emissions balance - operation</v>
      </c>
      <c r="C263" s="190"/>
      <c r="D263" s="190"/>
      <c r="E263" s="191" t="str">
        <f>E244</f>
        <v>[kgCO2eq/a]</v>
      </c>
      <c r="G263" s="60"/>
      <c r="H263" s="403">
        <f t="shared" ref="H263" ca="1" si="936">H261-H262</f>
        <v>0</v>
      </c>
      <c r="I263" s="187">
        <f t="shared" ref="I263:AL263" ca="1" si="937">I261-I262</f>
        <v>0</v>
      </c>
      <c r="J263" s="187">
        <f t="shared" ca="1" si="937"/>
        <v>0</v>
      </c>
      <c r="K263" s="187">
        <f t="shared" ca="1" si="937"/>
        <v>0</v>
      </c>
      <c r="L263" s="187">
        <f t="shared" ca="1" si="937"/>
        <v>0</v>
      </c>
      <c r="M263" s="187">
        <f t="shared" ca="1" si="937"/>
        <v>0</v>
      </c>
      <c r="N263" s="187">
        <f t="shared" ca="1" si="937"/>
        <v>0</v>
      </c>
      <c r="O263" s="187">
        <f t="shared" ca="1" si="937"/>
        <v>0</v>
      </c>
      <c r="P263" s="187">
        <f t="shared" ca="1" si="937"/>
        <v>0</v>
      </c>
      <c r="Q263" s="187">
        <f t="shared" ca="1" si="937"/>
        <v>0</v>
      </c>
      <c r="R263" s="187">
        <f t="shared" ca="1" si="937"/>
        <v>0</v>
      </c>
      <c r="S263" s="187">
        <f t="shared" ca="1" si="937"/>
        <v>0</v>
      </c>
      <c r="T263" s="187">
        <f t="shared" ca="1" si="937"/>
        <v>0</v>
      </c>
      <c r="U263" s="187">
        <f t="shared" ca="1" si="937"/>
        <v>0</v>
      </c>
      <c r="V263" s="187">
        <f t="shared" ca="1" si="937"/>
        <v>0</v>
      </c>
      <c r="W263" s="187">
        <f t="shared" ca="1" si="937"/>
        <v>0</v>
      </c>
      <c r="X263" s="187">
        <f t="shared" ca="1" si="937"/>
        <v>0</v>
      </c>
      <c r="Y263" s="187">
        <f t="shared" ca="1" si="937"/>
        <v>0</v>
      </c>
      <c r="Z263" s="187">
        <f t="shared" ca="1" si="937"/>
        <v>0</v>
      </c>
      <c r="AA263" s="187">
        <f t="shared" ca="1" si="937"/>
        <v>0</v>
      </c>
      <c r="AB263" s="187">
        <f t="shared" ca="1" si="937"/>
        <v>0</v>
      </c>
      <c r="AC263" s="187">
        <f t="shared" ca="1" si="937"/>
        <v>0</v>
      </c>
      <c r="AD263" s="187">
        <f t="shared" ca="1" si="937"/>
        <v>0</v>
      </c>
      <c r="AE263" s="187">
        <f t="shared" ca="1" si="937"/>
        <v>0</v>
      </c>
      <c r="AF263" s="187">
        <f t="shared" ca="1" si="937"/>
        <v>0</v>
      </c>
      <c r="AG263" s="187">
        <f t="shared" ca="1" si="937"/>
        <v>0</v>
      </c>
      <c r="AH263" s="187">
        <f t="shared" ca="1" si="937"/>
        <v>0</v>
      </c>
      <c r="AI263" s="187">
        <f t="shared" ca="1" si="937"/>
        <v>0</v>
      </c>
      <c r="AJ263" s="187">
        <f t="shared" ca="1" si="937"/>
        <v>0</v>
      </c>
      <c r="AK263" s="187">
        <f t="shared" ca="1" si="937"/>
        <v>0</v>
      </c>
      <c r="AL263" s="187">
        <f t="shared" ca="1" si="937"/>
        <v>0</v>
      </c>
      <c r="AM263" s="32"/>
      <c r="AN263" s="32"/>
    </row>
    <row r="264" spans="2:40" ht="16.5" customHeight="1" thickBot="1">
      <c r="B264" s="500" t="str">
        <f>HLOOKUP(Start!$B$14,Sprachen_allg!B:Z,ROWS(Sprachen_allg!1:218),FALSE)</f>
        <v>GHG emissions balance - operation (area-specific)</v>
      </c>
      <c r="C264" s="192"/>
      <c r="D264" s="192"/>
      <c r="E264" s="117" t="str">
        <f>E256</f>
        <v>[kgCO2eq/a*NRF]</v>
      </c>
      <c r="G264" s="60"/>
      <c r="H264" s="402" t="str">
        <f t="shared" ref="H264:AL264" si="938">IF(AngabeNRF=0,TextNRF,H263/NRF)</f>
        <v>no net floor space</v>
      </c>
      <c r="I264" s="181" t="str">
        <f t="shared" si="938"/>
        <v>no net floor space</v>
      </c>
      <c r="J264" s="181" t="str">
        <f t="shared" si="938"/>
        <v>no net floor space</v>
      </c>
      <c r="K264" s="181" t="str">
        <f t="shared" si="938"/>
        <v>no net floor space</v>
      </c>
      <c r="L264" s="181" t="str">
        <f t="shared" si="938"/>
        <v>no net floor space</v>
      </c>
      <c r="M264" s="181" t="str">
        <f t="shared" si="938"/>
        <v>no net floor space</v>
      </c>
      <c r="N264" s="181" t="str">
        <f t="shared" si="938"/>
        <v>no net floor space</v>
      </c>
      <c r="O264" s="181" t="str">
        <f t="shared" si="938"/>
        <v>no net floor space</v>
      </c>
      <c r="P264" s="181" t="str">
        <f t="shared" si="938"/>
        <v>no net floor space</v>
      </c>
      <c r="Q264" s="181" t="str">
        <f t="shared" si="938"/>
        <v>no net floor space</v>
      </c>
      <c r="R264" s="181" t="str">
        <f t="shared" si="938"/>
        <v>no net floor space</v>
      </c>
      <c r="S264" s="181" t="str">
        <f t="shared" si="938"/>
        <v>no net floor space</v>
      </c>
      <c r="T264" s="181" t="str">
        <f t="shared" si="938"/>
        <v>no net floor space</v>
      </c>
      <c r="U264" s="181" t="str">
        <f t="shared" si="938"/>
        <v>no net floor space</v>
      </c>
      <c r="V264" s="181" t="str">
        <f t="shared" si="938"/>
        <v>no net floor space</v>
      </c>
      <c r="W264" s="181" t="str">
        <f t="shared" si="938"/>
        <v>no net floor space</v>
      </c>
      <c r="X264" s="181" t="str">
        <f t="shared" si="938"/>
        <v>no net floor space</v>
      </c>
      <c r="Y264" s="181" t="str">
        <f t="shared" si="938"/>
        <v>no net floor space</v>
      </c>
      <c r="Z264" s="181" t="str">
        <f t="shared" si="938"/>
        <v>no net floor space</v>
      </c>
      <c r="AA264" s="181" t="str">
        <f t="shared" si="938"/>
        <v>no net floor space</v>
      </c>
      <c r="AB264" s="181" t="str">
        <f t="shared" si="938"/>
        <v>no net floor space</v>
      </c>
      <c r="AC264" s="181" t="str">
        <f t="shared" si="938"/>
        <v>no net floor space</v>
      </c>
      <c r="AD264" s="181" t="str">
        <f t="shared" si="938"/>
        <v>no net floor space</v>
      </c>
      <c r="AE264" s="181" t="str">
        <f t="shared" si="938"/>
        <v>no net floor space</v>
      </c>
      <c r="AF264" s="181" t="str">
        <f t="shared" si="938"/>
        <v>no net floor space</v>
      </c>
      <c r="AG264" s="181" t="str">
        <f t="shared" si="938"/>
        <v>no net floor space</v>
      </c>
      <c r="AH264" s="181" t="str">
        <f t="shared" si="938"/>
        <v>no net floor space</v>
      </c>
      <c r="AI264" s="181" t="str">
        <f t="shared" si="938"/>
        <v>no net floor space</v>
      </c>
      <c r="AJ264" s="181" t="str">
        <f t="shared" si="938"/>
        <v>no net floor space</v>
      </c>
      <c r="AK264" s="181" t="str">
        <f t="shared" si="938"/>
        <v>no net floor space</v>
      </c>
      <c r="AL264" s="181" t="str">
        <f t="shared" si="938"/>
        <v>no net floor space</v>
      </c>
      <c r="AM264" s="32"/>
      <c r="AN264" s="32"/>
    </row>
    <row r="265" spans="2:40" ht="15.75" customHeight="1" thickBot="1">
      <c r="B265" s="15"/>
      <c r="C265" s="40"/>
      <c r="D265" s="40"/>
      <c r="E265" s="96"/>
      <c r="F265" s="175"/>
      <c r="G265" s="60"/>
      <c r="H265" s="15"/>
      <c r="I265" s="202"/>
      <c r="J265" s="202"/>
      <c r="K265" s="202"/>
      <c r="L265" s="202"/>
      <c r="M265" s="202"/>
      <c r="N265" s="202"/>
      <c r="O265" s="202"/>
      <c r="P265" s="202"/>
      <c r="Q265" s="202"/>
      <c r="R265" s="202"/>
      <c r="S265" s="202"/>
      <c r="T265" s="202"/>
      <c r="U265" s="202"/>
      <c r="V265" s="202"/>
      <c r="W265" s="202"/>
      <c r="X265" s="202"/>
      <c r="Y265" s="202"/>
      <c r="Z265" s="202"/>
      <c r="AA265" s="202"/>
      <c r="AB265" s="202"/>
      <c r="AC265" s="202"/>
      <c r="AD265" s="202"/>
      <c r="AE265" s="202"/>
      <c r="AF265" s="202"/>
      <c r="AG265" s="202"/>
      <c r="AH265" s="202"/>
      <c r="AI265" s="202"/>
      <c r="AJ265" s="202"/>
      <c r="AK265" s="202"/>
      <c r="AL265" s="202"/>
      <c r="AM265" s="32"/>
      <c r="AN265" s="32"/>
    </row>
    <row r="266" spans="2:40" ht="15.75" customHeight="1" thickBot="1">
      <c r="B266" s="820" t="str">
        <f>HLOOKUP(Start!$B$14,Sprachen_allg!B:Z,ROWS(Sprachen_allg!1:219),FALSE)</f>
        <v>Data Quality Index (DQI) for accounting scope "Operation"</v>
      </c>
      <c r="C266" s="821"/>
      <c r="D266" s="821"/>
      <c r="E266" s="822"/>
      <c r="F266" s="175"/>
      <c r="G266" s="60"/>
      <c r="H266" s="404" t="str">
        <f t="shared" ref="H266:AL266" si="939">TextDQI</f>
        <v>Calculation in ANNEX 4</v>
      </c>
      <c r="I266" s="208" t="str">
        <f t="shared" si="939"/>
        <v>Calculation in ANNEX 4</v>
      </c>
      <c r="J266" s="208" t="str">
        <f t="shared" si="939"/>
        <v>Calculation in ANNEX 4</v>
      </c>
      <c r="K266" s="208" t="str">
        <f t="shared" si="939"/>
        <v>Calculation in ANNEX 4</v>
      </c>
      <c r="L266" s="208" t="str">
        <f t="shared" si="939"/>
        <v>Calculation in ANNEX 4</v>
      </c>
      <c r="M266" s="208" t="str">
        <f t="shared" si="939"/>
        <v>Calculation in ANNEX 4</v>
      </c>
      <c r="N266" s="208" t="str">
        <f t="shared" si="939"/>
        <v>Calculation in ANNEX 4</v>
      </c>
      <c r="O266" s="208" t="str">
        <f t="shared" si="939"/>
        <v>Calculation in ANNEX 4</v>
      </c>
      <c r="P266" s="208" t="str">
        <f t="shared" si="939"/>
        <v>Calculation in ANNEX 4</v>
      </c>
      <c r="Q266" s="208" t="str">
        <f t="shared" si="939"/>
        <v>Calculation in ANNEX 4</v>
      </c>
      <c r="R266" s="208" t="str">
        <f t="shared" si="939"/>
        <v>Calculation in ANNEX 4</v>
      </c>
      <c r="S266" s="208" t="str">
        <f t="shared" si="939"/>
        <v>Calculation in ANNEX 4</v>
      </c>
      <c r="T266" s="208" t="str">
        <f t="shared" si="939"/>
        <v>Calculation in ANNEX 4</v>
      </c>
      <c r="U266" s="208" t="str">
        <f t="shared" si="939"/>
        <v>Calculation in ANNEX 4</v>
      </c>
      <c r="V266" s="208" t="str">
        <f t="shared" si="939"/>
        <v>Calculation in ANNEX 4</v>
      </c>
      <c r="W266" s="208" t="str">
        <f t="shared" si="939"/>
        <v>Calculation in ANNEX 4</v>
      </c>
      <c r="X266" s="208" t="str">
        <f t="shared" si="939"/>
        <v>Calculation in ANNEX 4</v>
      </c>
      <c r="Y266" s="208" t="str">
        <f t="shared" si="939"/>
        <v>Calculation in ANNEX 4</v>
      </c>
      <c r="Z266" s="208" t="str">
        <f t="shared" si="939"/>
        <v>Calculation in ANNEX 4</v>
      </c>
      <c r="AA266" s="208" t="str">
        <f t="shared" si="939"/>
        <v>Calculation in ANNEX 4</v>
      </c>
      <c r="AB266" s="208" t="str">
        <f t="shared" si="939"/>
        <v>Calculation in ANNEX 4</v>
      </c>
      <c r="AC266" s="208" t="str">
        <f t="shared" si="939"/>
        <v>Calculation in ANNEX 4</v>
      </c>
      <c r="AD266" s="208" t="str">
        <f t="shared" si="939"/>
        <v>Calculation in ANNEX 4</v>
      </c>
      <c r="AE266" s="208" t="str">
        <f t="shared" si="939"/>
        <v>Calculation in ANNEX 4</v>
      </c>
      <c r="AF266" s="208" t="str">
        <f t="shared" si="939"/>
        <v>Calculation in ANNEX 4</v>
      </c>
      <c r="AG266" s="208" t="str">
        <f t="shared" si="939"/>
        <v>Calculation in ANNEX 4</v>
      </c>
      <c r="AH266" s="208" t="str">
        <f t="shared" si="939"/>
        <v>Calculation in ANNEX 4</v>
      </c>
      <c r="AI266" s="208" t="str">
        <f t="shared" si="939"/>
        <v>Calculation in ANNEX 4</v>
      </c>
      <c r="AJ266" s="208" t="str">
        <f t="shared" si="939"/>
        <v>Calculation in ANNEX 4</v>
      </c>
      <c r="AK266" s="208" t="str">
        <f t="shared" si="939"/>
        <v>Calculation in ANNEX 4</v>
      </c>
      <c r="AL266" s="208" t="str">
        <f t="shared" si="939"/>
        <v>Calculation in ANNEX 4</v>
      </c>
      <c r="AM266" s="32"/>
      <c r="AN266" s="32"/>
    </row>
    <row r="267" spans="2:40" ht="27" customHeight="1">
      <c r="B267" s="844" t="str">
        <f>'PART 1 Status assessment'!B206:E206</f>
        <v>NOTE: The Data Quality Index (DQI) must be recalculated every year in "ANNEX 4 Data Quality Index". 
When transfering the DQI results, make sure that no links are created.</v>
      </c>
      <c r="C267" s="844"/>
      <c r="D267" s="844"/>
      <c r="E267" s="844"/>
      <c r="F267" s="175"/>
      <c r="G267" s="60"/>
      <c r="H267" s="15"/>
      <c r="I267" s="202"/>
      <c r="J267" s="23"/>
      <c r="K267" s="23"/>
      <c r="L267" s="23"/>
      <c r="M267" s="23"/>
      <c r="N267" s="23"/>
      <c r="O267" s="23"/>
      <c r="P267" s="23"/>
      <c r="Q267" s="23"/>
      <c r="R267" s="23"/>
      <c r="S267" s="23"/>
      <c r="T267" s="23"/>
      <c r="U267" s="23"/>
      <c r="V267" s="23"/>
      <c r="W267" s="23"/>
      <c r="X267" s="23"/>
      <c r="Y267" s="23"/>
      <c r="Z267" s="23"/>
      <c r="AA267" s="23"/>
      <c r="AB267" s="23"/>
      <c r="AC267" s="23"/>
      <c r="AD267" s="23"/>
      <c r="AE267" s="23"/>
      <c r="AF267" s="23"/>
      <c r="AG267" s="23"/>
      <c r="AH267" s="23"/>
      <c r="AI267" s="23"/>
      <c r="AJ267" s="23"/>
      <c r="AK267" s="23"/>
      <c r="AL267" s="23"/>
      <c r="AM267" s="32"/>
      <c r="AN267" s="32"/>
    </row>
    <row r="268" spans="2:40" ht="13.5" thickBot="1">
      <c r="G268" s="60"/>
      <c r="H268" s="15"/>
      <c r="I268" s="202"/>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row>
    <row r="269" spans="2:40" ht="18.75" customHeight="1" thickBot="1">
      <c r="B269" s="798" t="str">
        <f>'PART 1 Status assessment'!$B$209&amp;" "&amp;HLOOKUP(Start!$B$14,Sprachen_allg!B:Z,ROWS(Sprachen_allg!1:220),FALSE)</f>
        <v>Accounting scope "Operation and Construction" CAR</v>
      </c>
      <c r="C269" s="799"/>
      <c r="D269" s="61"/>
      <c r="E269" s="119"/>
      <c r="G269" s="60"/>
      <c r="H269" s="15"/>
      <c r="I269" s="202"/>
      <c r="J269" s="23"/>
      <c r="K269" s="23"/>
      <c r="L269" s="23"/>
      <c r="M269" s="23"/>
      <c r="N269" s="23"/>
      <c r="O269" s="23"/>
      <c r="P269" s="23"/>
      <c r="Q269" s="23"/>
      <c r="R269" s="23"/>
      <c r="S269" s="23"/>
      <c r="T269" s="23"/>
      <c r="U269" s="23"/>
      <c r="V269" s="23"/>
      <c r="W269" s="23"/>
      <c r="X269" s="23"/>
      <c r="Y269" s="23"/>
      <c r="Z269" s="23"/>
      <c r="AA269" s="23"/>
      <c r="AB269" s="23"/>
      <c r="AC269" s="23"/>
      <c r="AD269" s="23"/>
      <c r="AE269" s="23"/>
      <c r="AF269" s="23"/>
      <c r="AG269" s="23"/>
      <c r="AH269" s="23"/>
      <c r="AI269" s="23"/>
      <c r="AJ269" s="23"/>
      <c r="AK269" s="23"/>
      <c r="AL269" s="23"/>
    </row>
    <row r="270" spans="2:40" ht="16.5" customHeight="1">
      <c r="B270" s="45"/>
      <c r="C270" s="40"/>
      <c r="D270" s="40"/>
      <c r="E270" s="185"/>
      <c r="G270" s="60"/>
      <c r="H270" s="15"/>
      <c r="I270" s="202"/>
      <c r="J270" s="23"/>
      <c r="K270" s="23"/>
      <c r="L270" s="23"/>
      <c r="M270" s="23"/>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32"/>
      <c r="AN270" s="32"/>
    </row>
    <row r="271" spans="2:40" ht="16.5" customHeight="1" thickBot="1">
      <c r="B271" s="511" t="str">
        <f>HLOOKUP(Start!$B$14,Sprachen_allg!B:Z,ROWS(Sprachen_allg!1:221),FALSE)</f>
        <v>GHG emission balance</v>
      </c>
      <c r="C271" s="162"/>
      <c r="D271" s="162"/>
      <c r="E271" s="193"/>
      <c r="G271" s="194" t="str">
        <f>HLOOKUP(Start!$B$14,Sprachen_allg!B:Z,ROWS(Sprachen_allg!1:247),FALSE)</f>
        <v>sum until 2050</v>
      </c>
      <c r="H271" s="15"/>
      <c r="I271" s="202"/>
      <c r="J271" s="23"/>
      <c r="K271" s="23"/>
      <c r="L271" s="23"/>
      <c r="M271" s="23"/>
      <c r="N271" s="23"/>
      <c r="O271" s="23"/>
      <c r="P271" s="23"/>
      <c r="Q271" s="23"/>
      <c r="R271" s="23"/>
      <c r="S271" s="23"/>
      <c r="T271" s="23"/>
      <c r="U271" s="23"/>
      <c r="V271" s="23"/>
      <c r="W271" s="23"/>
      <c r="X271" s="23"/>
      <c r="Y271" s="23"/>
      <c r="Z271" s="23"/>
      <c r="AA271" s="23"/>
      <c r="AB271" s="23"/>
      <c r="AC271" s="23"/>
      <c r="AD271" s="23"/>
      <c r="AE271" s="23"/>
      <c r="AF271" s="23"/>
      <c r="AG271" s="23"/>
      <c r="AH271" s="23"/>
      <c r="AI271" s="23"/>
      <c r="AJ271" s="23"/>
      <c r="AK271" s="23"/>
      <c r="AL271" s="23"/>
      <c r="AM271" s="32"/>
      <c r="AN271" s="32"/>
    </row>
    <row r="272" spans="2:40" ht="16.5" customHeight="1">
      <c r="B272" s="510" t="str">
        <f>HLOOKUP(Start!$B$14,Sprachen_allg!B:Z,ROWS(Sprachen_allg!1:222),FALSE)</f>
        <v>Total GHG emissions to be avoided by credits until 2050 - operation</v>
      </c>
      <c r="C272" s="186"/>
      <c r="D272" s="110"/>
      <c r="E272" s="179" t="str">
        <f>E242</f>
        <v>[kgCO2eq]</v>
      </c>
      <c r="G272" s="91" t="str">
        <f>IF(BBK=1,SUMIF($H$263:$AL$263,"&gt;=0",$H$263:$AL$263),Variablen!$B$39)</f>
        <v>Accounting scope "Operation"</v>
      </c>
      <c r="H272" s="15"/>
      <c r="I272" s="202"/>
      <c r="J272" s="23"/>
      <c r="K272" s="23"/>
      <c r="L272" s="23"/>
      <c r="M272" s="23"/>
      <c r="N272" s="23"/>
      <c r="O272" s="23"/>
      <c r="P272" s="23"/>
      <c r="Q272" s="23"/>
      <c r="R272" s="23"/>
      <c r="S272" s="23"/>
      <c r="T272" s="23"/>
      <c r="U272" s="23"/>
      <c r="V272" s="23"/>
      <c r="W272" s="23"/>
      <c r="X272" s="23"/>
      <c r="Y272" s="23"/>
      <c r="Z272" s="23"/>
      <c r="AA272" s="23"/>
      <c r="AB272" s="23"/>
      <c r="AC272" s="23"/>
      <c r="AD272" s="23"/>
      <c r="AE272" s="23"/>
      <c r="AF272" s="23"/>
      <c r="AG272" s="23"/>
      <c r="AH272" s="23"/>
      <c r="AI272" s="23"/>
      <c r="AJ272" s="23"/>
      <c r="AK272" s="23"/>
      <c r="AL272" s="23"/>
      <c r="AM272" s="32"/>
      <c r="AN272" s="32"/>
    </row>
    <row r="273" spans="2:40" ht="16.5" customHeight="1">
      <c r="B273" s="508" t="str">
        <f>HLOOKUP(Start!$B$14,Sprachen_allg!B:Z,ROWS(Sprachen_allg!1:223),FALSE)</f>
        <v>Total GHG emissions to be avoided by credits until 2050 - construction</v>
      </c>
      <c r="C273" s="188"/>
      <c r="D273" s="189"/>
      <c r="E273" s="180" t="str">
        <f>E272</f>
        <v>[kgCO2eq]</v>
      </c>
      <c r="G273" s="91" t="str">
        <f>IF(BBK=1,SUM(G242,G243,H244:AL244,G245),Variablen!$B$39)</f>
        <v>Accounting scope "Operation"</v>
      </c>
      <c r="H273" s="15"/>
      <c r="I273" s="202"/>
      <c r="J273" s="23"/>
      <c r="K273" s="23"/>
      <c r="L273" s="23"/>
      <c r="M273" s="23"/>
      <c r="N273" s="23"/>
      <c r="O273" s="23"/>
      <c r="P273" s="23"/>
      <c r="Q273" s="23"/>
      <c r="R273" s="23"/>
      <c r="S273" s="23"/>
      <c r="T273" s="23"/>
      <c r="U273" s="23"/>
      <c r="V273" s="23"/>
      <c r="W273" s="23"/>
      <c r="X273" s="23"/>
      <c r="Y273" s="23"/>
      <c r="Z273" s="23"/>
      <c r="AA273" s="23"/>
      <c r="AB273" s="23"/>
      <c r="AC273" s="23"/>
      <c r="AD273" s="23"/>
      <c r="AE273" s="23"/>
      <c r="AF273" s="23"/>
      <c r="AG273" s="23"/>
      <c r="AH273" s="23"/>
      <c r="AI273" s="23"/>
      <c r="AJ273" s="23"/>
      <c r="AK273" s="23"/>
      <c r="AL273" s="23"/>
      <c r="AM273" s="32"/>
      <c r="AN273" s="32"/>
    </row>
    <row r="274" spans="2:40" ht="16.5" customHeight="1">
      <c r="B274" s="502" t="str">
        <f>HLOOKUP(Start!$B$14,Sprachen_allg!B:Z,ROWS(Sprachen_allg!1:224),FALSE)</f>
        <v>Avoided GHG emissions by credits during operation</v>
      </c>
      <c r="C274" s="195"/>
      <c r="D274" s="196"/>
      <c r="E274" s="191" t="str">
        <f>E261</f>
        <v>[kgCO2eq/a]</v>
      </c>
      <c r="G274" s="60"/>
      <c r="H274" s="403" t="str">
        <f>IF(BBK=1,IF(H263&lt;0,H263*(-1),0),Variablen!$B$39)</f>
        <v>Accounting scope "Operation"</v>
      </c>
      <c r="I274" s="187" t="str">
        <f>IF(BBK=1,IF(I263&lt;0,I263*(-1),0),Variablen!$B$39)</f>
        <v>Accounting scope "Operation"</v>
      </c>
      <c r="J274" s="187" t="str">
        <f>IF(BBK=1,IF(J263&lt;0,J263*(-1),0),Variablen!$B$39)</f>
        <v>Accounting scope "Operation"</v>
      </c>
      <c r="K274" s="187" t="str">
        <f>IF(BBK=1,IF(K263&lt;0,K263*(-1),0),Variablen!$B$39)</f>
        <v>Accounting scope "Operation"</v>
      </c>
      <c r="L274" s="187" t="str">
        <f>IF(BBK=1,IF(L263&lt;0,L263*(-1),0),Variablen!$B$39)</f>
        <v>Accounting scope "Operation"</v>
      </c>
      <c r="M274" s="187" t="str">
        <f>IF(BBK=1,IF(M263&lt;0,M263*(-1),0),Variablen!$B$39)</f>
        <v>Accounting scope "Operation"</v>
      </c>
      <c r="N274" s="187" t="str">
        <f>IF(BBK=1,IF(N263&lt;0,N263*(-1),0),Variablen!$B$39)</f>
        <v>Accounting scope "Operation"</v>
      </c>
      <c r="O274" s="187" t="str">
        <f>IF(BBK=1,IF(O263&lt;0,O263*(-1),0),Variablen!$B$39)</f>
        <v>Accounting scope "Operation"</v>
      </c>
      <c r="P274" s="187" t="str">
        <f>IF(BBK=1,IF(P263&lt;0,P263*(-1),0),Variablen!$B$39)</f>
        <v>Accounting scope "Operation"</v>
      </c>
      <c r="Q274" s="187" t="str">
        <f>IF(BBK=1,IF(Q263&lt;0,Q263*(-1),0),Variablen!$B$39)</f>
        <v>Accounting scope "Operation"</v>
      </c>
      <c r="R274" s="187" t="str">
        <f>IF(BBK=1,IF(R263&lt;0,R263*(-1),0),Variablen!$B$39)</f>
        <v>Accounting scope "Operation"</v>
      </c>
      <c r="S274" s="187" t="str">
        <f>IF(BBK=1,IF(S263&lt;0,S263*(-1),0),Variablen!$B$39)</f>
        <v>Accounting scope "Operation"</v>
      </c>
      <c r="T274" s="187" t="str">
        <f>IF(BBK=1,IF(T263&lt;0,T263*(-1),0),Variablen!$B$39)</f>
        <v>Accounting scope "Operation"</v>
      </c>
      <c r="U274" s="187" t="str">
        <f>IF(BBK=1,IF(U263&lt;0,U263*(-1),0),Variablen!$B$39)</f>
        <v>Accounting scope "Operation"</v>
      </c>
      <c r="V274" s="187" t="str">
        <f>IF(BBK=1,IF(V263&lt;0,V263*(-1),0),Variablen!$B$39)</f>
        <v>Accounting scope "Operation"</v>
      </c>
      <c r="W274" s="187" t="str">
        <f>IF(BBK=1,IF(W263&lt;0,W263*(-1),0),Variablen!$B$39)</f>
        <v>Accounting scope "Operation"</v>
      </c>
      <c r="X274" s="187" t="str">
        <f>IF(BBK=1,IF(X263&lt;0,X263*(-1),0),Variablen!$B$39)</f>
        <v>Accounting scope "Operation"</v>
      </c>
      <c r="Y274" s="187" t="str">
        <f>IF(BBK=1,IF(Y263&lt;0,Y263*(-1),0),Variablen!$B$39)</f>
        <v>Accounting scope "Operation"</v>
      </c>
      <c r="Z274" s="187" t="str">
        <f>IF(BBK=1,IF(Z263&lt;0,Z263*(-1),0),Variablen!$B$39)</f>
        <v>Accounting scope "Operation"</v>
      </c>
      <c r="AA274" s="187" t="str">
        <f>IF(BBK=1,IF(AA263&lt;0,AA263*(-1),0),Variablen!$B$39)</f>
        <v>Accounting scope "Operation"</v>
      </c>
      <c r="AB274" s="187" t="str">
        <f>IF(BBK=1,IF(AB263&lt;0,AB263*(-1),0),Variablen!$B$39)</f>
        <v>Accounting scope "Operation"</v>
      </c>
      <c r="AC274" s="187" t="str">
        <f>IF(BBK=1,IF(AC263&lt;0,AC263*(-1),0),Variablen!$B$39)</f>
        <v>Accounting scope "Operation"</v>
      </c>
      <c r="AD274" s="187" t="str">
        <f>IF(BBK=1,IF(AD263&lt;0,AD263*(-1),0),Variablen!$B$39)</f>
        <v>Accounting scope "Operation"</v>
      </c>
      <c r="AE274" s="187" t="str">
        <f>IF(BBK=1,IF(AE263&lt;0,AE263*(-1),0),Variablen!$B$39)</f>
        <v>Accounting scope "Operation"</v>
      </c>
      <c r="AF274" s="187" t="str">
        <f>IF(BBK=1,IF(AF263&lt;0,AF263*(-1),0),Variablen!$B$39)</f>
        <v>Accounting scope "Operation"</v>
      </c>
      <c r="AG274" s="187" t="str">
        <f>IF(BBK=1,IF(AG263&lt;0,AG263*(-1),0),Variablen!$B$39)</f>
        <v>Accounting scope "Operation"</v>
      </c>
      <c r="AH274" s="187" t="str">
        <f>IF(BBK=1,IF(AH263&lt;0,AH263*(-1),0),Variablen!$B$39)</f>
        <v>Accounting scope "Operation"</v>
      </c>
      <c r="AI274" s="187" t="str">
        <f>IF(BBK=1,IF(AI263&lt;0,AI263*(-1),0),Variablen!$B$39)</f>
        <v>Accounting scope "Operation"</v>
      </c>
      <c r="AJ274" s="187" t="str">
        <f>IF(BBK=1,IF(AJ263&lt;0,AJ263*(-1),0),Variablen!$B$39)</f>
        <v>Accounting scope "Operation"</v>
      </c>
      <c r="AK274" s="187" t="str">
        <f>IF(BBK=1,IF(AK263&lt;0,AK263*(-1),0),Variablen!$B$39)</f>
        <v>Accounting scope "Operation"</v>
      </c>
      <c r="AL274" s="187" t="str">
        <f>IF(BBK=1,IF(AL263&lt;0,AL263*(-1),0),Variablen!$B$39)</f>
        <v>Accounting scope "Operation"</v>
      </c>
      <c r="AM274" s="32"/>
      <c r="AN274" s="32"/>
    </row>
    <row r="275" spans="2:40" ht="16.5" customHeight="1">
      <c r="B275" s="508" t="str">
        <f>HLOOKUP(Start!$B$14,Sprachen_allg!B:Z,ROWS(Sprachen_allg!1:225),FALSE)</f>
        <v>Remaining GHG emissions to be avoided by credits until 2050</v>
      </c>
      <c r="C275" s="188"/>
      <c r="D275" s="189"/>
      <c r="E275" s="180" t="str">
        <f>E272</f>
        <v>[kgCO2eq]</v>
      </c>
      <c r="G275" s="60"/>
      <c r="H275" s="403" t="str">
        <f>IF(BBK=1,IF((($G$273+$G$272)-SUMIF($H$6:$AL$6,"&lt;="&amp;H$6,$H$274:$AL$274))&lt;0,0,(($G$273+$G$272)-SUMIF($H$6:$AL$6,"&lt;="&amp;H$6,$H$274:$AL$274))),Variablen!$B$39)</f>
        <v>Accounting scope "Operation"</v>
      </c>
      <c r="I275" s="187" t="str">
        <f>IF(BBK=1,IF((($G$273+$G$272)-SUMIF($H$6:$AL$6,"&lt;="&amp;I$6,$H$274:$AL$274))&lt;0,0,(($G$273+$G$272)-SUMIF($H$6:$AL$6,"&lt;="&amp;I$6,$H$274:$AL$274))),Variablen!$B$39)</f>
        <v>Accounting scope "Operation"</v>
      </c>
      <c r="J275" s="187" t="str">
        <f>IF(BBK=1,IF((($G$273+$G$272)-SUMIF($H$6:$AL$6,"&lt;="&amp;J$6,$H$274:$AL$274))&lt;0,0,(($G$273+$G$272)-SUMIF($H$6:$AL$6,"&lt;="&amp;J$6,$H$274:$AL$274))),Variablen!$B$39)</f>
        <v>Accounting scope "Operation"</v>
      </c>
      <c r="K275" s="187" t="str">
        <f>IF(BBK=1,IF((($G$273+$G$272)-SUMIF($H$6:$AL$6,"&lt;="&amp;K$6,$H$274:$AL$274))&lt;0,0,(($G$273+$G$272)-SUMIF($H$6:$AL$6,"&lt;="&amp;K$6,$H$274:$AL$274))),Variablen!$B$39)</f>
        <v>Accounting scope "Operation"</v>
      </c>
      <c r="L275" s="187" t="str">
        <f>IF(BBK=1,IF((($G$273+$G$272)-SUMIF($H$6:$AL$6,"&lt;="&amp;L$6,$H$274:$AL$274))&lt;0,0,(($G$273+$G$272)-SUMIF($H$6:$AL$6,"&lt;="&amp;L$6,$H$274:$AL$274))),Variablen!$B$39)</f>
        <v>Accounting scope "Operation"</v>
      </c>
      <c r="M275" s="187" t="str">
        <f>IF(BBK=1,IF((($G$273+$G$272)-SUMIF($H$6:$AL$6,"&lt;="&amp;M$6,$H$274:$AL$274))&lt;0,0,(($G$273+$G$272)-SUMIF($H$6:$AL$6,"&lt;="&amp;M$6,$H$274:$AL$274))),Variablen!$B$39)</f>
        <v>Accounting scope "Operation"</v>
      </c>
      <c r="N275" s="187" t="str">
        <f>IF(BBK=1,IF((($G$273+$G$272)-SUMIF($H$6:$AL$6,"&lt;="&amp;N$6,$H$274:$AL$274))&lt;0,0,(($G$273+$G$272)-SUMIF($H$6:$AL$6,"&lt;="&amp;N$6,$H$274:$AL$274))),Variablen!$B$39)</f>
        <v>Accounting scope "Operation"</v>
      </c>
      <c r="O275" s="187" t="str">
        <f>IF(BBK=1,IF((($G$273+$G$272)-SUMIF($H$6:$AL$6,"&lt;="&amp;O$6,$H$274:$AL$274))&lt;0,0,(($G$273+$G$272)-SUMIF($H$6:$AL$6,"&lt;="&amp;O$6,$H$274:$AL$274))),Variablen!$B$39)</f>
        <v>Accounting scope "Operation"</v>
      </c>
      <c r="P275" s="187" t="str">
        <f>IF(BBK=1,IF((($G$273+$G$272)-SUMIF($H$6:$AL$6,"&lt;="&amp;P$6,$H$274:$AL$274))&lt;0,0,(($G$273+$G$272)-SUMIF($H$6:$AL$6,"&lt;="&amp;P$6,$H$274:$AL$274))),Variablen!$B$39)</f>
        <v>Accounting scope "Operation"</v>
      </c>
      <c r="Q275" s="187" t="str">
        <f>IF(BBK=1,IF((($G$273+$G$272)-SUMIF($H$6:$AL$6,"&lt;="&amp;Q$6,$H$274:$AL$274))&lt;0,0,(($G$273+$G$272)-SUMIF($H$6:$AL$6,"&lt;="&amp;Q$6,$H$274:$AL$274))),Variablen!$B$39)</f>
        <v>Accounting scope "Operation"</v>
      </c>
      <c r="R275" s="187" t="str">
        <f>IF(BBK=1,IF((($G$273+$G$272)-SUMIF($H$6:$AL$6,"&lt;="&amp;R$6,$H$274:$AL$274))&lt;0,0,(($G$273+$G$272)-SUMIF($H$6:$AL$6,"&lt;="&amp;R$6,$H$274:$AL$274))),Variablen!$B$39)</f>
        <v>Accounting scope "Operation"</v>
      </c>
      <c r="S275" s="187" t="str">
        <f>IF(BBK=1,IF((($G$273+$G$272)-SUMIF($H$6:$AL$6,"&lt;="&amp;S$6,$H$274:$AL$274))&lt;0,0,(($G$273+$G$272)-SUMIF($H$6:$AL$6,"&lt;="&amp;S$6,$H$274:$AL$274))),Variablen!$B$39)</f>
        <v>Accounting scope "Operation"</v>
      </c>
      <c r="T275" s="187" t="str">
        <f>IF(BBK=1,IF((($G$273+$G$272)-SUMIF($H$6:$AL$6,"&lt;="&amp;T$6,$H$274:$AL$274))&lt;0,0,(($G$273+$G$272)-SUMIF($H$6:$AL$6,"&lt;="&amp;T$6,$H$274:$AL$274))),Variablen!$B$39)</f>
        <v>Accounting scope "Operation"</v>
      </c>
      <c r="U275" s="187" t="str">
        <f>IF(BBK=1,IF((($G$273+$G$272)-SUMIF($H$6:$AL$6,"&lt;="&amp;U$6,$H$274:$AL$274))&lt;0,0,(($G$273+$G$272)-SUMIF($H$6:$AL$6,"&lt;="&amp;U$6,$H$274:$AL$274))),Variablen!$B$39)</f>
        <v>Accounting scope "Operation"</v>
      </c>
      <c r="V275" s="187" t="str">
        <f>IF(BBK=1,IF((($G$273+$G$272)-SUMIF($H$6:$AL$6,"&lt;="&amp;V$6,$H$274:$AL$274))&lt;0,0,(($G$273+$G$272)-SUMIF($H$6:$AL$6,"&lt;="&amp;V$6,$H$274:$AL$274))),Variablen!$B$39)</f>
        <v>Accounting scope "Operation"</v>
      </c>
      <c r="W275" s="187" t="str">
        <f>IF(BBK=1,IF((($G$273+$G$272)-SUMIF($H$6:$AL$6,"&lt;="&amp;W$6,$H$274:$AL$274))&lt;0,0,(($G$273+$G$272)-SUMIF($H$6:$AL$6,"&lt;="&amp;W$6,$H$274:$AL$274))),Variablen!$B$39)</f>
        <v>Accounting scope "Operation"</v>
      </c>
      <c r="X275" s="187" t="str">
        <f>IF(BBK=1,IF((($G$273+$G$272)-SUMIF($H$6:$AL$6,"&lt;="&amp;X$6,$H$274:$AL$274))&lt;0,0,(($G$273+$G$272)-SUMIF($H$6:$AL$6,"&lt;="&amp;X$6,$H$274:$AL$274))),Variablen!$B$39)</f>
        <v>Accounting scope "Operation"</v>
      </c>
      <c r="Y275" s="187" t="str">
        <f>IF(BBK=1,IF((($G$273+$G$272)-SUMIF($H$6:$AL$6,"&lt;="&amp;Y$6,$H$274:$AL$274))&lt;0,0,(($G$273+$G$272)-SUMIF($H$6:$AL$6,"&lt;="&amp;Y$6,$H$274:$AL$274))),Variablen!$B$39)</f>
        <v>Accounting scope "Operation"</v>
      </c>
      <c r="Z275" s="187" t="str">
        <f>IF(BBK=1,IF((($G$273+$G$272)-SUMIF($H$6:$AL$6,"&lt;="&amp;Z$6,$H$274:$AL$274))&lt;0,0,(($G$273+$G$272)-SUMIF($H$6:$AL$6,"&lt;="&amp;Z$6,$H$274:$AL$274))),Variablen!$B$39)</f>
        <v>Accounting scope "Operation"</v>
      </c>
      <c r="AA275" s="187" t="str">
        <f>IF(BBK=1,IF((($G$273+$G$272)-SUMIF($H$6:$AL$6,"&lt;="&amp;AA$6,$H$274:$AL$274))&lt;0,0,(($G$273+$G$272)-SUMIF($H$6:$AL$6,"&lt;="&amp;AA$6,$H$274:$AL$274))),Variablen!$B$39)</f>
        <v>Accounting scope "Operation"</v>
      </c>
      <c r="AB275" s="187" t="str">
        <f>IF(BBK=1,IF((($G$273+$G$272)-SUMIF($H$6:$AL$6,"&lt;="&amp;AB$6,$H$274:$AL$274))&lt;0,0,(($G$273+$G$272)-SUMIF($H$6:$AL$6,"&lt;="&amp;AB$6,$H$274:$AL$274))),Variablen!$B$39)</f>
        <v>Accounting scope "Operation"</v>
      </c>
      <c r="AC275" s="187" t="str">
        <f>IF(BBK=1,IF((($G$273+$G$272)-SUMIF($H$6:$AL$6,"&lt;="&amp;AC$6,$H$274:$AL$274))&lt;0,0,(($G$273+$G$272)-SUMIF($H$6:$AL$6,"&lt;="&amp;AC$6,$H$274:$AL$274))),Variablen!$B$39)</f>
        <v>Accounting scope "Operation"</v>
      </c>
      <c r="AD275" s="187" t="str">
        <f>IF(BBK=1,IF((($G$273+$G$272)-SUMIF($H$6:$AL$6,"&lt;="&amp;AD$6,$H$274:$AL$274))&lt;0,0,(($G$273+$G$272)-SUMIF($H$6:$AL$6,"&lt;="&amp;AD$6,$H$274:$AL$274))),Variablen!$B$39)</f>
        <v>Accounting scope "Operation"</v>
      </c>
      <c r="AE275" s="187" t="str">
        <f>IF(BBK=1,IF((($G$273+$G$272)-SUMIF($H$6:$AL$6,"&lt;="&amp;AE$6,$H$274:$AL$274))&lt;0,0,(($G$273+$G$272)-SUMIF($H$6:$AL$6,"&lt;="&amp;AE$6,$H$274:$AL$274))),Variablen!$B$39)</f>
        <v>Accounting scope "Operation"</v>
      </c>
      <c r="AF275" s="187" t="str">
        <f>IF(BBK=1,IF((($G$273+$G$272)-SUMIF($H$6:$AL$6,"&lt;="&amp;AF$6,$H$274:$AL$274))&lt;0,0,(($G$273+$G$272)-SUMIF($H$6:$AL$6,"&lt;="&amp;AF$6,$H$274:$AL$274))),Variablen!$B$39)</f>
        <v>Accounting scope "Operation"</v>
      </c>
      <c r="AG275" s="187" t="str">
        <f>IF(BBK=1,IF((($G$273+$G$272)-SUMIF($H$6:$AL$6,"&lt;="&amp;AG$6,$H$274:$AL$274))&lt;0,0,(($G$273+$G$272)-SUMIF($H$6:$AL$6,"&lt;="&amp;AG$6,$H$274:$AL$274))),Variablen!$B$39)</f>
        <v>Accounting scope "Operation"</v>
      </c>
      <c r="AH275" s="187" t="str">
        <f>IF(BBK=1,IF((($G$273+$G$272)-SUMIF($H$6:$AL$6,"&lt;="&amp;AH$6,$H$274:$AL$274))&lt;0,0,(($G$273+$G$272)-SUMIF($H$6:$AL$6,"&lt;="&amp;AH$6,$H$274:$AL$274))),Variablen!$B$39)</f>
        <v>Accounting scope "Operation"</v>
      </c>
      <c r="AI275" s="187" t="str">
        <f>IF(BBK=1,IF((($G$273+$G$272)-SUMIF($H$6:$AL$6,"&lt;="&amp;AI$6,$H$274:$AL$274))&lt;0,0,(($G$273+$G$272)-SUMIF($H$6:$AL$6,"&lt;="&amp;AI$6,$H$274:$AL$274))),Variablen!$B$39)</f>
        <v>Accounting scope "Operation"</v>
      </c>
      <c r="AJ275" s="187" t="str">
        <f>IF(BBK=1,IF((($G$273+$G$272)-SUMIF($H$6:$AL$6,"&lt;="&amp;AJ$6,$H$274:$AL$274))&lt;0,0,(($G$273+$G$272)-SUMIF($H$6:$AL$6,"&lt;="&amp;AJ$6,$H$274:$AL$274))),Variablen!$B$39)</f>
        <v>Accounting scope "Operation"</v>
      </c>
      <c r="AK275" s="187" t="str">
        <f>IF(BBK=1,IF((($G$273+$G$272)-SUMIF($H$6:$AL$6,"&lt;="&amp;AK$6,$H$274:$AL$274))&lt;0,0,(($G$273+$G$272)-SUMIF($H$6:$AL$6,"&lt;="&amp;AK$6,$H$274:$AL$274))),Variablen!$B$39)</f>
        <v>Accounting scope "Operation"</v>
      </c>
      <c r="AL275" s="187" t="str">
        <f>IF(BBK=1,IF((($G$273+$G$272)-SUMIF($H$6:$AL$6,"&lt;="&amp;AL$6,$H$274:$AL$274))&lt;0,0,(($G$273+$G$272)-SUMIF($H$6:$AL$6,"&lt;="&amp;AL$6,$H$274:$AL$274))),Variablen!$B$39)</f>
        <v>Accounting scope "Operation"</v>
      </c>
      <c r="AM275" s="32"/>
      <c r="AN275" s="32"/>
    </row>
    <row r="276" spans="2:40" ht="16.5" customHeight="1" thickBot="1">
      <c r="B276" s="500" t="str">
        <f>HLOOKUP(Start!$B$14,Sprachen_allg!B:Z,ROWS(Sprachen_allg!1:226),FALSE)</f>
        <v>GHG emissions to be avoided annuallly by credits until 2050</v>
      </c>
      <c r="C276" s="162"/>
      <c r="D276" s="76"/>
      <c r="E276" s="197" t="str">
        <f>E274</f>
        <v>[kgCO2eq/a]</v>
      </c>
      <c r="G276" s="60"/>
      <c r="H276" s="402" t="str">
        <f>IF(BBK=1,IF((($G$273+$G$272)-SUMIF($H$6:$AL$6,"&lt;"&amp;H$6,$H$274:$AL$274))&lt;0,0,(($G$273+$G$272)-SUMIF($H$6:$AL$6,"&lt;"&amp;H$6,$H$274:$AL$274))/(2050-H$6+1)),Variablen!$B$39)</f>
        <v>Accounting scope "Operation"</v>
      </c>
      <c r="I276" s="181" t="str">
        <f>IF(BBK=1,IF((($G$273+$G$272)-SUMIF($H$6:$AL$6,"&lt;"&amp;I$6,$H$274:$AL$274))&lt;0,0,(($G$273+$G$272)-SUMIF($H$6:$AL$6,"&lt;"&amp;I$6,$H$274:$AL$274))/(2050-I$6+1)),Variablen!$B$39)</f>
        <v>Accounting scope "Operation"</v>
      </c>
      <c r="J276" s="181" t="str">
        <f>IF(BBK=1,IF((($G$273+$G$272)-SUMIF($H$6:$AL$6,"&lt;"&amp;J$6,$H$274:$AL$274))&lt;0,0,(($G$273+$G$272)-SUMIF($H$6:$AL$6,"&lt;"&amp;J$6,$H$274:$AL$274))/(2050-J$6+1)),Variablen!$B$39)</f>
        <v>Accounting scope "Operation"</v>
      </c>
      <c r="K276" s="181" t="str">
        <f>IF(BBK=1,IF((($G$273+$G$272)-SUMIF($H$6:$AL$6,"&lt;"&amp;K$6,$H$274:$AL$274))&lt;0,0,(($G$273+$G$272)-SUMIF($H$6:$AL$6,"&lt;"&amp;K$6,$H$274:$AL$274))/(2050-K$6+1)),Variablen!$B$39)</f>
        <v>Accounting scope "Operation"</v>
      </c>
      <c r="L276" s="181" t="str">
        <f>IF(BBK=1,IF((($G$273+$G$272)-SUMIF($H$6:$AL$6,"&lt;"&amp;L$6,$H$274:$AL$274))&lt;0,0,(($G$273+$G$272)-SUMIF($H$6:$AL$6,"&lt;"&amp;L$6,$H$274:$AL$274))/(2050-L$6+1)),Variablen!$B$39)</f>
        <v>Accounting scope "Operation"</v>
      </c>
      <c r="M276" s="181" t="str">
        <f>IF(BBK=1,IF((($G$273+$G$272)-SUMIF($H$6:$AL$6,"&lt;"&amp;M$6,$H$274:$AL$274))&lt;0,0,(($G$273+$G$272)-SUMIF($H$6:$AL$6,"&lt;"&amp;M$6,$H$274:$AL$274))/(2050-M$6+1)),Variablen!$B$39)</f>
        <v>Accounting scope "Operation"</v>
      </c>
      <c r="N276" s="181" t="str">
        <f>IF(BBK=1,IF((($G$273+$G$272)-SUMIF($H$6:$AL$6,"&lt;"&amp;N$6,$H$274:$AL$274))&lt;0,0,(($G$273+$G$272)-SUMIF($H$6:$AL$6,"&lt;"&amp;N$6,$H$274:$AL$274))/(2050-N$6+1)),Variablen!$B$39)</f>
        <v>Accounting scope "Operation"</v>
      </c>
      <c r="O276" s="181" t="str">
        <f>IF(BBK=1,IF((($G$273+$G$272)-SUMIF($H$6:$AL$6,"&lt;"&amp;O$6,$H$274:$AL$274))&lt;0,0,(($G$273+$G$272)-SUMIF($H$6:$AL$6,"&lt;"&amp;O$6,$H$274:$AL$274))/(2050-O$6+1)),Variablen!$B$39)</f>
        <v>Accounting scope "Operation"</v>
      </c>
      <c r="P276" s="181" t="str">
        <f>IF(BBK=1,IF((($G$273+$G$272)-SUMIF($H$6:$AL$6,"&lt;"&amp;P$6,$H$274:$AL$274))&lt;0,0,(($G$273+$G$272)-SUMIF($H$6:$AL$6,"&lt;"&amp;P$6,$H$274:$AL$274))/(2050-P$6+1)),Variablen!$B$39)</f>
        <v>Accounting scope "Operation"</v>
      </c>
      <c r="Q276" s="181" t="str">
        <f>IF(BBK=1,IF((($G$273+$G$272)-SUMIF($H$6:$AL$6,"&lt;"&amp;Q$6,$H$274:$AL$274))&lt;0,0,(($G$273+$G$272)-SUMIF($H$6:$AL$6,"&lt;"&amp;Q$6,$H$274:$AL$274))/(2050-Q$6+1)),Variablen!$B$39)</f>
        <v>Accounting scope "Operation"</v>
      </c>
      <c r="R276" s="181" t="str">
        <f>IF(BBK=1,IF((($G$273+$G$272)-SUMIF($H$6:$AL$6,"&lt;"&amp;R$6,$H$274:$AL$274))&lt;0,0,(($G$273+$G$272)-SUMIF($H$6:$AL$6,"&lt;"&amp;R$6,$H$274:$AL$274))/(2050-R$6+1)),Variablen!$B$39)</f>
        <v>Accounting scope "Operation"</v>
      </c>
      <c r="S276" s="181" t="str">
        <f>IF(BBK=1,IF((($G$273+$G$272)-SUMIF($H$6:$AL$6,"&lt;"&amp;S$6,$H$274:$AL$274))&lt;0,0,(($G$273+$G$272)-SUMIF($H$6:$AL$6,"&lt;"&amp;S$6,$H$274:$AL$274))/(2050-S$6+1)),Variablen!$B$39)</f>
        <v>Accounting scope "Operation"</v>
      </c>
      <c r="T276" s="181" t="str">
        <f>IF(BBK=1,IF((($G$273+$G$272)-SUMIF($H$6:$AL$6,"&lt;"&amp;T$6,$H$274:$AL$274))&lt;0,0,(($G$273+$G$272)-SUMIF($H$6:$AL$6,"&lt;"&amp;T$6,$H$274:$AL$274))/(2050-T$6+1)),Variablen!$B$39)</f>
        <v>Accounting scope "Operation"</v>
      </c>
      <c r="U276" s="181" t="str">
        <f>IF(BBK=1,IF((($G$273+$G$272)-SUMIF($H$6:$AL$6,"&lt;"&amp;U$6,$H$274:$AL$274))&lt;0,0,(($G$273+$G$272)-SUMIF($H$6:$AL$6,"&lt;"&amp;U$6,$H$274:$AL$274))/(2050-U$6+1)),Variablen!$B$39)</f>
        <v>Accounting scope "Operation"</v>
      </c>
      <c r="V276" s="181" t="str">
        <f>IF(BBK=1,IF((($G$273+$G$272)-SUMIF($H$6:$AL$6,"&lt;"&amp;V$6,$H$274:$AL$274))&lt;0,0,(($G$273+$G$272)-SUMIF($H$6:$AL$6,"&lt;"&amp;V$6,$H$274:$AL$274))/(2050-V$6+1)),Variablen!$B$39)</f>
        <v>Accounting scope "Operation"</v>
      </c>
      <c r="W276" s="181" t="str">
        <f>IF(BBK=1,IF((($G$273+$G$272)-SUMIF($H$6:$AL$6,"&lt;"&amp;W$6,$H$274:$AL$274))&lt;0,0,(($G$273+$G$272)-SUMIF($H$6:$AL$6,"&lt;"&amp;W$6,$H$274:$AL$274))/(2050-W$6+1)),Variablen!$B$39)</f>
        <v>Accounting scope "Operation"</v>
      </c>
      <c r="X276" s="181" t="str">
        <f>IF(BBK=1,IF((($G$273+$G$272)-SUMIF($H$6:$AL$6,"&lt;"&amp;X$6,$H$274:$AL$274))&lt;0,0,(($G$273+$G$272)-SUMIF($H$6:$AL$6,"&lt;"&amp;X$6,$H$274:$AL$274))/(2050-X$6+1)),Variablen!$B$39)</f>
        <v>Accounting scope "Operation"</v>
      </c>
      <c r="Y276" s="181" t="str">
        <f>IF(BBK=1,IF((($G$273+$G$272)-SUMIF($H$6:$AL$6,"&lt;"&amp;Y$6,$H$274:$AL$274))&lt;0,0,(($G$273+$G$272)-SUMIF($H$6:$AL$6,"&lt;"&amp;Y$6,$H$274:$AL$274))/(2050-Y$6+1)),Variablen!$B$39)</f>
        <v>Accounting scope "Operation"</v>
      </c>
      <c r="Z276" s="181" t="str">
        <f>IF(BBK=1,IF((($G$273+$G$272)-SUMIF($H$6:$AL$6,"&lt;"&amp;Z$6,$H$274:$AL$274))&lt;0,0,(($G$273+$G$272)-SUMIF($H$6:$AL$6,"&lt;"&amp;Z$6,$H$274:$AL$274))/(2050-Z$6+1)),Variablen!$B$39)</f>
        <v>Accounting scope "Operation"</v>
      </c>
      <c r="AA276" s="181" t="str">
        <f>IF(BBK=1,IF((($G$273+$G$272)-SUMIF($H$6:$AL$6,"&lt;"&amp;AA$6,$H$274:$AL$274))&lt;0,0,(($G$273+$G$272)-SUMIF($H$6:$AL$6,"&lt;"&amp;AA$6,$H$274:$AL$274))/(2050-AA$6+1)),Variablen!$B$39)</f>
        <v>Accounting scope "Operation"</v>
      </c>
      <c r="AB276" s="181" t="str">
        <f>IF(BBK=1,IF((($G$273+$G$272)-SUMIF($H$6:$AL$6,"&lt;"&amp;AB$6,$H$274:$AL$274))&lt;0,0,(($G$273+$G$272)-SUMIF($H$6:$AL$6,"&lt;"&amp;AB$6,$H$274:$AL$274))/(2050-AB$6+1)),Variablen!$B$39)</f>
        <v>Accounting scope "Operation"</v>
      </c>
      <c r="AC276" s="181" t="str">
        <f>IF(BBK=1,IF((($G$273+$G$272)-SUMIF($H$6:$AL$6,"&lt;"&amp;AC$6,$H$274:$AL$274))&lt;0,0,(($G$273+$G$272)-SUMIF($H$6:$AL$6,"&lt;"&amp;AC$6,$H$274:$AL$274))/(2050-AC$6+1)),Variablen!$B$39)</f>
        <v>Accounting scope "Operation"</v>
      </c>
      <c r="AD276" s="181" t="str">
        <f>IF(BBK=1,IF((($G$273+$G$272)-SUMIF($H$6:$AL$6,"&lt;"&amp;AD$6,$H$274:$AL$274))&lt;0,0,(($G$273+$G$272)-SUMIF($H$6:$AL$6,"&lt;"&amp;AD$6,$H$274:$AL$274))/(2050-AD$6+1)),Variablen!$B$39)</f>
        <v>Accounting scope "Operation"</v>
      </c>
      <c r="AE276" s="181" t="str">
        <f>IF(BBK=1,IF((($G$273+$G$272)-SUMIF($H$6:$AL$6,"&lt;"&amp;AE$6,$H$274:$AL$274))&lt;0,0,(($G$273+$G$272)-SUMIF($H$6:$AL$6,"&lt;"&amp;AE$6,$H$274:$AL$274))/(2050-AE$6+1)),Variablen!$B$39)</f>
        <v>Accounting scope "Operation"</v>
      </c>
      <c r="AF276" s="181" t="str">
        <f>IF(BBK=1,IF((($G$273+$G$272)-SUMIF($H$6:$AL$6,"&lt;"&amp;AF$6,$H$274:$AL$274))&lt;0,0,(($G$273+$G$272)-SUMIF($H$6:$AL$6,"&lt;"&amp;AF$6,$H$274:$AL$274))/(2050-AF$6+1)),Variablen!$B$39)</f>
        <v>Accounting scope "Operation"</v>
      </c>
      <c r="AG276" s="181" t="str">
        <f>IF(BBK=1,IF((($G$273+$G$272)-SUMIF($H$6:$AL$6,"&lt;"&amp;AG$6,$H$274:$AL$274))&lt;0,0,(($G$273+$G$272)-SUMIF($H$6:$AL$6,"&lt;"&amp;AG$6,$H$274:$AL$274))/(2050-AG$6+1)),Variablen!$B$39)</f>
        <v>Accounting scope "Operation"</v>
      </c>
      <c r="AH276" s="181" t="str">
        <f>IF(BBK=1,IF((($G$273+$G$272)-SUMIF($H$6:$AL$6,"&lt;"&amp;AH$6,$H$274:$AL$274))&lt;0,0,(($G$273+$G$272)-SUMIF($H$6:$AL$6,"&lt;"&amp;AH$6,$H$274:$AL$274))/(2050-AH$6+1)),Variablen!$B$39)</f>
        <v>Accounting scope "Operation"</v>
      </c>
      <c r="AI276" s="181" t="str">
        <f>IF(BBK=1,IF((($G$273+$G$272)-SUMIF($H$6:$AL$6,"&lt;"&amp;AI$6,$H$274:$AL$274))&lt;0,0,(($G$273+$G$272)-SUMIF($H$6:$AL$6,"&lt;"&amp;AI$6,$H$274:$AL$274))/(2050-AI$6+1)),Variablen!$B$39)</f>
        <v>Accounting scope "Operation"</v>
      </c>
      <c r="AJ276" s="181" t="str">
        <f>IF(BBK=1,IF((($G$273+$G$272)-SUMIF($H$6:$AL$6,"&lt;"&amp;AJ$6,$H$274:$AL$274))&lt;0,0,(($G$273+$G$272)-SUMIF($H$6:$AL$6,"&lt;"&amp;AJ$6,$H$274:$AL$274))/(2050-AJ$6+1)),Variablen!$B$39)</f>
        <v>Accounting scope "Operation"</v>
      </c>
      <c r="AK276" s="181" t="str">
        <f>IF(BBK=1,IF((($G$273+$G$272)-SUMIF($H$6:$AL$6,"&lt;"&amp;AK$6,$H$274:$AL$274))&lt;0,0,(($G$273+$G$272)-SUMIF($H$6:$AL$6,"&lt;"&amp;AK$6,$H$274:$AL$274))/(2050-AK$6+1)),Variablen!$B$39)</f>
        <v>Accounting scope "Operation"</v>
      </c>
      <c r="AL276" s="181" t="str">
        <f>IF(BBK=1,IF((($G$273+$G$272)-SUMIF($H$6:$AL$6,"&lt;"&amp;AL$6,$H$274:$AL$274))&lt;0,0,(($G$273+$G$272)-SUMIF($H$6:$AL$6,"&lt;"&amp;AL$6,$H$274:$AL$274))/(2050-AL$6+1)),Variablen!$B$39)</f>
        <v>Accounting scope "Operation"</v>
      </c>
      <c r="AM276" s="32"/>
      <c r="AN276" s="32"/>
    </row>
    <row r="277" spans="2:40" ht="15.75" customHeight="1">
      <c r="F277" s="175"/>
      <c r="G277" s="60"/>
      <c r="H277" s="15"/>
      <c r="I277" s="202"/>
      <c r="J277" s="23"/>
      <c r="K277" s="23"/>
      <c r="L277" s="23"/>
      <c r="M277" s="23"/>
      <c r="N277" s="23"/>
      <c r="O277" s="23"/>
      <c r="P277" s="23"/>
      <c r="Q277" s="23"/>
      <c r="R277" s="23"/>
      <c r="S277" s="23"/>
      <c r="T277" s="23"/>
      <c r="U277" s="23"/>
      <c r="V277" s="23"/>
      <c r="W277" s="23"/>
      <c r="X277" s="23"/>
      <c r="Y277" s="23"/>
      <c r="Z277" s="23"/>
      <c r="AA277" s="23"/>
      <c r="AB277" s="23"/>
      <c r="AC277" s="23"/>
      <c r="AD277" s="23"/>
      <c r="AE277" s="23"/>
      <c r="AF277" s="23"/>
      <c r="AG277" s="23"/>
      <c r="AH277" s="23"/>
      <c r="AI277" s="23"/>
      <c r="AJ277" s="23"/>
      <c r="AK277" s="23"/>
      <c r="AL277" s="23"/>
      <c r="AM277" s="32"/>
      <c r="AN277" s="32"/>
    </row>
    <row r="278" spans="2:40">
      <c r="F278" s="175"/>
      <c r="G278" s="60"/>
      <c r="H278" s="15"/>
      <c r="I278" s="202"/>
      <c r="J278" s="23"/>
      <c r="K278" s="23"/>
      <c r="L278" s="23"/>
      <c r="M278" s="23"/>
      <c r="N278" s="23"/>
      <c r="O278" s="23"/>
      <c r="P278" s="23"/>
      <c r="Q278" s="23"/>
      <c r="R278" s="23"/>
      <c r="S278" s="23"/>
      <c r="T278" s="23"/>
      <c r="U278" s="23"/>
      <c r="V278" s="23"/>
      <c r="W278" s="23"/>
      <c r="X278" s="23"/>
      <c r="Y278" s="23"/>
      <c r="Z278" s="23"/>
      <c r="AA278" s="23"/>
      <c r="AB278" s="23"/>
      <c r="AC278" s="23"/>
      <c r="AD278" s="23"/>
      <c r="AE278" s="23"/>
      <c r="AF278" s="23"/>
      <c r="AG278" s="23"/>
      <c r="AH278" s="23"/>
      <c r="AI278" s="23"/>
      <c r="AJ278" s="23"/>
      <c r="AK278" s="23"/>
      <c r="AL278" s="23"/>
      <c r="AM278" s="32"/>
      <c r="AN278" s="32"/>
    </row>
    <row r="279" spans="2:40" ht="15.75">
      <c r="B279" s="100" t="str">
        <f>HLOOKUP(Start!$B$14,Sprachen_allg!B:Z,ROWS(Sprachen_allg!1:227),FALSE)</f>
        <v>DGNB System for Buildings In Use, Version 2020</v>
      </c>
      <c r="F279" s="175"/>
      <c r="G279" s="60"/>
      <c r="H279" s="15"/>
      <c r="I279" s="202"/>
      <c r="J279" s="23"/>
      <c r="K279" s="23"/>
      <c r="L279" s="23"/>
      <c r="M279" s="23"/>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32"/>
      <c r="AN279" s="32"/>
    </row>
    <row r="280" spans="2:40">
      <c r="F280" s="175"/>
      <c r="G280" s="60"/>
      <c r="H280" s="15"/>
      <c r="I280" s="202"/>
      <c r="J280" s="23"/>
      <c r="K280" s="23"/>
      <c r="L280" s="23"/>
      <c r="M280" s="23"/>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32"/>
      <c r="AN280" s="32"/>
    </row>
    <row r="281" spans="2:40">
      <c r="B281" s="14" t="str">
        <f>HLOOKUP(Start!$B$14,Sprachen_allg!B:Z,ROWS(Sprachen_allg!1:228),FALSE)</f>
        <v>Show grouping of lines 282 to 286</v>
      </c>
      <c r="F281" s="175"/>
      <c r="G281" s="60"/>
      <c r="H281" s="15"/>
      <c r="I281" s="202"/>
      <c r="J281" s="23"/>
      <c r="K281" s="23"/>
      <c r="L281" s="23"/>
      <c r="M281" s="23"/>
      <c r="N281" s="23"/>
      <c r="O281" s="23"/>
      <c r="P281" s="23"/>
      <c r="Q281" s="23"/>
      <c r="R281" s="23"/>
      <c r="S281" s="23"/>
      <c r="T281" s="23"/>
      <c r="U281" s="23"/>
      <c r="V281" s="23"/>
      <c r="W281" s="23"/>
      <c r="X281" s="23"/>
      <c r="Y281" s="23"/>
      <c r="Z281" s="23"/>
      <c r="AA281" s="23"/>
      <c r="AB281" s="23"/>
      <c r="AC281" s="23"/>
      <c r="AD281" s="23"/>
      <c r="AE281" s="23"/>
      <c r="AF281" s="23"/>
      <c r="AG281" s="23"/>
      <c r="AH281" s="23"/>
      <c r="AI281" s="23"/>
      <c r="AJ281" s="23"/>
      <c r="AK281" s="23"/>
      <c r="AL281" s="23"/>
      <c r="AM281" s="32"/>
      <c r="AN281" s="32"/>
    </row>
    <row r="282" spans="2:40" ht="13.5" outlineLevel="1" thickBot="1">
      <c r="F282" s="175"/>
      <c r="G282" s="60"/>
      <c r="H282" s="15"/>
      <c r="I282" s="202"/>
      <c r="J282" s="23"/>
      <c r="K282" s="23"/>
      <c r="L282" s="23"/>
      <c r="M282" s="23"/>
      <c r="N282" s="23"/>
      <c r="O282" s="23"/>
      <c r="P282" s="23"/>
      <c r="Q282" s="23"/>
      <c r="R282" s="23"/>
      <c r="S282" s="23"/>
      <c r="T282" s="23"/>
      <c r="U282" s="23"/>
      <c r="V282" s="23"/>
      <c r="W282" s="23"/>
      <c r="X282" s="23"/>
      <c r="Y282" s="23"/>
      <c r="Z282" s="23"/>
      <c r="AA282" s="23"/>
      <c r="AB282" s="23"/>
      <c r="AC282" s="23"/>
      <c r="AD282" s="23"/>
      <c r="AE282" s="23"/>
      <c r="AF282" s="23"/>
      <c r="AG282" s="23"/>
      <c r="AH282" s="23"/>
      <c r="AI282" s="23"/>
      <c r="AJ282" s="23"/>
      <c r="AK282" s="23"/>
      <c r="AL282" s="23"/>
      <c r="AM282" s="32"/>
      <c r="AN282" s="32"/>
    </row>
    <row r="283" spans="2:40" ht="18.75" customHeight="1" outlineLevel="1" thickBot="1">
      <c r="B283" s="798" t="str">
        <f>HLOOKUP(Start!$B$14,Sprachen_allg!B:Z,ROWS(Sprachen_allg!1:229),FALSE)</f>
        <v>ENV1-B Indicator 6: Evaluation of Performance</v>
      </c>
      <c r="C283" s="799"/>
      <c r="D283" s="61"/>
      <c r="E283" s="119"/>
      <c r="F283" s="175"/>
      <c r="G283" s="60"/>
      <c r="H283" s="15"/>
      <c r="I283" s="202"/>
      <c r="J283" s="23"/>
      <c r="K283" s="23"/>
      <c r="L283" s="23"/>
      <c r="M283" s="23"/>
      <c r="N283" s="23"/>
      <c r="O283" s="23"/>
      <c r="P283" s="23"/>
      <c r="Q283" s="23"/>
      <c r="R283" s="23"/>
      <c r="S283" s="23"/>
      <c r="T283" s="23"/>
      <c r="U283" s="23"/>
      <c r="V283" s="23"/>
      <c r="W283" s="23"/>
      <c r="X283" s="23"/>
      <c r="Y283" s="23"/>
      <c r="Z283" s="23"/>
      <c r="AA283" s="23"/>
      <c r="AB283" s="23"/>
      <c r="AC283" s="23"/>
      <c r="AD283" s="23"/>
      <c r="AE283" s="23"/>
      <c r="AF283" s="23"/>
      <c r="AG283" s="23"/>
      <c r="AH283" s="23"/>
      <c r="AI283" s="23"/>
      <c r="AJ283" s="23"/>
      <c r="AK283" s="23"/>
      <c r="AL283" s="23"/>
      <c r="AM283" s="32"/>
      <c r="AN283" s="32"/>
    </row>
    <row r="284" spans="2:40" ht="13.5" outlineLevel="1" thickBot="1">
      <c r="B284" s="126"/>
      <c r="C284" s="127"/>
      <c r="D284" s="128"/>
      <c r="E284" s="198"/>
      <c r="F284" s="175"/>
      <c r="G284" s="60"/>
      <c r="H284" s="15"/>
      <c r="I284" s="202"/>
      <c r="J284" s="23"/>
      <c r="K284" s="23"/>
      <c r="L284" s="23"/>
      <c r="M284" s="23"/>
      <c r="N284" s="23"/>
      <c r="O284" s="23"/>
      <c r="P284" s="23"/>
      <c r="Q284" s="23"/>
      <c r="R284" s="23"/>
      <c r="S284" s="23"/>
      <c r="T284" s="23"/>
      <c r="U284" s="23"/>
      <c r="V284" s="23"/>
      <c r="W284" s="23"/>
      <c r="X284" s="23"/>
      <c r="Y284" s="23"/>
      <c r="Z284" s="23"/>
      <c r="AA284" s="23"/>
      <c r="AB284" s="23"/>
      <c r="AC284" s="23"/>
      <c r="AD284" s="23"/>
      <c r="AE284" s="23"/>
      <c r="AF284" s="23"/>
      <c r="AG284" s="23"/>
      <c r="AH284" s="23"/>
      <c r="AI284" s="23"/>
      <c r="AJ284" s="23"/>
      <c r="AK284" s="23"/>
      <c r="AL284" s="23"/>
      <c r="AM284" s="32"/>
      <c r="AN284" s="32"/>
    </row>
    <row r="285" spans="2:40" ht="27.75" customHeight="1" outlineLevel="1" thickBot="1">
      <c r="B285" s="126"/>
      <c r="C285" s="848" t="str">
        <f>HLOOKUP(Start!$B$14,Sprachen_allg!B:Z,ROWS(Sprachen_allg!1:230),FALSE)</f>
        <v>"Internal annual target value fulfilled?
(Balance of THG emission is below decarbonisation path) "</v>
      </c>
      <c r="D285" s="849"/>
      <c r="E285" s="850"/>
      <c r="F285" s="175"/>
      <c r="G285" s="60"/>
      <c r="H285" s="405" t="str">
        <f t="shared" ref="H285:AL285" si="940">IF(H6&lt;=StartjahrKSFP,Textna,IF(H263&lt;=H255,Y,N))</f>
        <v>non applicable</v>
      </c>
      <c r="I285" s="199" t="str">
        <f t="shared" ca="1" si="940"/>
        <v>YES</v>
      </c>
      <c r="J285" s="199" t="str">
        <f t="shared" ca="1" si="940"/>
        <v>YES</v>
      </c>
      <c r="K285" s="199" t="str">
        <f t="shared" ca="1" si="940"/>
        <v>YES</v>
      </c>
      <c r="L285" s="199" t="str">
        <f t="shared" ca="1" si="940"/>
        <v>YES</v>
      </c>
      <c r="M285" s="199" t="str">
        <f t="shared" ca="1" si="940"/>
        <v>YES</v>
      </c>
      <c r="N285" s="199" t="str">
        <f t="shared" ca="1" si="940"/>
        <v>YES</v>
      </c>
      <c r="O285" s="199" t="str">
        <f t="shared" ca="1" si="940"/>
        <v>YES</v>
      </c>
      <c r="P285" s="199" t="str">
        <f t="shared" ca="1" si="940"/>
        <v>YES</v>
      </c>
      <c r="Q285" s="199" t="str">
        <f t="shared" ca="1" si="940"/>
        <v>YES</v>
      </c>
      <c r="R285" s="199" t="str">
        <f t="shared" ca="1" si="940"/>
        <v>YES</v>
      </c>
      <c r="S285" s="199" t="str">
        <f t="shared" ca="1" si="940"/>
        <v>YES</v>
      </c>
      <c r="T285" s="199" t="str">
        <f t="shared" ca="1" si="940"/>
        <v>YES</v>
      </c>
      <c r="U285" s="199" t="str">
        <f t="shared" ca="1" si="940"/>
        <v>YES</v>
      </c>
      <c r="V285" s="199" t="str">
        <f t="shared" ca="1" si="940"/>
        <v>YES</v>
      </c>
      <c r="W285" s="199" t="str">
        <f t="shared" ca="1" si="940"/>
        <v>YES</v>
      </c>
      <c r="X285" s="199" t="str">
        <f t="shared" ca="1" si="940"/>
        <v>YES</v>
      </c>
      <c r="Y285" s="199" t="str">
        <f t="shared" ca="1" si="940"/>
        <v>YES</v>
      </c>
      <c r="Z285" s="199" t="str">
        <f t="shared" ca="1" si="940"/>
        <v>YES</v>
      </c>
      <c r="AA285" s="199" t="str">
        <f t="shared" ca="1" si="940"/>
        <v>YES</v>
      </c>
      <c r="AB285" s="199" t="str">
        <f t="shared" ca="1" si="940"/>
        <v>YES</v>
      </c>
      <c r="AC285" s="199" t="str">
        <f t="shared" ca="1" si="940"/>
        <v>YES</v>
      </c>
      <c r="AD285" s="199" t="str">
        <f t="shared" ca="1" si="940"/>
        <v>YES</v>
      </c>
      <c r="AE285" s="199" t="str">
        <f t="shared" ca="1" si="940"/>
        <v>YES</v>
      </c>
      <c r="AF285" s="199" t="str">
        <f t="shared" ca="1" si="940"/>
        <v>YES</v>
      </c>
      <c r="AG285" s="199" t="str">
        <f t="shared" ca="1" si="940"/>
        <v>YES</v>
      </c>
      <c r="AH285" s="199" t="str">
        <f t="shared" ca="1" si="940"/>
        <v>YES</v>
      </c>
      <c r="AI285" s="199" t="str">
        <f t="shared" ca="1" si="940"/>
        <v>YES</v>
      </c>
      <c r="AJ285" s="199" t="str">
        <f t="shared" ca="1" si="940"/>
        <v>YES</v>
      </c>
      <c r="AK285" s="199" t="str">
        <f t="shared" ca="1" si="940"/>
        <v>YES</v>
      </c>
      <c r="AL285" s="199" t="str">
        <f t="shared" ca="1" si="940"/>
        <v>YES</v>
      </c>
      <c r="AM285" s="32"/>
      <c r="AN285" s="32"/>
    </row>
    <row r="286" spans="2:40" ht="27.75" customHeight="1" outlineLevel="1" thickBot="1">
      <c r="B286" s="60"/>
      <c r="C286" s="848" t="str">
        <f>HLOOKUP(Start!$B$14,Sprachen_allg!B:Z,ROWS(Sprachen_allg!1:231),FALSE)</f>
        <v>Improvement over the previous year?
(at least 1% improvement over the previous year)</v>
      </c>
      <c r="D286" s="849"/>
      <c r="E286" s="850"/>
      <c r="F286" s="175"/>
      <c r="G286" s="60"/>
      <c r="H286" s="405" t="str">
        <f t="shared" ref="H286:AL286" si="941">IF(H6&lt;=StartjahrKSFP,Textna,IF(H263&lt;=(G263-G263*0.01),Y,N))</f>
        <v>non applicable</v>
      </c>
      <c r="I286" s="199" t="str">
        <f t="shared" ca="1" si="941"/>
        <v>YES</v>
      </c>
      <c r="J286" s="199" t="str">
        <f t="shared" ca="1" si="941"/>
        <v>YES</v>
      </c>
      <c r="K286" s="199" t="str">
        <f t="shared" ca="1" si="941"/>
        <v>YES</v>
      </c>
      <c r="L286" s="199" t="str">
        <f t="shared" ca="1" si="941"/>
        <v>YES</v>
      </c>
      <c r="M286" s="199" t="str">
        <f t="shared" ca="1" si="941"/>
        <v>YES</v>
      </c>
      <c r="N286" s="199" t="str">
        <f t="shared" ca="1" si="941"/>
        <v>YES</v>
      </c>
      <c r="O286" s="199" t="str">
        <f t="shared" ca="1" si="941"/>
        <v>YES</v>
      </c>
      <c r="P286" s="199" t="str">
        <f t="shared" ca="1" si="941"/>
        <v>YES</v>
      </c>
      <c r="Q286" s="199" t="str">
        <f t="shared" ca="1" si="941"/>
        <v>YES</v>
      </c>
      <c r="R286" s="199" t="str">
        <f t="shared" ca="1" si="941"/>
        <v>YES</v>
      </c>
      <c r="S286" s="199" t="str">
        <f t="shared" ca="1" si="941"/>
        <v>YES</v>
      </c>
      <c r="T286" s="199" t="str">
        <f t="shared" ca="1" si="941"/>
        <v>YES</v>
      </c>
      <c r="U286" s="199" t="str">
        <f t="shared" ca="1" si="941"/>
        <v>YES</v>
      </c>
      <c r="V286" s="199" t="str">
        <f t="shared" ca="1" si="941"/>
        <v>YES</v>
      </c>
      <c r="W286" s="199" t="str">
        <f t="shared" ca="1" si="941"/>
        <v>YES</v>
      </c>
      <c r="X286" s="199" t="str">
        <f t="shared" ca="1" si="941"/>
        <v>YES</v>
      </c>
      <c r="Y286" s="199" t="str">
        <f t="shared" ca="1" si="941"/>
        <v>YES</v>
      </c>
      <c r="Z286" s="199" t="str">
        <f t="shared" ca="1" si="941"/>
        <v>YES</v>
      </c>
      <c r="AA286" s="199" t="str">
        <f t="shared" ca="1" si="941"/>
        <v>YES</v>
      </c>
      <c r="AB286" s="199" t="str">
        <f t="shared" ca="1" si="941"/>
        <v>YES</v>
      </c>
      <c r="AC286" s="199" t="str">
        <f t="shared" ca="1" si="941"/>
        <v>YES</v>
      </c>
      <c r="AD286" s="199" t="str">
        <f t="shared" ca="1" si="941"/>
        <v>YES</v>
      </c>
      <c r="AE286" s="199" t="str">
        <f t="shared" ca="1" si="941"/>
        <v>YES</v>
      </c>
      <c r="AF286" s="199" t="str">
        <f t="shared" ca="1" si="941"/>
        <v>YES</v>
      </c>
      <c r="AG286" s="199" t="str">
        <f t="shared" ca="1" si="941"/>
        <v>YES</v>
      </c>
      <c r="AH286" s="199" t="str">
        <f t="shared" ca="1" si="941"/>
        <v>YES</v>
      </c>
      <c r="AI286" s="199" t="str">
        <f t="shared" ca="1" si="941"/>
        <v>YES</v>
      </c>
      <c r="AJ286" s="199" t="str">
        <f t="shared" ca="1" si="941"/>
        <v>YES</v>
      </c>
      <c r="AK286" s="199" t="str">
        <f t="shared" ca="1" si="941"/>
        <v>YES</v>
      </c>
      <c r="AL286" s="199" t="str">
        <f t="shared" ca="1" si="941"/>
        <v>YES</v>
      </c>
      <c r="AM286" s="32"/>
      <c r="AN286" s="32"/>
    </row>
    <row r="287" spans="2:40" s="529" customFormat="1" ht="15.75" customHeight="1" outlineLevel="1">
      <c r="B287" s="60"/>
      <c r="C287" s="689" t="str">
        <f>HLOOKUP(Start!$B$14,Sprachen_allg!B:Z,ROWS(Sprachen_allg!1:237),FALSE)</f>
        <v>3. Disclosure of the self-generated fraction of consumed final energy</v>
      </c>
      <c r="D287" s="690"/>
      <c r="E287" s="180" t="s">
        <v>29</v>
      </c>
      <c r="F287" s="175"/>
      <c r="G287" s="60"/>
      <c r="H287" s="408">
        <f t="shared" ref="H287:AL287" si="942">IF(SUM(H369:H372,H428:H430)&gt;0,SUM(H428:H430)/SUM(H428:H430,H369:H372),0)</f>
        <v>0</v>
      </c>
      <c r="I287" s="201">
        <f t="shared" si="942"/>
        <v>0</v>
      </c>
      <c r="J287" s="201">
        <f t="shared" si="942"/>
        <v>0</v>
      </c>
      <c r="K287" s="201">
        <f t="shared" si="942"/>
        <v>0</v>
      </c>
      <c r="L287" s="201">
        <f t="shared" si="942"/>
        <v>0</v>
      </c>
      <c r="M287" s="201">
        <f t="shared" si="942"/>
        <v>0</v>
      </c>
      <c r="N287" s="201">
        <f t="shared" si="942"/>
        <v>0</v>
      </c>
      <c r="O287" s="201">
        <f t="shared" si="942"/>
        <v>0</v>
      </c>
      <c r="P287" s="201">
        <f t="shared" si="942"/>
        <v>0</v>
      </c>
      <c r="Q287" s="201">
        <f t="shared" si="942"/>
        <v>0</v>
      </c>
      <c r="R287" s="201">
        <f t="shared" si="942"/>
        <v>0</v>
      </c>
      <c r="S287" s="201">
        <f t="shared" si="942"/>
        <v>0</v>
      </c>
      <c r="T287" s="201">
        <f t="shared" si="942"/>
        <v>0</v>
      </c>
      <c r="U287" s="201">
        <f t="shared" si="942"/>
        <v>0</v>
      </c>
      <c r="V287" s="201">
        <f t="shared" si="942"/>
        <v>0</v>
      </c>
      <c r="W287" s="201">
        <f t="shared" si="942"/>
        <v>0</v>
      </c>
      <c r="X287" s="201">
        <f t="shared" si="942"/>
        <v>0</v>
      </c>
      <c r="Y287" s="201">
        <f t="shared" si="942"/>
        <v>0</v>
      </c>
      <c r="Z287" s="201">
        <f t="shared" si="942"/>
        <v>0</v>
      </c>
      <c r="AA287" s="201">
        <f t="shared" si="942"/>
        <v>0</v>
      </c>
      <c r="AB287" s="201">
        <f t="shared" si="942"/>
        <v>0</v>
      </c>
      <c r="AC287" s="201">
        <f t="shared" si="942"/>
        <v>0</v>
      </c>
      <c r="AD287" s="201">
        <f t="shared" si="942"/>
        <v>0</v>
      </c>
      <c r="AE287" s="201">
        <f t="shared" si="942"/>
        <v>0</v>
      </c>
      <c r="AF287" s="201">
        <f t="shared" si="942"/>
        <v>0</v>
      </c>
      <c r="AG287" s="201">
        <f t="shared" si="942"/>
        <v>0</v>
      </c>
      <c r="AH287" s="201">
        <f t="shared" si="942"/>
        <v>0</v>
      </c>
      <c r="AI287" s="201">
        <f t="shared" si="942"/>
        <v>0</v>
      </c>
      <c r="AJ287" s="201">
        <f t="shared" si="942"/>
        <v>0</v>
      </c>
      <c r="AK287" s="201">
        <f t="shared" si="942"/>
        <v>0</v>
      </c>
      <c r="AL287" s="201">
        <f t="shared" si="942"/>
        <v>0</v>
      </c>
      <c r="AM287" s="32"/>
      <c r="AN287" s="32"/>
    </row>
    <row r="288" spans="2:40" s="529" customFormat="1" ht="15.75" customHeight="1" outlineLevel="1">
      <c r="B288" s="483"/>
      <c r="C288" s="689" t="str">
        <f>HLOOKUP(Start!$B$14,Sprachen_allg!B:Z,ROWS(Sprachen_allg!1:238),FALSE)</f>
        <v>4. Disclosure of the realised fraction of solar renewable potential</v>
      </c>
      <c r="D288" s="690"/>
      <c r="E288" s="180" t="s">
        <v>29</v>
      </c>
      <c r="F288" s="175"/>
      <c r="G288" s="60"/>
      <c r="H288" s="408" t="str">
        <f t="shared" ref="H288:AL288" si="943">IF(H290&gt;0,H289/H290,"")</f>
        <v/>
      </c>
      <c r="I288" s="201" t="str">
        <f t="shared" si="943"/>
        <v/>
      </c>
      <c r="J288" s="201" t="str">
        <f t="shared" si="943"/>
        <v/>
      </c>
      <c r="K288" s="201" t="str">
        <f t="shared" si="943"/>
        <v/>
      </c>
      <c r="L288" s="201" t="str">
        <f t="shared" si="943"/>
        <v/>
      </c>
      <c r="M288" s="201" t="str">
        <f t="shared" si="943"/>
        <v/>
      </c>
      <c r="N288" s="201" t="str">
        <f t="shared" si="943"/>
        <v/>
      </c>
      <c r="O288" s="201" t="str">
        <f t="shared" si="943"/>
        <v/>
      </c>
      <c r="P288" s="201" t="str">
        <f t="shared" si="943"/>
        <v/>
      </c>
      <c r="Q288" s="201" t="str">
        <f t="shared" si="943"/>
        <v/>
      </c>
      <c r="R288" s="201" t="str">
        <f t="shared" si="943"/>
        <v/>
      </c>
      <c r="S288" s="201" t="str">
        <f t="shared" si="943"/>
        <v/>
      </c>
      <c r="T288" s="201" t="str">
        <f t="shared" si="943"/>
        <v/>
      </c>
      <c r="U288" s="201" t="str">
        <f t="shared" si="943"/>
        <v/>
      </c>
      <c r="V288" s="201" t="str">
        <f t="shared" si="943"/>
        <v/>
      </c>
      <c r="W288" s="201" t="str">
        <f t="shared" si="943"/>
        <v/>
      </c>
      <c r="X288" s="201" t="str">
        <f t="shared" si="943"/>
        <v/>
      </c>
      <c r="Y288" s="201" t="str">
        <f t="shared" si="943"/>
        <v/>
      </c>
      <c r="Z288" s="201" t="str">
        <f t="shared" si="943"/>
        <v/>
      </c>
      <c r="AA288" s="201" t="str">
        <f t="shared" si="943"/>
        <v/>
      </c>
      <c r="AB288" s="201" t="str">
        <f t="shared" si="943"/>
        <v/>
      </c>
      <c r="AC288" s="201" t="str">
        <f t="shared" si="943"/>
        <v/>
      </c>
      <c r="AD288" s="201" t="str">
        <f t="shared" si="943"/>
        <v/>
      </c>
      <c r="AE288" s="201" t="str">
        <f t="shared" si="943"/>
        <v/>
      </c>
      <c r="AF288" s="201" t="str">
        <f t="shared" si="943"/>
        <v/>
      </c>
      <c r="AG288" s="201" t="str">
        <f t="shared" si="943"/>
        <v/>
      </c>
      <c r="AH288" s="201" t="str">
        <f t="shared" si="943"/>
        <v/>
      </c>
      <c r="AI288" s="201" t="str">
        <f t="shared" si="943"/>
        <v/>
      </c>
      <c r="AJ288" s="201" t="str">
        <f t="shared" si="943"/>
        <v/>
      </c>
      <c r="AK288" s="201" t="str">
        <f t="shared" si="943"/>
        <v/>
      </c>
      <c r="AL288" s="201" t="str">
        <f t="shared" si="943"/>
        <v/>
      </c>
      <c r="AM288" s="32"/>
      <c r="AN288" s="32"/>
    </row>
    <row r="289" spans="2:40" s="529" customFormat="1" ht="13.5" outlineLevel="1">
      <c r="B289" s="483"/>
      <c r="C289" s="813" t="str">
        <f>HLOOKUP(Start!$B$14,Sprachen_allg!B:Z,ROWS(Sprachen_allg!1:239),FALSE)</f>
        <v>4.1 Opaque surfaces used for solar energy (activated area)</v>
      </c>
      <c r="D289" s="814"/>
      <c r="E289" s="180" t="s">
        <v>239</v>
      </c>
      <c r="F289" s="175"/>
      <c r="G289" s="60"/>
      <c r="H289" s="409"/>
      <c r="I289" s="210"/>
      <c r="J289" s="210"/>
      <c r="K289" s="210"/>
      <c r="L289" s="210"/>
      <c r="M289" s="210"/>
      <c r="N289" s="210"/>
      <c r="O289" s="210"/>
      <c r="P289" s="210"/>
      <c r="Q289" s="210"/>
      <c r="R289" s="210"/>
      <c r="S289" s="210"/>
      <c r="T289" s="210"/>
      <c r="U289" s="210"/>
      <c r="V289" s="210"/>
      <c r="W289" s="210"/>
      <c r="X289" s="210"/>
      <c r="Y289" s="210"/>
      <c r="Z289" s="210"/>
      <c r="AA289" s="210"/>
      <c r="AB289" s="210"/>
      <c r="AC289" s="210"/>
      <c r="AD289" s="210"/>
      <c r="AE289" s="210"/>
      <c r="AF289" s="210"/>
      <c r="AG289" s="210"/>
      <c r="AH289" s="210"/>
      <c r="AI289" s="210"/>
      <c r="AJ289" s="210"/>
      <c r="AK289" s="210"/>
      <c r="AL289" s="210"/>
      <c r="AM289" s="32"/>
      <c r="AN289" s="32"/>
    </row>
    <row r="290" spans="2:40" s="529" customFormat="1" ht="14.25" outlineLevel="1" thickBot="1">
      <c r="B290" s="92"/>
      <c r="C290" s="815" t="str">
        <f>HLOOKUP(Start!$B$14,Sprachen_allg!B:Z,ROWS(Sprachen_allg!1:240),FALSE)</f>
        <v>4.2 Opaque surfaces available for solar energy (available area)</v>
      </c>
      <c r="D290" s="816"/>
      <c r="E290" s="123" t="s">
        <v>239</v>
      </c>
      <c r="F290" s="175"/>
      <c r="G290" s="60"/>
      <c r="H290" s="409"/>
      <c r="I290" s="210"/>
      <c r="J290" s="210"/>
      <c r="K290" s="210"/>
      <c r="L290" s="210"/>
      <c r="M290" s="210"/>
      <c r="N290" s="210"/>
      <c r="O290" s="210"/>
      <c r="P290" s="210"/>
      <c r="Q290" s="210"/>
      <c r="R290" s="210"/>
      <c r="S290" s="210"/>
      <c r="T290" s="210"/>
      <c r="U290" s="210"/>
      <c r="V290" s="210"/>
      <c r="W290" s="210"/>
      <c r="X290" s="210"/>
      <c r="Y290" s="210"/>
      <c r="Z290" s="210"/>
      <c r="AA290" s="210"/>
      <c r="AB290" s="210"/>
      <c r="AC290" s="210"/>
      <c r="AD290" s="210"/>
      <c r="AE290" s="210"/>
      <c r="AF290" s="210"/>
      <c r="AG290" s="210"/>
      <c r="AH290" s="210"/>
      <c r="AI290" s="210"/>
      <c r="AJ290" s="210"/>
      <c r="AK290" s="210"/>
      <c r="AL290" s="210"/>
      <c r="AM290" s="32"/>
      <c r="AN290" s="32"/>
    </row>
    <row r="291" spans="2:40" ht="15.75" customHeight="1">
      <c r="F291" s="175"/>
      <c r="G291" s="60"/>
      <c r="H291" s="15"/>
      <c r="I291" s="202"/>
      <c r="J291" s="23"/>
      <c r="K291" s="23"/>
      <c r="L291" s="23"/>
      <c r="M291" s="23"/>
      <c r="N291" s="23"/>
      <c r="O291" s="23"/>
      <c r="P291" s="23"/>
      <c r="Q291" s="23"/>
      <c r="R291" s="23"/>
      <c r="S291" s="23"/>
      <c r="T291" s="23"/>
      <c r="U291" s="23"/>
      <c r="V291" s="23"/>
      <c r="W291" s="23"/>
      <c r="X291" s="23"/>
      <c r="Y291" s="23"/>
      <c r="Z291" s="23"/>
      <c r="AA291" s="23"/>
      <c r="AB291" s="23"/>
      <c r="AC291" s="23"/>
      <c r="AD291" s="23"/>
      <c r="AE291" s="23"/>
      <c r="AF291" s="23"/>
      <c r="AG291" s="23"/>
      <c r="AH291" s="23"/>
      <c r="AI291" s="23"/>
      <c r="AJ291" s="23"/>
      <c r="AK291" s="23"/>
      <c r="AL291" s="23"/>
      <c r="AM291" s="32"/>
      <c r="AN291" s="32"/>
    </row>
    <row r="292" spans="2:40">
      <c r="F292" s="175"/>
      <c r="G292" s="60"/>
      <c r="H292" s="15"/>
      <c r="I292" s="202"/>
      <c r="J292" s="23"/>
      <c r="K292" s="23"/>
      <c r="L292" s="23"/>
      <c r="M292" s="23"/>
      <c r="N292" s="23"/>
      <c r="O292" s="23"/>
      <c r="P292" s="23"/>
      <c r="Q292" s="23"/>
      <c r="R292" s="23"/>
      <c r="S292" s="23"/>
      <c r="T292" s="23"/>
      <c r="U292" s="23"/>
      <c r="V292" s="23"/>
      <c r="W292" s="23"/>
      <c r="X292" s="23"/>
      <c r="Y292" s="23"/>
      <c r="Z292" s="23"/>
      <c r="AA292" s="23"/>
      <c r="AB292" s="23"/>
      <c r="AC292" s="23"/>
      <c r="AD292" s="23"/>
      <c r="AE292" s="23"/>
      <c r="AF292" s="23"/>
      <c r="AG292" s="23"/>
      <c r="AH292" s="23"/>
      <c r="AI292" s="23"/>
      <c r="AJ292" s="23"/>
      <c r="AK292" s="23"/>
      <c r="AL292" s="23"/>
      <c r="AM292" s="32"/>
      <c r="AN292" s="32"/>
    </row>
    <row r="293" spans="2:40" ht="15" customHeight="1">
      <c r="B293" s="516" t="str">
        <f>HLOOKUP(Start!$B$14,Sprachen_allg!B:Z,ROWS(Sprachen_allg!1:232),FALSE)</f>
        <v>The DGNB "Climate Positive" award</v>
      </c>
      <c r="F293" s="175"/>
      <c r="G293" s="60"/>
      <c r="H293" s="15"/>
      <c r="I293" s="202"/>
      <c r="J293" s="23"/>
      <c r="K293" s="23"/>
      <c r="L293" s="23"/>
      <c r="M293" s="23"/>
      <c r="N293" s="23"/>
      <c r="O293" s="23"/>
      <c r="P293" s="23"/>
      <c r="Q293" s="23"/>
      <c r="R293" s="23"/>
      <c r="S293" s="23"/>
      <c r="T293" s="23"/>
      <c r="U293" s="23"/>
      <c r="V293" s="23"/>
      <c r="W293" s="23"/>
      <c r="X293" s="23"/>
      <c r="Y293" s="23"/>
      <c r="Z293" s="23"/>
      <c r="AA293" s="23"/>
      <c r="AB293" s="23"/>
      <c r="AC293" s="23"/>
      <c r="AD293" s="23"/>
      <c r="AE293" s="23"/>
      <c r="AF293" s="23"/>
      <c r="AG293" s="23"/>
      <c r="AH293" s="23"/>
      <c r="AI293" s="23"/>
      <c r="AJ293" s="23"/>
      <c r="AK293" s="23"/>
      <c r="AL293" s="23"/>
      <c r="AM293" s="32"/>
      <c r="AN293" s="32"/>
    </row>
    <row r="294" spans="2:40">
      <c r="F294" s="175"/>
      <c r="G294" s="60"/>
      <c r="H294" s="15"/>
      <c r="I294" s="202"/>
      <c r="J294" s="23"/>
      <c r="K294" s="23"/>
      <c r="L294" s="23"/>
      <c r="M294" s="23"/>
      <c r="N294" s="23"/>
      <c r="O294" s="23"/>
      <c r="P294" s="23"/>
      <c r="Q294" s="23"/>
      <c r="R294" s="23"/>
      <c r="S294" s="23"/>
      <c r="T294" s="23"/>
      <c r="U294" s="23"/>
      <c r="V294" s="23"/>
      <c r="W294" s="23"/>
      <c r="X294" s="23"/>
      <c r="Y294" s="23"/>
      <c r="Z294" s="23"/>
      <c r="AA294" s="23"/>
      <c r="AB294" s="23"/>
      <c r="AC294" s="23"/>
      <c r="AD294" s="23"/>
      <c r="AE294" s="23"/>
      <c r="AF294" s="23"/>
      <c r="AG294" s="23"/>
      <c r="AH294" s="23"/>
      <c r="AI294" s="23"/>
      <c r="AJ294" s="23"/>
      <c r="AK294" s="23"/>
      <c r="AL294" s="23"/>
      <c r="AM294" s="32"/>
      <c r="AN294" s="32"/>
    </row>
    <row r="295" spans="2:40">
      <c r="B295" s="14" t="str">
        <f>HLOOKUP(Start!$B$14,Sprachen_allg!B:Z,ROWS(Sprachen_allg!1:233),FALSE)</f>
        <v>Show grouping of lines 292 to 302</v>
      </c>
      <c r="F295" s="175"/>
      <c r="G295" s="60"/>
      <c r="H295" s="15"/>
      <c r="I295" s="202"/>
      <c r="J295" s="23"/>
      <c r="K295" s="23"/>
      <c r="L295" s="23"/>
      <c r="M295" s="23"/>
      <c r="N295" s="23"/>
      <c r="O295" s="23"/>
      <c r="P295" s="23"/>
      <c r="Q295" s="23"/>
      <c r="R295" s="23"/>
      <c r="S295" s="23"/>
      <c r="T295" s="23"/>
      <c r="U295" s="23"/>
      <c r="V295" s="23"/>
      <c r="W295" s="23"/>
      <c r="X295" s="23"/>
      <c r="Y295" s="23"/>
      <c r="Z295" s="23"/>
      <c r="AA295" s="23"/>
      <c r="AB295" s="23"/>
      <c r="AC295" s="23"/>
      <c r="AD295" s="23"/>
      <c r="AE295" s="23"/>
      <c r="AF295" s="23"/>
      <c r="AG295" s="23"/>
      <c r="AH295" s="23"/>
      <c r="AI295" s="23"/>
      <c r="AJ295" s="23"/>
      <c r="AK295" s="23"/>
      <c r="AL295" s="23"/>
      <c r="AM295" s="32"/>
      <c r="AN295" s="32"/>
    </row>
    <row r="296" spans="2:40" ht="13.5" outlineLevel="1" thickBot="1">
      <c r="F296" s="175"/>
      <c r="G296" s="60"/>
      <c r="H296" s="15"/>
      <c r="I296" s="202"/>
      <c r="J296" s="23"/>
      <c r="K296" s="23"/>
      <c r="L296" s="23"/>
      <c r="M296" s="23"/>
      <c r="N296" s="23"/>
      <c r="O296" s="23"/>
      <c r="P296" s="23"/>
      <c r="Q296" s="23"/>
      <c r="R296" s="23"/>
      <c r="S296" s="23"/>
      <c r="T296" s="23"/>
      <c r="U296" s="23"/>
      <c r="V296" s="23"/>
      <c r="W296" s="23"/>
      <c r="X296" s="23"/>
      <c r="Y296" s="23"/>
      <c r="Z296" s="23"/>
      <c r="AA296" s="23"/>
      <c r="AB296" s="23"/>
      <c r="AC296" s="23"/>
      <c r="AD296" s="23"/>
      <c r="AE296" s="23"/>
      <c r="AF296" s="23"/>
      <c r="AG296" s="23"/>
      <c r="AH296" s="23"/>
      <c r="AI296" s="23"/>
      <c r="AJ296" s="23"/>
      <c r="AK296" s="23"/>
      <c r="AL296" s="23"/>
      <c r="AM296" s="32"/>
      <c r="AN296" s="32"/>
    </row>
    <row r="297" spans="2:40" ht="18.75" customHeight="1" outlineLevel="1" thickBot="1">
      <c r="B297" s="798" t="str">
        <f>HLOOKUP(Start!$B$14,Sprachen_allg!B:Z,ROWS(Sprachen_allg!1:234),FALSE)</f>
        <v>Minimum Requirements</v>
      </c>
      <c r="C297" s="799"/>
      <c r="D297" s="61"/>
      <c r="E297" s="119"/>
      <c r="F297" s="175"/>
      <c r="G297" s="60"/>
      <c r="H297" s="15"/>
      <c r="I297" s="202"/>
      <c r="J297" s="23"/>
      <c r="K297" s="23"/>
      <c r="L297" s="23"/>
      <c r="M297" s="23"/>
      <c r="N297" s="23"/>
      <c r="O297" s="23"/>
      <c r="P297" s="23"/>
      <c r="Q297" s="23"/>
      <c r="R297" s="23"/>
      <c r="S297" s="23"/>
      <c r="T297" s="23"/>
      <c r="U297" s="23"/>
      <c r="V297" s="23"/>
      <c r="W297" s="23"/>
      <c r="X297" s="23"/>
      <c r="Y297" s="23"/>
      <c r="Z297" s="23"/>
      <c r="AA297" s="23"/>
      <c r="AB297" s="23"/>
      <c r="AC297" s="23"/>
      <c r="AD297" s="23"/>
      <c r="AE297" s="23"/>
      <c r="AF297" s="23"/>
      <c r="AG297" s="23"/>
      <c r="AH297" s="23"/>
      <c r="AI297" s="23"/>
      <c r="AJ297" s="23"/>
      <c r="AK297" s="23"/>
      <c r="AL297" s="23"/>
      <c r="AM297" s="32"/>
      <c r="AN297" s="32"/>
    </row>
    <row r="298" spans="2:40" ht="13.5" outlineLevel="1" thickBot="1">
      <c r="B298" s="126"/>
      <c r="C298" s="127"/>
      <c r="D298" s="128"/>
      <c r="E298" s="198"/>
      <c r="F298" s="175"/>
      <c r="G298" s="60"/>
      <c r="H298" s="15"/>
      <c r="I298" s="202"/>
      <c r="J298" s="23"/>
      <c r="K298" s="23"/>
      <c r="L298" s="23"/>
      <c r="M298" s="23"/>
      <c r="N298" s="23"/>
      <c r="O298" s="23"/>
      <c r="P298" s="23"/>
      <c r="Q298" s="23"/>
      <c r="R298" s="23"/>
      <c r="S298" s="23"/>
      <c r="T298" s="23"/>
      <c r="U298" s="23"/>
      <c r="V298" s="23"/>
      <c r="W298" s="23"/>
      <c r="X298" s="23"/>
      <c r="Y298" s="23"/>
      <c r="Z298" s="23"/>
      <c r="AA298" s="23"/>
      <c r="AB298" s="23"/>
      <c r="AC298" s="23"/>
      <c r="AD298" s="23"/>
      <c r="AE298" s="23"/>
      <c r="AF298" s="23"/>
      <c r="AG298" s="23"/>
      <c r="AH298" s="23"/>
      <c r="AI298" s="23"/>
      <c r="AJ298" s="23"/>
      <c r="AK298" s="23"/>
      <c r="AL298" s="23"/>
      <c r="AM298" s="32"/>
      <c r="AN298" s="32"/>
    </row>
    <row r="299" spans="2:40" ht="26.25" customHeight="1" outlineLevel="1">
      <c r="B299" s="45"/>
      <c r="C299" s="817" t="str">
        <f>HLOOKUP(Start!$B$14,Sprachen_allg!B:Z,ROWS(Sprachen_allg!1:235),FALSE)</f>
        <v>1. Evidence based on measured values of a negative annual balance of GHG emissions for accounting scope "Operation" according to the Framework</v>
      </c>
      <c r="D299" s="818"/>
      <c r="E299" s="846"/>
      <c r="F299" s="175"/>
      <c r="G299" s="60"/>
      <c r="H299" s="406" t="str">
        <f ca="1">IF((H261-H262)&lt;0,Variablen!$B$55,Variablen!$B$56)</f>
        <v>Requirement not fulfilled</v>
      </c>
      <c r="I299" s="200" t="str">
        <f ca="1">IF((I261-I262)&lt;0,Variablen!$B$55,Variablen!$B$56)</f>
        <v>Requirement not fulfilled</v>
      </c>
      <c r="J299" s="200" t="str">
        <f ca="1">IF((J261-J262)&lt;0,Variablen!$B$55,Variablen!$B$56)</f>
        <v>Requirement not fulfilled</v>
      </c>
      <c r="K299" s="200" t="str">
        <f ca="1">IF((K261-K262)&lt;0,Variablen!$B$55,Variablen!$B$56)</f>
        <v>Requirement not fulfilled</v>
      </c>
      <c r="L299" s="200" t="str">
        <f ca="1">IF((L261-L262)&lt;0,Variablen!$B$55,Variablen!$B$56)</f>
        <v>Requirement not fulfilled</v>
      </c>
      <c r="M299" s="200" t="str">
        <f ca="1">IF((M261-M262)&lt;0,Variablen!$B$55,Variablen!$B$56)</f>
        <v>Requirement not fulfilled</v>
      </c>
      <c r="N299" s="200" t="str">
        <f ca="1">IF((N261-N262)&lt;0,Variablen!$B$55,Variablen!$B$56)</f>
        <v>Requirement not fulfilled</v>
      </c>
      <c r="O299" s="200" t="str">
        <f ca="1">IF((O261-O262)&lt;0,Variablen!$B$55,Variablen!$B$56)</f>
        <v>Requirement not fulfilled</v>
      </c>
      <c r="P299" s="200" t="str">
        <f ca="1">IF((P261-P262)&lt;0,Variablen!$B$55,Variablen!$B$56)</f>
        <v>Requirement not fulfilled</v>
      </c>
      <c r="Q299" s="200" t="str">
        <f ca="1">IF((Q261-Q262)&lt;0,Variablen!$B$55,Variablen!$B$56)</f>
        <v>Requirement not fulfilled</v>
      </c>
      <c r="R299" s="200" t="str">
        <f ca="1">IF((R261-R262)&lt;0,Variablen!$B$55,Variablen!$B$56)</f>
        <v>Requirement not fulfilled</v>
      </c>
      <c r="S299" s="200" t="str">
        <f ca="1">IF((S261-S262)&lt;0,Variablen!$B$55,Variablen!$B$56)</f>
        <v>Requirement not fulfilled</v>
      </c>
      <c r="T299" s="200" t="str">
        <f ca="1">IF((T261-T262)&lt;0,Variablen!$B$55,Variablen!$B$56)</f>
        <v>Requirement not fulfilled</v>
      </c>
      <c r="U299" s="200" t="str">
        <f ca="1">IF((U261-U262)&lt;0,Variablen!$B$55,Variablen!$B$56)</f>
        <v>Requirement not fulfilled</v>
      </c>
      <c r="V299" s="200" t="str">
        <f ca="1">IF((V261-V262)&lt;0,Variablen!$B$55,Variablen!$B$56)</f>
        <v>Requirement not fulfilled</v>
      </c>
      <c r="W299" s="200" t="str">
        <f ca="1">IF((W261-W262)&lt;0,Variablen!$B$55,Variablen!$B$56)</f>
        <v>Requirement not fulfilled</v>
      </c>
      <c r="X299" s="200" t="str">
        <f ca="1">IF((X261-X262)&lt;0,Variablen!$B$55,Variablen!$B$56)</f>
        <v>Requirement not fulfilled</v>
      </c>
      <c r="Y299" s="200" t="str">
        <f ca="1">IF((Y261-Y262)&lt;0,Variablen!$B$55,Variablen!$B$56)</f>
        <v>Requirement not fulfilled</v>
      </c>
      <c r="Z299" s="200" t="str">
        <f ca="1">IF((Z261-Z262)&lt;0,Variablen!$B$55,Variablen!$B$56)</f>
        <v>Requirement not fulfilled</v>
      </c>
      <c r="AA299" s="200" t="str">
        <f ca="1">IF((AA261-AA262)&lt;0,Variablen!$B$55,Variablen!$B$56)</f>
        <v>Requirement not fulfilled</v>
      </c>
      <c r="AB299" s="200" t="str">
        <f ca="1">IF((AB261-AB262)&lt;0,Variablen!$B$55,Variablen!$B$56)</f>
        <v>Requirement not fulfilled</v>
      </c>
      <c r="AC299" s="200" t="str">
        <f ca="1">IF((AC261-AC262)&lt;0,Variablen!$B$55,Variablen!$B$56)</f>
        <v>Requirement not fulfilled</v>
      </c>
      <c r="AD299" s="200" t="str">
        <f ca="1">IF((AD261-AD262)&lt;0,Variablen!$B$55,Variablen!$B$56)</f>
        <v>Requirement not fulfilled</v>
      </c>
      <c r="AE299" s="200" t="str">
        <f ca="1">IF((AE261-AE262)&lt;0,Variablen!$B$55,Variablen!$B$56)</f>
        <v>Requirement not fulfilled</v>
      </c>
      <c r="AF299" s="200" t="str">
        <f ca="1">IF((AF261-AF262)&lt;0,Variablen!$B$55,Variablen!$B$56)</f>
        <v>Requirement not fulfilled</v>
      </c>
      <c r="AG299" s="200" t="str">
        <f ca="1">IF((AG261-AG262)&lt;0,Variablen!$B$55,Variablen!$B$56)</f>
        <v>Requirement not fulfilled</v>
      </c>
      <c r="AH299" s="200" t="str">
        <f ca="1">IF((AH261-AH262)&lt;0,Variablen!$B$55,Variablen!$B$56)</f>
        <v>Requirement not fulfilled</v>
      </c>
      <c r="AI299" s="200" t="str">
        <f ca="1">IF((AI261-AI262)&lt;0,Variablen!$B$55,Variablen!$B$56)</f>
        <v>Requirement not fulfilled</v>
      </c>
      <c r="AJ299" s="200" t="str">
        <f ca="1">IF((AJ261-AJ262)&lt;0,Variablen!$B$55,Variablen!$B$56)</f>
        <v>Requirement not fulfilled</v>
      </c>
      <c r="AK299" s="200" t="str">
        <f ca="1">IF((AK261-AK262)&lt;0,Variablen!$B$55,Variablen!$B$56)</f>
        <v>Requirement not fulfilled</v>
      </c>
      <c r="AL299" s="200" t="str">
        <f ca="1">IF((AL261-AL262)&lt;0,Variablen!$B$55,Variablen!$B$56)</f>
        <v>Requirement not fulfilled</v>
      </c>
      <c r="AM299" s="32"/>
      <c r="AN299" s="32"/>
    </row>
    <row r="300" spans="2:40" ht="15.75" customHeight="1" outlineLevel="1">
      <c r="B300" s="45"/>
      <c r="C300" s="689" t="str">
        <f>HLOOKUP(Start!$B$14,Sprachen_allg!B:Z,ROWS(Sprachen_allg!1:236),FALSE)</f>
        <v>2. Requirements for the quality of the building envelope are met?</v>
      </c>
      <c r="D300" s="690"/>
      <c r="E300" s="845"/>
      <c r="F300" s="175"/>
      <c r="G300" s="60"/>
      <c r="H300" s="407"/>
      <c r="I300" s="209"/>
      <c r="J300" s="209"/>
      <c r="K300" s="209"/>
      <c r="L300" s="209"/>
      <c r="M300" s="209"/>
      <c r="N300" s="209"/>
      <c r="O300" s="209"/>
      <c r="P300" s="209"/>
      <c r="Q300" s="209"/>
      <c r="R300" s="209"/>
      <c r="S300" s="209"/>
      <c r="T300" s="209"/>
      <c r="U300" s="209"/>
      <c r="V300" s="209"/>
      <c r="W300" s="209"/>
      <c r="X300" s="209"/>
      <c r="Y300" s="209"/>
      <c r="Z300" s="209"/>
      <c r="AA300" s="209"/>
      <c r="AB300" s="209"/>
      <c r="AC300" s="209"/>
      <c r="AD300" s="209"/>
      <c r="AE300" s="209"/>
      <c r="AF300" s="209"/>
      <c r="AG300" s="209"/>
      <c r="AH300" s="209"/>
      <c r="AI300" s="209"/>
      <c r="AJ300" s="209"/>
      <c r="AK300" s="209"/>
      <c r="AL300" s="209"/>
      <c r="AM300" s="32"/>
      <c r="AN300" s="32"/>
    </row>
    <row r="301" spans="2:40" ht="15.75" customHeight="1" outlineLevel="1">
      <c r="B301" s="45"/>
      <c r="C301" s="689" t="str">
        <f>HLOOKUP(Start!$B$14,Sprachen_allg!B:Z,ROWS(Sprachen_allg!1:237),FALSE)</f>
        <v>3. Disclosure of the self-generated fraction of consumed final energy</v>
      </c>
      <c r="D301" s="690"/>
      <c r="E301" s="180" t="s">
        <v>29</v>
      </c>
      <c r="F301" s="175"/>
      <c r="G301" s="60"/>
      <c r="H301" s="408">
        <f t="shared" ref="H301:AL301" ca="1" si="944">IF(SUM(H383:H386,H445:H447)&gt;0,SUM(H445:H447)/SUM(H445:H447,H383:H386),0)</f>
        <v>0</v>
      </c>
      <c r="I301" s="201">
        <f t="shared" ca="1" si="944"/>
        <v>0</v>
      </c>
      <c r="J301" s="201">
        <f t="shared" ca="1" si="944"/>
        <v>0</v>
      </c>
      <c r="K301" s="201">
        <f t="shared" ca="1" si="944"/>
        <v>0</v>
      </c>
      <c r="L301" s="201">
        <f t="shared" ca="1" si="944"/>
        <v>0</v>
      </c>
      <c r="M301" s="201">
        <f t="shared" ca="1" si="944"/>
        <v>0</v>
      </c>
      <c r="N301" s="201">
        <f t="shared" ca="1" si="944"/>
        <v>0</v>
      </c>
      <c r="O301" s="201">
        <f t="shared" ca="1" si="944"/>
        <v>0</v>
      </c>
      <c r="P301" s="201">
        <f t="shared" ca="1" si="944"/>
        <v>0</v>
      </c>
      <c r="Q301" s="201">
        <f t="shared" ca="1" si="944"/>
        <v>0</v>
      </c>
      <c r="R301" s="201">
        <f t="shared" ca="1" si="944"/>
        <v>0</v>
      </c>
      <c r="S301" s="201">
        <f t="shared" ca="1" si="944"/>
        <v>0</v>
      </c>
      <c r="T301" s="201">
        <f t="shared" ca="1" si="944"/>
        <v>0</v>
      </c>
      <c r="U301" s="201">
        <f t="shared" ca="1" si="944"/>
        <v>0</v>
      </c>
      <c r="V301" s="201">
        <f t="shared" ca="1" si="944"/>
        <v>0</v>
      </c>
      <c r="W301" s="201">
        <f t="shared" ca="1" si="944"/>
        <v>0</v>
      </c>
      <c r="X301" s="201">
        <f t="shared" ca="1" si="944"/>
        <v>0</v>
      </c>
      <c r="Y301" s="201">
        <f t="shared" ca="1" si="944"/>
        <v>0</v>
      </c>
      <c r="Z301" s="201">
        <f t="shared" ca="1" si="944"/>
        <v>0</v>
      </c>
      <c r="AA301" s="201">
        <f t="shared" ca="1" si="944"/>
        <v>0</v>
      </c>
      <c r="AB301" s="201">
        <f t="shared" ca="1" si="944"/>
        <v>0</v>
      </c>
      <c r="AC301" s="201">
        <f t="shared" ca="1" si="944"/>
        <v>0</v>
      </c>
      <c r="AD301" s="201">
        <f t="shared" ca="1" si="944"/>
        <v>0</v>
      </c>
      <c r="AE301" s="201">
        <f t="shared" ca="1" si="944"/>
        <v>0</v>
      </c>
      <c r="AF301" s="201">
        <f t="shared" ca="1" si="944"/>
        <v>0</v>
      </c>
      <c r="AG301" s="201">
        <f t="shared" ca="1" si="944"/>
        <v>0</v>
      </c>
      <c r="AH301" s="201">
        <f t="shared" ca="1" si="944"/>
        <v>0</v>
      </c>
      <c r="AI301" s="201">
        <f t="shared" ca="1" si="944"/>
        <v>0</v>
      </c>
      <c r="AJ301" s="201">
        <f t="shared" ca="1" si="944"/>
        <v>0</v>
      </c>
      <c r="AK301" s="201">
        <f t="shared" ca="1" si="944"/>
        <v>0</v>
      </c>
      <c r="AL301" s="201">
        <f t="shared" ca="1" si="944"/>
        <v>0</v>
      </c>
      <c r="AM301" s="32"/>
      <c r="AN301" s="32"/>
    </row>
    <row r="302" spans="2:40" ht="15.75" customHeight="1" outlineLevel="1">
      <c r="B302" s="45"/>
      <c r="C302" s="689" t="str">
        <f>HLOOKUP(Start!$B$14,Sprachen_allg!B:Z,ROWS(Sprachen_allg!1:238),FALSE)</f>
        <v>4. Disclosure of the realised fraction of solar renewable potential</v>
      </c>
      <c r="D302" s="690"/>
      <c r="E302" s="180" t="s">
        <v>29</v>
      </c>
      <c r="F302" s="175"/>
      <c r="G302" s="60"/>
      <c r="H302" s="408" t="str">
        <f t="shared" ref="H302" si="945">IF(H304&gt;0,H303/H304,"")</f>
        <v/>
      </c>
      <c r="I302" s="201" t="str">
        <f t="shared" ref="I302" si="946">IF(I304&gt;0,I303/I304,"")</f>
        <v/>
      </c>
      <c r="J302" s="201" t="str">
        <f t="shared" ref="J302:AL302" si="947">IF(J304&gt;0,J303/J304,"")</f>
        <v/>
      </c>
      <c r="K302" s="201" t="str">
        <f t="shared" si="947"/>
        <v/>
      </c>
      <c r="L302" s="201" t="str">
        <f t="shared" si="947"/>
        <v/>
      </c>
      <c r="M302" s="201" t="str">
        <f t="shared" si="947"/>
        <v/>
      </c>
      <c r="N302" s="201" t="str">
        <f t="shared" si="947"/>
        <v/>
      </c>
      <c r="O302" s="201" t="str">
        <f t="shared" si="947"/>
        <v/>
      </c>
      <c r="P302" s="201" t="str">
        <f t="shared" si="947"/>
        <v/>
      </c>
      <c r="Q302" s="201" t="str">
        <f t="shared" si="947"/>
        <v/>
      </c>
      <c r="R302" s="201" t="str">
        <f t="shared" si="947"/>
        <v/>
      </c>
      <c r="S302" s="201" t="str">
        <f t="shared" si="947"/>
        <v/>
      </c>
      <c r="T302" s="201" t="str">
        <f t="shared" si="947"/>
        <v/>
      </c>
      <c r="U302" s="201" t="str">
        <f t="shared" si="947"/>
        <v/>
      </c>
      <c r="V302" s="201" t="str">
        <f t="shared" si="947"/>
        <v/>
      </c>
      <c r="W302" s="201" t="str">
        <f t="shared" si="947"/>
        <v/>
      </c>
      <c r="X302" s="201" t="str">
        <f t="shared" si="947"/>
        <v/>
      </c>
      <c r="Y302" s="201" t="str">
        <f t="shared" si="947"/>
        <v/>
      </c>
      <c r="Z302" s="201" t="str">
        <f t="shared" si="947"/>
        <v/>
      </c>
      <c r="AA302" s="201" t="str">
        <f t="shared" si="947"/>
        <v/>
      </c>
      <c r="AB302" s="201" t="str">
        <f t="shared" si="947"/>
        <v/>
      </c>
      <c r="AC302" s="201" t="str">
        <f t="shared" si="947"/>
        <v/>
      </c>
      <c r="AD302" s="201" t="str">
        <f t="shared" si="947"/>
        <v/>
      </c>
      <c r="AE302" s="201" t="str">
        <f t="shared" si="947"/>
        <v/>
      </c>
      <c r="AF302" s="201" t="str">
        <f t="shared" si="947"/>
        <v/>
      </c>
      <c r="AG302" s="201" t="str">
        <f t="shared" si="947"/>
        <v/>
      </c>
      <c r="AH302" s="201" t="str">
        <f t="shared" si="947"/>
        <v/>
      </c>
      <c r="AI302" s="201" t="str">
        <f t="shared" si="947"/>
        <v/>
      </c>
      <c r="AJ302" s="201" t="str">
        <f t="shared" si="947"/>
        <v/>
      </c>
      <c r="AK302" s="201" t="str">
        <f t="shared" si="947"/>
        <v/>
      </c>
      <c r="AL302" s="201" t="str">
        <f t="shared" si="947"/>
        <v/>
      </c>
      <c r="AM302" s="32"/>
      <c r="AN302" s="32"/>
    </row>
    <row r="303" spans="2:40" ht="13.5" outlineLevel="1">
      <c r="B303" s="45"/>
      <c r="C303" s="813" t="str">
        <f>HLOOKUP(Start!$B$14,Sprachen_allg!B:Z,ROWS(Sprachen_allg!1:239),FALSE)</f>
        <v>4.1 Opaque surfaces used for solar energy (activated area)</v>
      </c>
      <c r="D303" s="814"/>
      <c r="E303" s="180" t="s">
        <v>239</v>
      </c>
      <c r="F303" s="175"/>
      <c r="G303" s="60"/>
      <c r="H303" s="409"/>
      <c r="I303" s="210"/>
      <c r="J303" s="210"/>
      <c r="K303" s="210"/>
      <c r="L303" s="210"/>
      <c r="M303" s="210"/>
      <c r="N303" s="210"/>
      <c r="O303" s="210"/>
      <c r="P303" s="210"/>
      <c r="Q303" s="210"/>
      <c r="R303" s="210"/>
      <c r="S303" s="210"/>
      <c r="T303" s="210"/>
      <c r="U303" s="210"/>
      <c r="V303" s="210"/>
      <c r="W303" s="210"/>
      <c r="X303" s="210"/>
      <c r="Y303" s="210"/>
      <c r="Z303" s="210"/>
      <c r="AA303" s="210"/>
      <c r="AB303" s="210"/>
      <c r="AC303" s="210"/>
      <c r="AD303" s="210"/>
      <c r="AE303" s="210"/>
      <c r="AF303" s="210"/>
      <c r="AG303" s="210"/>
      <c r="AH303" s="210"/>
      <c r="AI303" s="210"/>
      <c r="AJ303" s="210"/>
      <c r="AK303" s="210"/>
      <c r="AL303" s="210"/>
      <c r="AM303" s="32"/>
      <c r="AN303" s="32"/>
    </row>
    <row r="304" spans="2:40" ht="14.25" outlineLevel="1" thickBot="1">
      <c r="B304" s="45"/>
      <c r="C304" s="815" t="str">
        <f>HLOOKUP(Start!$B$14,Sprachen_allg!B:Z,ROWS(Sprachen_allg!1:240),FALSE)</f>
        <v>4.2 Opaque surfaces available for solar energy (available area)</v>
      </c>
      <c r="D304" s="816"/>
      <c r="E304" s="123" t="s">
        <v>239</v>
      </c>
      <c r="F304" s="175"/>
      <c r="G304" s="60"/>
      <c r="H304" s="409"/>
      <c r="I304" s="210"/>
      <c r="J304" s="210"/>
      <c r="K304" s="210"/>
      <c r="L304" s="210"/>
      <c r="M304" s="210"/>
      <c r="N304" s="210"/>
      <c r="O304" s="210"/>
      <c r="P304" s="210"/>
      <c r="Q304" s="210"/>
      <c r="R304" s="210"/>
      <c r="S304" s="210"/>
      <c r="T304" s="210"/>
      <c r="U304" s="210"/>
      <c r="V304" s="210"/>
      <c r="W304" s="210"/>
      <c r="X304" s="210"/>
      <c r="Y304" s="210"/>
      <c r="Z304" s="210"/>
      <c r="AA304" s="210"/>
      <c r="AB304" s="210"/>
      <c r="AC304" s="210"/>
      <c r="AD304" s="210"/>
      <c r="AE304" s="210"/>
      <c r="AF304" s="210"/>
      <c r="AG304" s="210"/>
      <c r="AH304" s="210"/>
      <c r="AI304" s="210"/>
      <c r="AJ304" s="210"/>
      <c r="AK304" s="210"/>
      <c r="AL304" s="210"/>
      <c r="AM304" s="32"/>
      <c r="AN304" s="32"/>
    </row>
    <row r="305" spans="1:40" ht="13.5" outlineLevel="1" thickBot="1">
      <c r="B305" s="45"/>
      <c r="C305" s="127"/>
      <c r="D305" s="128"/>
      <c r="E305" s="198"/>
      <c r="F305" s="175"/>
      <c r="G305" s="60"/>
      <c r="H305" s="15"/>
      <c r="I305" s="202"/>
      <c r="J305" s="202"/>
      <c r="K305" s="202"/>
      <c r="L305" s="202"/>
      <c r="M305" s="202"/>
      <c r="N305" s="202"/>
      <c r="O305" s="202"/>
      <c r="P305" s="202"/>
      <c r="Q305" s="202"/>
      <c r="R305" s="202"/>
      <c r="S305" s="202"/>
      <c r="T305" s="202"/>
      <c r="U305" s="202"/>
      <c r="V305" s="202"/>
      <c r="W305" s="202"/>
      <c r="X305" s="202"/>
      <c r="Y305" s="202"/>
      <c r="Z305" s="202"/>
      <c r="AA305" s="202"/>
      <c r="AB305" s="202"/>
      <c r="AC305" s="202"/>
      <c r="AD305" s="202"/>
      <c r="AE305" s="202"/>
      <c r="AF305" s="202"/>
      <c r="AG305" s="202"/>
      <c r="AH305" s="202"/>
      <c r="AI305" s="202"/>
      <c r="AJ305" s="202"/>
      <c r="AK305" s="202"/>
      <c r="AL305" s="202"/>
      <c r="AM305" s="32"/>
      <c r="AN305" s="32"/>
    </row>
    <row r="306" spans="1:40" ht="27.75" customHeight="1" outlineLevel="1" thickBot="1">
      <c r="B306" s="92"/>
      <c r="C306" s="810" t="str">
        <f>HLOOKUP(Start!$B$14,Sprachen_allg!B:Z,ROWS(Sprachen_allg!1:241),FALSE)</f>
        <v>Are the requirements for the "Climate Positive" award (accounting scope "Operation") met?</v>
      </c>
      <c r="D306" s="811"/>
      <c r="E306" s="812"/>
      <c r="F306" s="175"/>
      <c r="G306" s="203"/>
      <c r="H306" s="405" t="str">
        <f ca="1">IF(AND(H299=Variablen!$B$55,H300=Variablen!$B$55,H301&gt;0,H302&lt;&gt;""),Y,N)</f>
        <v>NO</v>
      </c>
      <c r="I306" s="199" t="str">
        <f ca="1">IF(AND(I299=Variablen!$B$55,I300=Variablen!$B$55,I301&gt;0,I302&lt;&gt;""),Y,N)</f>
        <v>NO</v>
      </c>
      <c r="J306" s="199" t="str">
        <f ca="1">IF(AND(J299=Variablen!$B$55,J300=Variablen!$B$55,J301&gt;0,J302&lt;&gt;""),Y,N)</f>
        <v>NO</v>
      </c>
      <c r="K306" s="199" t="str">
        <f ca="1">IF(AND(K299=Variablen!$B$55,K300=Variablen!$B$55,K301&gt;0,K302&lt;&gt;""),Y,N)</f>
        <v>NO</v>
      </c>
      <c r="L306" s="199" t="str">
        <f ca="1">IF(AND(L299=Variablen!$B$55,L300=Variablen!$B$55,L301&gt;0,L302&lt;&gt;""),Y,N)</f>
        <v>NO</v>
      </c>
      <c r="M306" s="199" t="str">
        <f ca="1">IF(AND(M299=Variablen!$B$55,M300=Variablen!$B$55,M301&gt;0,M302&lt;&gt;""),Y,N)</f>
        <v>NO</v>
      </c>
      <c r="N306" s="199" t="str">
        <f ca="1">IF(AND(N299=Variablen!$B$55,N300=Variablen!$B$55,N301&gt;0,N302&lt;&gt;""),Y,N)</f>
        <v>NO</v>
      </c>
      <c r="O306" s="199" t="str">
        <f ca="1">IF(AND(O299=Variablen!$B$55,O300=Variablen!$B$55,O301&gt;0,O302&lt;&gt;""),Y,N)</f>
        <v>NO</v>
      </c>
      <c r="P306" s="199" t="str">
        <f ca="1">IF(AND(P299=Variablen!$B$55,P300=Variablen!$B$55,P301&gt;0,P302&lt;&gt;""),Y,N)</f>
        <v>NO</v>
      </c>
      <c r="Q306" s="199" t="str">
        <f ca="1">IF(AND(Q299=Variablen!$B$55,Q300=Variablen!$B$55,Q301&gt;0,Q302&lt;&gt;""),Y,N)</f>
        <v>NO</v>
      </c>
      <c r="R306" s="199" t="str">
        <f ca="1">IF(AND(R299=Variablen!$B$55,R300=Variablen!$B$55,R301&gt;0,R302&lt;&gt;""),Y,N)</f>
        <v>NO</v>
      </c>
      <c r="S306" s="199" t="str">
        <f ca="1">IF(AND(S299=Variablen!$B$55,S300=Variablen!$B$55,S301&gt;0,S302&lt;&gt;""),Y,N)</f>
        <v>NO</v>
      </c>
      <c r="T306" s="199" t="str">
        <f ca="1">IF(AND(T299=Variablen!$B$55,T300=Variablen!$B$55,T301&gt;0,T302&lt;&gt;""),Y,N)</f>
        <v>NO</v>
      </c>
      <c r="U306" s="199" t="str">
        <f ca="1">IF(AND(U299=Variablen!$B$55,U300=Variablen!$B$55,U301&gt;0,U302&lt;&gt;""),Y,N)</f>
        <v>NO</v>
      </c>
      <c r="V306" s="199" t="str">
        <f ca="1">IF(AND(V299=Variablen!$B$55,V300=Variablen!$B$55,V301&gt;0,V302&lt;&gt;""),Y,N)</f>
        <v>NO</v>
      </c>
      <c r="W306" s="199" t="str">
        <f ca="1">IF(AND(W299=Variablen!$B$55,W300=Variablen!$B$55,W301&gt;0,W302&lt;&gt;""),Y,N)</f>
        <v>NO</v>
      </c>
      <c r="X306" s="199" t="str">
        <f ca="1">IF(AND(X299=Variablen!$B$55,X300=Variablen!$B$55,X301&gt;0,X302&lt;&gt;""),Y,N)</f>
        <v>NO</v>
      </c>
      <c r="Y306" s="199" t="str">
        <f ca="1">IF(AND(Y299=Variablen!$B$55,Y300=Variablen!$B$55,Y301&gt;0,Y302&lt;&gt;""),Y,N)</f>
        <v>NO</v>
      </c>
      <c r="Z306" s="199" t="str">
        <f ca="1">IF(AND(Z299=Variablen!$B$55,Z300=Variablen!$B$55,Z301&gt;0,Z302&lt;&gt;""),Y,N)</f>
        <v>NO</v>
      </c>
      <c r="AA306" s="199" t="str">
        <f ca="1">IF(AND(AA299=Variablen!$B$55,AA300=Variablen!$B$55,AA301&gt;0,AA302&lt;&gt;""),Y,N)</f>
        <v>NO</v>
      </c>
      <c r="AB306" s="199" t="str">
        <f ca="1">IF(AND(AB299=Variablen!$B$55,AB300=Variablen!$B$55,AB301&gt;0,AB302&lt;&gt;""),Y,N)</f>
        <v>NO</v>
      </c>
      <c r="AC306" s="199" t="str">
        <f ca="1">IF(AND(AC299=Variablen!$B$55,AC300=Variablen!$B$55,AC301&gt;0,AC302&lt;&gt;""),Y,N)</f>
        <v>NO</v>
      </c>
      <c r="AD306" s="199" t="str">
        <f ca="1">IF(AND(AD299=Variablen!$B$55,AD300=Variablen!$B$55,AD301&gt;0,AD302&lt;&gt;""),Y,N)</f>
        <v>NO</v>
      </c>
      <c r="AE306" s="199" t="str">
        <f ca="1">IF(AND(AE299=Variablen!$B$55,AE300=Variablen!$B$55,AE301&gt;0,AE302&lt;&gt;""),Y,N)</f>
        <v>NO</v>
      </c>
      <c r="AF306" s="199" t="str">
        <f ca="1">IF(AND(AF299=Variablen!$B$55,AF300=Variablen!$B$55,AF301&gt;0,AF302&lt;&gt;""),Y,N)</f>
        <v>NO</v>
      </c>
      <c r="AG306" s="199" t="str">
        <f ca="1">IF(AND(AG299=Variablen!$B$55,AG300=Variablen!$B$55,AG301&gt;0,AG302&lt;&gt;""),Y,N)</f>
        <v>NO</v>
      </c>
      <c r="AH306" s="199" t="str">
        <f ca="1">IF(AND(AH299=Variablen!$B$55,AH300=Variablen!$B$55,AH301&gt;0,AH302&lt;&gt;""),Y,N)</f>
        <v>NO</v>
      </c>
      <c r="AI306" s="199" t="str">
        <f ca="1">IF(AND(AI299=Variablen!$B$55,AI300=Variablen!$B$55,AI301&gt;0,AI302&lt;&gt;""),Y,N)</f>
        <v>NO</v>
      </c>
      <c r="AJ306" s="199" t="str">
        <f ca="1">IF(AND(AJ299=Variablen!$B$55,AJ300=Variablen!$B$55,AJ301&gt;0,AJ302&lt;&gt;""),Y,N)</f>
        <v>NO</v>
      </c>
      <c r="AK306" s="199" t="str">
        <f ca="1">IF(AND(AK299=Variablen!$B$55,AK300=Variablen!$B$55,AK301&gt;0,AK302&lt;&gt;""),Y,N)</f>
        <v>NO</v>
      </c>
      <c r="AL306" s="199" t="str">
        <f ca="1">IF(AND(AL299=Variablen!$B$55,AL300=Variablen!$B$55,AL301&gt;0,AL302&lt;&gt;""),Y,N)</f>
        <v>NO</v>
      </c>
      <c r="AM306" s="32"/>
    </row>
    <row r="307" spans="1:40" ht="14.85" customHeight="1">
      <c r="F307" s="14"/>
    </row>
    <row r="308" spans="1:40" ht="14.85" customHeight="1">
      <c r="F308" s="14"/>
    </row>
    <row r="309" spans="1:40" ht="27.75" hidden="1" customHeight="1" thickBot="1">
      <c r="B309" s="92"/>
      <c r="C309" s="810" t="s">
        <v>468</v>
      </c>
      <c r="D309" s="811"/>
      <c r="E309" s="812"/>
      <c r="F309" s="175"/>
      <c r="G309" s="203"/>
      <c r="H309" s="204" t="str">
        <f t="shared" ref="H309:AL309" ca="1" si="948">IF(AND(H306=Y,H276&lt;H274),Y,N)</f>
        <v>NO</v>
      </c>
      <c r="I309" s="204" t="str">
        <f t="shared" ca="1" si="948"/>
        <v>NO</v>
      </c>
      <c r="J309" s="204" t="str">
        <f t="shared" ca="1" si="948"/>
        <v>NO</v>
      </c>
      <c r="K309" s="204" t="str">
        <f t="shared" ca="1" si="948"/>
        <v>NO</v>
      </c>
      <c r="L309" s="204" t="str">
        <f t="shared" ca="1" si="948"/>
        <v>NO</v>
      </c>
      <c r="M309" s="204" t="str">
        <f t="shared" ca="1" si="948"/>
        <v>NO</v>
      </c>
      <c r="N309" s="204" t="str">
        <f t="shared" ca="1" si="948"/>
        <v>NO</v>
      </c>
      <c r="O309" s="204" t="str">
        <f t="shared" ca="1" si="948"/>
        <v>NO</v>
      </c>
      <c r="P309" s="204" t="str">
        <f t="shared" ca="1" si="948"/>
        <v>NO</v>
      </c>
      <c r="Q309" s="204" t="str">
        <f t="shared" ca="1" si="948"/>
        <v>NO</v>
      </c>
      <c r="R309" s="204" t="str">
        <f t="shared" ca="1" si="948"/>
        <v>NO</v>
      </c>
      <c r="S309" s="204" t="str">
        <f t="shared" ca="1" si="948"/>
        <v>NO</v>
      </c>
      <c r="T309" s="204" t="str">
        <f t="shared" ca="1" si="948"/>
        <v>NO</v>
      </c>
      <c r="U309" s="204" t="str">
        <f t="shared" ca="1" si="948"/>
        <v>NO</v>
      </c>
      <c r="V309" s="204" t="str">
        <f t="shared" ca="1" si="948"/>
        <v>NO</v>
      </c>
      <c r="W309" s="204" t="str">
        <f t="shared" ca="1" si="948"/>
        <v>NO</v>
      </c>
      <c r="X309" s="204" t="str">
        <f t="shared" ca="1" si="948"/>
        <v>NO</v>
      </c>
      <c r="Y309" s="204" t="str">
        <f t="shared" ca="1" si="948"/>
        <v>NO</v>
      </c>
      <c r="Z309" s="204" t="str">
        <f t="shared" ca="1" si="948"/>
        <v>NO</v>
      </c>
      <c r="AA309" s="204" t="str">
        <f t="shared" ca="1" si="948"/>
        <v>NO</v>
      </c>
      <c r="AB309" s="204" t="str">
        <f t="shared" ca="1" si="948"/>
        <v>NO</v>
      </c>
      <c r="AC309" s="204" t="str">
        <f t="shared" ca="1" si="948"/>
        <v>NO</v>
      </c>
      <c r="AD309" s="204" t="str">
        <f t="shared" ca="1" si="948"/>
        <v>NO</v>
      </c>
      <c r="AE309" s="204" t="str">
        <f t="shared" ca="1" si="948"/>
        <v>NO</v>
      </c>
      <c r="AF309" s="204" t="str">
        <f t="shared" ca="1" si="948"/>
        <v>NO</v>
      </c>
      <c r="AG309" s="204" t="str">
        <f t="shared" ca="1" si="948"/>
        <v>NO</v>
      </c>
      <c r="AH309" s="204" t="str">
        <f t="shared" ca="1" si="948"/>
        <v>NO</v>
      </c>
      <c r="AI309" s="204" t="str">
        <f t="shared" ca="1" si="948"/>
        <v>NO</v>
      </c>
      <c r="AJ309" s="204" t="str">
        <f t="shared" ca="1" si="948"/>
        <v>NO</v>
      </c>
      <c r="AK309" s="204" t="str">
        <f t="shared" ca="1" si="948"/>
        <v>NO</v>
      </c>
      <c r="AL309" s="204" t="str">
        <f t="shared" ca="1" si="948"/>
        <v>NO</v>
      </c>
      <c r="AM309" s="32"/>
    </row>
    <row r="310" spans="1:40" hidden="1">
      <c r="F310" s="175"/>
      <c r="AM310" s="32"/>
    </row>
    <row r="311" spans="1:40" hidden="1">
      <c r="AM311" s="32"/>
    </row>
    <row r="312" spans="1:40" hidden="1" outlineLevel="1">
      <c r="A312" s="51" t="s">
        <v>358</v>
      </c>
      <c r="F312" s="14"/>
    </row>
    <row r="313" spans="1:40" hidden="1" outlineLevel="1">
      <c r="F313" s="14"/>
    </row>
    <row r="314" spans="1:40" hidden="1" outlineLevel="1">
      <c r="A314" s="14" t="s">
        <v>162</v>
      </c>
      <c r="C314" s="14" t="s">
        <v>280</v>
      </c>
      <c r="D314" s="14" t="s">
        <v>338</v>
      </c>
      <c r="E314" s="14" t="s">
        <v>339</v>
      </c>
      <c r="F314" s="14"/>
    </row>
    <row r="315" spans="1:40" hidden="1" outlineLevel="1">
      <c r="F315" s="14"/>
    </row>
    <row r="316" spans="1:40" s="195" customFormat="1" ht="15" hidden="1" outlineLevel="1">
      <c r="A316" s="394" t="str">
        <f>'PART 1 Status assessment'!$A$237</f>
        <v>Final energy imported into the system boundary ("Import")</v>
      </c>
    </row>
    <row r="317" spans="1:40" ht="15" hidden="1" outlineLevel="1">
      <c r="A317" s="393"/>
      <c r="B317" s="15"/>
      <c r="C317" s="15"/>
      <c r="D317" s="15"/>
      <c r="E317" s="15"/>
      <c r="F317" s="15"/>
      <c r="G317" s="15"/>
      <c r="H317" s="15"/>
    </row>
    <row r="318" spans="1:40" hidden="1" outlineLevel="1">
      <c r="A318" s="15" t="s">
        <v>132</v>
      </c>
      <c r="B318" s="15"/>
      <c r="C318" s="15"/>
      <c r="D318" s="15"/>
      <c r="E318" s="15"/>
      <c r="F318" s="15"/>
      <c r="G318" s="15"/>
      <c r="H318" s="15"/>
    </row>
    <row r="319" spans="1:40" hidden="1" outlineLevel="1">
      <c r="A319" s="387" t="s">
        <v>522</v>
      </c>
      <c r="B319" s="15"/>
      <c r="C319" s="15"/>
      <c r="D319" s="15"/>
      <c r="E319" s="15"/>
      <c r="F319" s="15"/>
      <c r="G319" s="15"/>
      <c r="H319" s="15"/>
    </row>
    <row r="320" spans="1:40" hidden="1" outlineLevel="1">
      <c r="A320" s="15" t="str">
        <f>'ANNEX 1 Emission Factors'!B23</f>
        <v>Electricity Mix Germany</v>
      </c>
      <c r="B320" s="15"/>
      <c r="C320" s="15" t="str">
        <f>'ANNEX 1 Emission Factors'!F23</f>
        <v>ÖKOBAUDAT-Datenbank (Stand: 19.02.2020)</v>
      </c>
      <c r="D320" s="354">
        <f>'ANNEX 1 Emission Factors'!D23</f>
        <v>0</v>
      </c>
      <c r="E320" s="15" t="str">
        <f>'ANNEX 1 Emission Factors'!E23</f>
        <v>Scope 2</v>
      </c>
      <c r="F320" s="15"/>
      <c r="G320" s="15"/>
      <c r="H320" s="289">
        <f ca="1">SUMIF($C$32:$E$100,$A320,H$34:H$102)</f>
        <v>0</v>
      </c>
      <c r="I320" s="289">
        <f t="shared" ref="I320:AJ326" ca="1" si="949">SUMIF($C$32:$E$100,$A320,I$34:I$102)</f>
        <v>0</v>
      </c>
      <c r="J320" s="289">
        <f t="shared" ca="1" si="949"/>
        <v>0</v>
      </c>
      <c r="K320" s="289">
        <f t="shared" ca="1" si="949"/>
        <v>0</v>
      </c>
      <c r="L320" s="289">
        <f t="shared" ca="1" si="949"/>
        <v>0</v>
      </c>
      <c r="M320" s="289">
        <f t="shared" ca="1" si="949"/>
        <v>0</v>
      </c>
      <c r="N320" s="289">
        <f t="shared" ca="1" si="949"/>
        <v>0</v>
      </c>
      <c r="O320" s="289">
        <f t="shared" ca="1" si="949"/>
        <v>0</v>
      </c>
      <c r="P320" s="289">
        <f t="shared" ca="1" si="949"/>
        <v>0</v>
      </c>
      <c r="Q320" s="289">
        <f t="shared" ca="1" si="949"/>
        <v>0</v>
      </c>
      <c r="R320" s="289">
        <f t="shared" ca="1" si="949"/>
        <v>0</v>
      </c>
      <c r="S320" s="289">
        <f t="shared" ca="1" si="949"/>
        <v>0</v>
      </c>
      <c r="T320" s="289">
        <f t="shared" ca="1" si="949"/>
        <v>0</v>
      </c>
      <c r="U320" s="289">
        <f t="shared" ca="1" si="949"/>
        <v>0</v>
      </c>
      <c r="V320" s="289">
        <f t="shared" ca="1" si="949"/>
        <v>0</v>
      </c>
      <c r="W320" s="289">
        <f t="shared" ca="1" si="949"/>
        <v>0</v>
      </c>
      <c r="X320" s="289">
        <f t="shared" ca="1" si="949"/>
        <v>0</v>
      </c>
      <c r="Y320" s="289">
        <f t="shared" ca="1" si="949"/>
        <v>0</v>
      </c>
      <c r="Z320" s="289">
        <f t="shared" ca="1" si="949"/>
        <v>0</v>
      </c>
      <c r="AA320" s="289">
        <f t="shared" ca="1" si="949"/>
        <v>0</v>
      </c>
      <c r="AB320" s="289">
        <f t="shared" ca="1" si="949"/>
        <v>0</v>
      </c>
      <c r="AC320" s="289">
        <f t="shared" ca="1" si="949"/>
        <v>0</v>
      </c>
      <c r="AD320" s="289">
        <f t="shared" ca="1" si="949"/>
        <v>0</v>
      </c>
      <c r="AE320" s="289">
        <f t="shared" ca="1" si="949"/>
        <v>0</v>
      </c>
      <c r="AF320" s="289">
        <f t="shared" ca="1" si="949"/>
        <v>0</v>
      </c>
      <c r="AG320" s="289">
        <f t="shared" ca="1" si="949"/>
        <v>0</v>
      </c>
      <c r="AH320" s="289">
        <f t="shared" ca="1" si="949"/>
        <v>0</v>
      </c>
      <c r="AI320" s="289">
        <f t="shared" ca="1" si="949"/>
        <v>0</v>
      </c>
      <c r="AJ320" s="289">
        <f t="shared" ca="1" si="949"/>
        <v>0</v>
      </c>
      <c r="AK320" s="289">
        <f ca="1">SUMIF($C$32:$E$100,$A320,AK$34:AK$102)</f>
        <v>0</v>
      </c>
      <c r="AL320" s="289">
        <f t="shared" ref="AL320:AL326" ca="1" si="950">SUMIF($C$32:$E$100,$A320,AL$34:AL$102)</f>
        <v>0</v>
      </c>
    </row>
    <row r="321" spans="1:38" hidden="1" outlineLevel="1">
      <c r="A321" s="15" t="str">
        <f>'ANNEX 1 Emission Factors'!B24</f>
        <v>'Green Electricity'-Mix 1 (supplier-specific)</v>
      </c>
      <c r="B321" s="15"/>
      <c r="C321" s="15" t="str">
        <f>'ANNEX 1 Emission Factors'!F24</f>
        <v/>
      </c>
      <c r="D321" s="354">
        <f>'ANNEX 1 Emission Factors'!D24</f>
        <v>1</v>
      </c>
      <c r="E321" s="15" t="str">
        <f>'ANNEX 1 Emission Factors'!E24</f>
        <v>Scope 2</v>
      </c>
      <c r="F321" s="15"/>
      <c r="G321" s="15"/>
      <c r="H321" s="289">
        <f t="shared" ref="H321:W326" ca="1" si="951">SUMIF($C$32:$E$100,$A321,H$34:H$102)</f>
        <v>0</v>
      </c>
      <c r="I321" s="289">
        <f t="shared" ca="1" si="951"/>
        <v>0</v>
      </c>
      <c r="J321" s="289">
        <f t="shared" ca="1" si="951"/>
        <v>0</v>
      </c>
      <c r="K321" s="289">
        <f t="shared" ca="1" si="951"/>
        <v>0</v>
      </c>
      <c r="L321" s="289">
        <f t="shared" ca="1" si="951"/>
        <v>0</v>
      </c>
      <c r="M321" s="289">
        <f t="shared" ca="1" si="951"/>
        <v>0</v>
      </c>
      <c r="N321" s="289">
        <f t="shared" ca="1" si="951"/>
        <v>0</v>
      </c>
      <c r="O321" s="289">
        <f t="shared" ca="1" si="951"/>
        <v>0</v>
      </c>
      <c r="P321" s="289">
        <f t="shared" ca="1" si="951"/>
        <v>0</v>
      </c>
      <c r="Q321" s="289">
        <f t="shared" ca="1" si="951"/>
        <v>0</v>
      </c>
      <c r="R321" s="289">
        <f t="shared" ca="1" si="951"/>
        <v>0</v>
      </c>
      <c r="S321" s="289">
        <f t="shared" ca="1" si="951"/>
        <v>0</v>
      </c>
      <c r="T321" s="289">
        <f t="shared" ca="1" si="951"/>
        <v>0</v>
      </c>
      <c r="U321" s="289">
        <f t="shared" ca="1" si="951"/>
        <v>0</v>
      </c>
      <c r="V321" s="289">
        <f t="shared" ca="1" si="951"/>
        <v>0</v>
      </c>
      <c r="W321" s="289">
        <f t="shared" ca="1" si="951"/>
        <v>0</v>
      </c>
      <c r="X321" s="289">
        <f t="shared" ca="1" si="949"/>
        <v>0</v>
      </c>
      <c r="Y321" s="289">
        <f t="shared" ca="1" si="949"/>
        <v>0</v>
      </c>
      <c r="Z321" s="289">
        <f t="shared" ca="1" si="949"/>
        <v>0</v>
      </c>
      <c r="AA321" s="289">
        <f t="shared" ca="1" si="949"/>
        <v>0</v>
      </c>
      <c r="AB321" s="289">
        <f t="shared" ca="1" si="949"/>
        <v>0</v>
      </c>
      <c r="AC321" s="289">
        <f t="shared" ca="1" si="949"/>
        <v>0</v>
      </c>
      <c r="AD321" s="289">
        <f t="shared" ca="1" si="949"/>
        <v>0</v>
      </c>
      <c r="AE321" s="289">
        <f t="shared" ca="1" si="949"/>
        <v>0</v>
      </c>
      <c r="AF321" s="289">
        <f t="shared" ca="1" si="949"/>
        <v>0</v>
      </c>
      <c r="AG321" s="289">
        <f t="shared" ca="1" si="949"/>
        <v>0</v>
      </c>
      <c r="AH321" s="289">
        <f t="shared" ca="1" si="949"/>
        <v>0</v>
      </c>
      <c r="AI321" s="289">
        <f t="shared" ca="1" si="949"/>
        <v>0</v>
      </c>
      <c r="AJ321" s="289">
        <f t="shared" ca="1" si="949"/>
        <v>0</v>
      </c>
      <c r="AK321" s="289">
        <f t="shared" ref="AK321:AL326" ca="1" si="952">SUMIF($C$32:$E$100,$A321,AK$34:AK$102)</f>
        <v>0</v>
      </c>
      <c r="AL321" s="289">
        <f t="shared" ca="1" si="952"/>
        <v>0</v>
      </c>
    </row>
    <row r="322" spans="1:38" hidden="1" outlineLevel="1">
      <c r="A322" s="15" t="str">
        <f>'ANNEX 1 Emission Factors'!B25</f>
        <v>'Green Electricity'-Mix 2 (supplier-specific)</v>
      </c>
      <c r="B322" s="15"/>
      <c r="C322" s="15" t="str">
        <f>'ANNEX 1 Emission Factors'!F25</f>
        <v/>
      </c>
      <c r="D322" s="354">
        <f>'ANNEX 1 Emission Factors'!D25</f>
        <v>1</v>
      </c>
      <c r="E322" s="15" t="str">
        <f>'ANNEX 1 Emission Factors'!E25</f>
        <v>Scope 2</v>
      </c>
      <c r="F322" s="15"/>
      <c r="G322" s="15"/>
      <c r="H322" s="289">
        <f t="shared" ca="1" si="951"/>
        <v>0</v>
      </c>
      <c r="I322" s="289">
        <f t="shared" ca="1" si="949"/>
        <v>0</v>
      </c>
      <c r="J322" s="289">
        <f t="shared" ca="1" si="949"/>
        <v>0</v>
      </c>
      <c r="K322" s="289">
        <f t="shared" ca="1" si="949"/>
        <v>0</v>
      </c>
      <c r="L322" s="289">
        <f t="shared" ca="1" si="949"/>
        <v>0</v>
      </c>
      <c r="M322" s="289">
        <f t="shared" ca="1" si="949"/>
        <v>0</v>
      </c>
      <c r="N322" s="289">
        <f t="shared" ca="1" si="949"/>
        <v>0</v>
      </c>
      <c r="O322" s="289">
        <f t="shared" ca="1" si="949"/>
        <v>0</v>
      </c>
      <c r="P322" s="289">
        <f t="shared" ca="1" si="949"/>
        <v>0</v>
      </c>
      <c r="Q322" s="289">
        <f t="shared" ca="1" si="949"/>
        <v>0</v>
      </c>
      <c r="R322" s="289">
        <f t="shared" ca="1" si="949"/>
        <v>0</v>
      </c>
      <c r="S322" s="289">
        <f t="shared" ca="1" si="949"/>
        <v>0</v>
      </c>
      <c r="T322" s="289">
        <f t="shared" ca="1" si="949"/>
        <v>0</v>
      </c>
      <c r="U322" s="289">
        <f t="shared" ca="1" si="949"/>
        <v>0</v>
      </c>
      <c r="V322" s="289">
        <f t="shared" ca="1" si="949"/>
        <v>0</v>
      </c>
      <c r="W322" s="289">
        <f t="shared" ca="1" si="949"/>
        <v>0</v>
      </c>
      <c r="X322" s="289">
        <f t="shared" ca="1" si="949"/>
        <v>0</v>
      </c>
      <c r="Y322" s="289">
        <f t="shared" ca="1" si="949"/>
        <v>0</v>
      </c>
      <c r="Z322" s="289">
        <f t="shared" ca="1" si="949"/>
        <v>0</v>
      </c>
      <c r="AA322" s="289">
        <f t="shared" ca="1" si="949"/>
        <v>0</v>
      </c>
      <c r="AB322" s="289">
        <f t="shared" ca="1" si="949"/>
        <v>0</v>
      </c>
      <c r="AC322" s="289">
        <f t="shared" ca="1" si="949"/>
        <v>0</v>
      </c>
      <c r="AD322" s="289">
        <f t="shared" ca="1" si="949"/>
        <v>0</v>
      </c>
      <c r="AE322" s="289">
        <f t="shared" ca="1" si="949"/>
        <v>0</v>
      </c>
      <c r="AF322" s="289">
        <f t="shared" ca="1" si="949"/>
        <v>0</v>
      </c>
      <c r="AG322" s="289">
        <f t="shared" ca="1" si="949"/>
        <v>0</v>
      </c>
      <c r="AH322" s="289">
        <f t="shared" ca="1" si="949"/>
        <v>0</v>
      </c>
      <c r="AI322" s="289">
        <f t="shared" ca="1" si="949"/>
        <v>0</v>
      </c>
      <c r="AJ322" s="289">
        <f t="shared" ca="1" si="949"/>
        <v>0</v>
      </c>
      <c r="AK322" s="289">
        <f t="shared" ca="1" si="952"/>
        <v>0</v>
      </c>
      <c r="AL322" s="289">
        <f t="shared" ca="1" si="950"/>
        <v>0</v>
      </c>
    </row>
    <row r="323" spans="1:38" hidden="1" outlineLevel="1">
      <c r="A323" s="15" t="str">
        <f>'ANNEX 1 Emission Factors'!B26</f>
        <v>'Green Electricity'-Mix 3 (supplier-specific)</v>
      </c>
      <c r="B323" s="15"/>
      <c r="C323" s="15" t="str">
        <f>'ANNEX 1 Emission Factors'!F26</f>
        <v/>
      </c>
      <c r="D323" s="354">
        <f>'ANNEX 1 Emission Factors'!D26</f>
        <v>1</v>
      </c>
      <c r="E323" s="15" t="str">
        <f>'ANNEX 1 Emission Factors'!E26</f>
        <v>Scope 2</v>
      </c>
      <c r="F323" s="15"/>
      <c r="G323" s="15"/>
      <c r="H323" s="289">
        <f t="shared" ca="1" si="951"/>
        <v>0</v>
      </c>
      <c r="I323" s="289">
        <f t="shared" ca="1" si="949"/>
        <v>0</v>
      </c>
      <c r="J323" s="289">
        <f t="shared" ca="1" si="949"/>
        <v>0</v>
      </c>
      <c r="K323" s="289">
        <f t="shared" ca="1" si="949"/>
        <v>0</v>
      </c>
      <c r="L323" s="289">
        <f t="shared" ca="1" si="949"/>
        <v>0</v>
      </c>
      <c r="M323" s="289">
        <f t="shared" ca="1" si="949"/>
        <v>0</v>
      </c>
      <c r="N323" s="289">
        <f t="shared" ca="1" si="949"/>
        <v>0</v>
      </c>
      <c r="O323" s="289">
        <f t="shared" ca="1" si="949"/>
        <v>0</v>
      </c>
      <c r="P323" s="289">
        <f t="shared" ca="1" si="949"/>
        <v>0</v>
      </c>
      <c r="Q323" s="289">
        <f t="shared" ca="1" si="949"/>
        <v>0</v>
      </c>
      <c r="R323" s="289">
        <f t="shared" ca="1" si="949"/>
        <v>0</v>
      </c>
      <c r="S323" s="289">
        <f t="shared" ca="1" si="949"/>
        <v>0</v>
      </c>
      <c r="T323" s="289">
        <f t="shared" ca="1" si="949"/>
        <v>0</v>
      </c>
      <c r="U323" s="289">
        <f t="shared" ca="1" si="949"/>
        <v>0</v>
      </c>
      <c r="V323" s="289">
        <f t="shared" ca="1" si="949"/>
        <v>0</v>
      </c>
      <c r="W323" s="289">
        <f t="shared" ca="1" si="949"/>
        <v>0</v>
      </c>
      <c r="X323" s="289">
        <f t="shared" ca="1" si="949"/>
        <v>0</v>
      </c>
      <c r="Y323" s="289">
        <f t="shared" ca="1" si="949"/>
        <v>0</v>
      </c>
      <c r="Z323" s="289">
        <f t="shared" ca="1" si="949"/>
        <v>0</v>
      </c>
      <c r="AA323" s="289">
        <f t="shared" ca="1" si="949"/>
        <v>0</v>
      </c>
      <c r="AB323" s="289">
        <f t="shared" ca="1" si="949"/>
        <v>0</v>
      </c>
      <c r="AC323" s="289">
        <f t="shared" ca="1" si="949"/>
        <v>0</v>
      </c>
      <c r="AD323" s="289">
        <f t="shared" ca="1" si="949"/>
        <v>0</v>
      </c>
      <c r="AE323" s="289">
        <f t="shared" ca="1" si="949"/>
        <v>0</v>
      </c>
      <c r="AF323" s="289">
        <f t="shared" ca="1" si="949"/>
        <v>0</v>
      </c>
      <c r="AG323" s="289">
        <f t="shared" ca="1" si="949"/>
        <v>0</v>
      </c>
      <c r="AH323" s="289">
        <f t="shared" ca="1" si="949"/>
        <v>0</v>
      </c>
      <c r="AI323" s="289">
        <f t="shared" ca="1" si="949"/>
        <v>0</v>
      </c>
      <c r="AJ323" s="289">
        <f t="shared" ca="1" si="949"/>
        <v>0</v>
      </c>
      <c r="AK323" s="289">
        <f t="shared" ca="1" si="952"/>
        <v>0</v>
      </c>
      <c r="AL323" s="289">
        <f t="shared" ca="1" si="950"/>
        <v>0</v>
      </c>
    </row>
    <row r="324" spans="1:38" hidden="1" outlineLevel="1">
      <c r="A324" s="15" t="str">
        <f>'ANNEX 1 Emission Factors'!B27</f>
        <v>Emission factor 1 (project-specific)</v>
      </c>
      <c r="B324" s="15"/>
      <c r="C324" s="15" t="str">
        <f>'ANNEX 1 Emission Factors'!F27</f>
        <v/>
      </c>
      <c r="D324" s="354">
        <f>'ANNEX 1 Emission Factors'!D27</f>
        <v>0</v>
      </c>
      <c r="E324" s="15" t="str">
        <f>'ANNEX 1 Emission Factors'!E27</f>
        <v>Scope 2</v>
      </c>
      <c r="F324" s="15"/>
      <c r="G324" s="15"/>
      <c r="H324" s="289">
        <f t="shared" ca="1" si="951"/>
        <v>0</v>
      </c>
      <c r="I324" s="289">
        <f t="shared" ca="1" si="949"/>
        <v>0</v>
      </c>
      <c r="J324" s="289">
        <f t="shared" ca="1" si="949"/>
        <v>0</v>
      </c>
      <c r="K324" s="289">
        <f t="shared" ca="1" si="949"/>
        <v>0</v>
      </c>
      <c r="L324" s="289">
        <f t="shared" ca="1" si="949"/>
        <v>0</v>
      </c>
      <c r="M324" s="289">
        <f t="shared" ca="1" si="949"/>
        <v>0</v>
      </c>
      <c r="N324" s="289">
        <f t="shared" ca="1" si="949"/>
        <v>0</v>
      </c>
      <c r="O324" s="289">
        <f t="shared" ca="1" si="949"/>
        <v>0</v>
      </c>
      <c r="P324" s="289">
        <f t="shared" ca="1" si="949"/>
        <v>0</v>
      </c>
      <c r="Q324" s="289">
        <f t="shared" ca="1" si="949"/>
        <v>0</v>
      </c>
      <c r="R324" s="289">
        <f t="shared" ca="1" si="949"/>
        <v>0</v>
      </c>
      <c r="S324" s="289">
        <f t="shared" ca="1" si="949"/>
        <v>0</v>
      </c>
      <c r="T324" s="289">
        <f t="shared" ca="1" si="949"/>
        <v>0</v>
      </c>
      <c r="U324" s="289">
        <f t="shared" ca="1" si="949"/>
        <v>0</v>
      </c>
      <c r="V324" s="289">
        <f t="shared" ca="1" si="949"/>
        <v>0</v>
      </c>
      <c r="W324" s="289">
        <f t="shared" ca="1" si="949"/>
        <v>0</v>
      </c>
      <c r="X324" s="289">
        <f t="shared" ca="1" si="949"/>
        <v>0</v>
      </c>
      <c r="Y324" s="289">
        <f t="shared" ca="1" si="949"/>
        <v>0</v>
      </c>
      <c r="Z324" s="289">
        <f t="shared" ca="1" si="949"/>
        <v>0</v>
      </c>
      <c r="AA324" s="289">
        <f t="shared" ca="1" si="949"/>
        <v>0</v>
      </c>
      <c r="AB324" s="289">
        <f t="shared" ca="1" si="949"/>
        <v>0</v>
      </c>
      <c r="AC324" s="289">
        <f t="shared" ca="1" si="949"/>
        <v>0</v>
      </c>
      <c r="AD324" s="289">
        <f t="shared" ca="1" si="949"/>
        <v>0</v>
      </c>
      <c r="AE324" s="289">
        <f t="shared" ca="1" si="949"/>
        <v>0</v>
      </c>
      <c r="AF324" s="289">
        <f t="shared" ca="1" si="949"/>
        <v>0</v>
      </c>
      <c r="AG324" s="289">
        <f t="shared" ca="1" si="949"/>
        <v>0</v>
      </c>
      <c r="AH324" s="289">
        <f t="shared" ca="1" si="949"/>
        <v>0</v>
      </c>
      <c r="AI324" s="289">
        <f t="shared" ca="1" si="949"/>
        <v>0</v>
      </c>
      <c r="AJ324" s="289">
        <f t="shared" ca="1" si="949"/>
        <v>0</v>
      </c>
      <c r="AK324" s="289">
        <f t="shared" ca="1" si="952"/>
        <v>0</v>
      </c>
      <c r="AL324" s="289">
        <f t="shared" ca="1" si="950"/>
        <v>0</v>
      </c>
    </row>
    <row r="325" spans="1:38" hidden="1" outlineLevel="1">
      <c r="A325" s="15" t="str">
        <f>'ANNEX 1 Emission Factors'!B28</f>
        <v>Emission factor 2 (project-specific)</v>
      </c>
      <c r="B325" s="15"/>
      <c r="C325" s="15" t="str">
        <f>'ANNEX 1 Emission Factors'!F28</f>
        <v/>
      </c>
      <c r="D325" s="354">
        <f>'ANNEX 1 Emission Factors'!D28</f>
        <v>0</v>
      </c>
      <c r="E325" s="15" t="str">
        <f>'ANNEX 1 Emission Factors'!E28</f>
        <v>Scope 2</v>
      </c>
      <c r="F325" s="15"/>
      <c r="G325" s="15"/>
      <c r="H325" s="289">
        <f t="shared" ca="1" si="951"/>
        <v>0</v>
      </c>
      <c r="I325" s="289">
        <f t="shared" ca="1" si="949"/>
        <v>0</v>
      </c>
      <c r="J325" s="289">
        <f t="shared" ca="1" si="949"/>
        <v>0</v>
      </c>
      <c r="K325" s="289">
        <f t="shared" ca="1" si="949"/>
        <v>0</v>
      </c>
      <c r="L325" s="289">
        <f t="shared" ca="1" si="949"/>
        <v>0</v>
      </c>
      <c r="M325" s="289">
        <f t="shared" ca="1" si="949"/>
        <v>0</v>
      </c>
      <c r="N325" s="289">
        <f t="shared" ca="1" si="949"/>
        <v>0</v>
      </c>
      <c r="O325" s="289">
        <f t="shared" ca="1" si="949"/>
        <v>0</v>
      </c>
      <c r="P325" s="289">
        <f t="shared" ca="1" si="949"/>
        <v>0</v>
      </c>
      <c r="Q325" s="289">
        <f t="shared" ca="1" si="949"/>
        <v>0</v>
      </c>
      <c r="R325" s="289">
        <f t="shared" ca="1" si="949"/>
        <v>0</v>
      </c>
      <c r="S325" s="289">
        <f t="shared" ca="1" si="949"/>
        <v>0</v>
      </c>
      <c r="T325" s="289">
        <f t="shared" ca="1" si="949"/>
        <v>0</v>
      </c>
      <c r="U325" s="289">
        <f t="shared" ca="1" si="949"/>
        <v>0</v>
      </c>
      <c r="V325" s="289">
        <f t="shared" ca="1" si="949"/>
        <v>0</v>
      </c>
      <c r="W325" s="289">
        <f t="shared" ca="1" si="949"/>
        <v>0</v>
      </c>
      <c r="X325" s="289">
        <f t="shared" ca="1" si="949"/>
        <v>0</v>
      </c>
      <c r="Y325" s="289">
        <f t="shared" ca="1" si="949"/>
        <v>0</v>
      </c>
      <c r="Z325" s="289">
        <f t="shared" ca="1" si="949"/>
        <v>0</v>
      </c>
      <c r="AA325" s="289">
        <f t="shared" ca="1" si="949"/>
        <v>0</v>
      </c>
      <c r="AB325" s="289">
        <f t="shared" ca="1" si="949"/>
        <v>0</v>
      </c>
      <c r="AC325" s="289">
        <f t="shared" ca="1" si="949"/>
        <v>0</v>
      </c>
      <c r="AD325" s="289">
        <f t="shared" ca="1" si="949"/>
        <v>0</v>
      </c>
      <c r="AE325" s="289">
        <f t="shared" ca="1" si="949"/>
        <v>0</v>
      </c>
      <c r="AF325" s="289">
        <f t="shared" ca="1" si="949"/>
        <v>0</v>
      </c>
      <c r="AG325" s="289">
        <f t="shared" ca="1" si="949"/>
        <v>0</v>
      </c>
      <c r="AH325" s="289">
        <f t="shared" ca="1" si="949"/>
        <v>0</v>
      </c>
      <c r="AI325" s="289">
        <f t="shared" ca="1" si="949"/>
        <v>0</v>
      </c>
      <c r="AJ325" s="289">
        <f t="shared" ca="1" si="949"/>
        <v>0</v>
      </c>
      <c r="AK325" s="289">
        <f t="shared" ca="1" si="952"/>
        <v>0</v>
      </c>
      <c r="AL325" s="289">
        <f t="shared" ca="1" si="950"/>
        <v>0</v>
      </c>
    </row>
    <row r="326" spans="1:38" hidden="1" outlineLevel="1">
      <c r="A326" s="15" t="str">
        <f>'ANNEX 1 Emission Factors'!B29</f>
        <v>Emission factor 3 (project-specific)</v>
      </c>
      <c r="B326" s="15"/>
      <c r="C326" s="15" t="str">
        <f>'ANNEX 1 Emission Factors'!F29</f>
        <v/>
      </c>
      <c r="D326" s="354">
        <f>'ANNEX 1 Emission Factors'!D29</f>
        <v>0</v>
      </c>
      <c r="E326" s="15" t="str">
        <f>'ANNEX 1 Emission Factors'!E29</f>
        <v>Scope 2</v>
      </c>
      <c r="F326" s="15"/>
      <c r="G326" s="15"/>
      <c r="H326" s="289">
        <f t="shared" ca="1" si="951"/>
        <v>0</v>
      </c>
      <c r="I326" s="289">
        <f t="shared" ca="1" si="949"/>
        <v>0</v>
      </c>
      <c r="J326" s="289">
        <f t="shared" ca="1" si="949"/>
        <v>0</v>
      </c>
      <c r="K326" s="289">
        <f t="shared" ca="1" si="949"/>
        <v>0</v>
      </c>
      <c r="L326" s="289">
        <f t="shared" ca="1" si="949"/>
        <v>0</v>
      </c>
      <c r="M326" s="289">
        <f t="shared" ca="1" si="949"/>
        <v>0</v>
      </c>
      <c r="N326" s="289">
        <f t="shared" ca="1" si="949"/>
        <v>0</v>
      </c>
      <c r="O326" s="289">
        <f t="shared" ca="1" si="949"/>
        <v>0</v>
      </c>
      <c r="P326" s="289">
        <f t="shared" ca="1" si="949"/>
        <v>0</v>
      </c>
      <c r="Q326" s="289">
        <f t="shared" ca="1" si="949"/>
        <v>0</v>
      </c>
      <c r="R326" s="289">
        <f t="shared" ca="1" si="949"/>
        <v>0</v>
      </c>
      <c r="S326" s="289">
        <f t="shared" ca="1" si="949"/>
        <v>0</v>
      </c>
      <c r="T326" s="289">
        <f t="shared" ca="1" si="949"/>
        <v>0</v>
      </c>
      <c r="U326" s="289">
        <f t="shared" ca="1" si="949"/>
        <v>0</v>
      </c>
      <c r="V326" s="289">
        <f t="shared" ca="1" si="949"/>
        <v>0</v>
      </c>
      <c r="W326" s="289">
        <f t="shared" ca="1" si="949"/>
        <v>0</v>
      </c>
      <c r="X326" s="289">
        <f t="shared" ca="1" si="949"/>
        <v>0</v>
      </c>
      <c r="Y326" s="289">
        <f t="shared" ca="1" si="949"/>
        <v>0</v>
      </c>
      <c r="Z326" s="289">
        <f t="shared" ca="1" si="949"/>
        <v>0</v>
      </c>
      <c r="AA326" s="289">
        <f t="shared" ref="AA326:AJ326" ca="1" si="953">SUMIF($C$32:$E$100,$A326,AA$34:AA$102)</f>
        <v>0</v>
      </c>
      <c r="AB326" s="289">
        <f t="shared" ca="1" si="953"/>
        <v>0</v>
      </c>
      <c r="AC326" s="289">
        <f t="shared" ca="1" si="953"/>
        <v>0</v>
      </c>
      <c r="AD326" s="289">
        <f t="shared" ca="1" si="953"/>
        <v>0</v>
      </c>
      <c r="AE326" s="289">
        <f t="shared" ca="1" si="953"/>
        <v>0</v>
      </c>
      <c r="AF326" s="289">
        <f t="shared" ca="1" si="953"/>
        <v>0</v>
      </c>
      <c r="AG326" s="289">
        <f t="shared" ca="1" si="953"/>
        <v>0</v>
      </c>
      <c r="AH326" s="289">
        <f t="shared" ca="1" si="953"/>
        <v>0</v>
      </c>
      <c r="AI326" s="289">
        <f t="shared" ca="1" si="953"/>
        <v>0</v>
      </c>
      <c r="AJ326" s="289">
        <f t="shared" ca="1" si="953"/>
        <v>0</v>
      </c>
      <c r="AK326" s="289">
        <f t="shared" ca="1" si="952"/>
        <v>0</v>
      </c>
      <c r="AL326" s="289">
        <f t="shared" ca="1" si="950"/>
        <v>0</v>
      </c>
    </row>
    <row r="327" spans="1:38" hidden="1" outlineLevel="1">
      <c r="A327" s="15"/>
      <c r="B327" s="15"/>
      <c r="C327" s="15"/>
      <c r="D327" s="354"/>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row>
    <row r="328" spans="1:38" hidden="1" outlineLevel="1">
      <c r="A328" s="387" t="s">
        <v>518</v>
      </c>
      <c r="B328" s="15"/>
      <c r="C328" s="15"/>
      <c r="D328" s="354"/>
      <c r="E328" s="15"/>
      <c r="F328" s="15"/>
      <c r="G328" s="15"/>
      <c r="H328" s="355"/>
      <c r="I328" s="355"/>
      <c r="J328" s="355"/>
      <c r="K328" s="355"/>
      <c r="L328" s="355"/>
      <c r="M328" s="355"/>
      <c r="N328" s="355"/>
      <c r="O328" s="355"/>
      <c r="P328" s="355"/>
      <c r="Q328" s="355"/>
      <c r="R328" s="355"/>
      <c r="S328" s="355"/>
      <c r="T328" s="355"/>
      <c r="U328" s="355"/>
      <c r="V328" s="355"/>
      <c r="W328" s="355"/>
      <c r="X328" s="355"/>
      <c r="Y328" s="355"/>
      <c r="Z328" s="355"/>
      <c r="AA328" s="355"/>
      <c r="AB328" s="355"/>
      <c r="AC328" s="355"/>
      <c r="AD328" s="355"/>
      <c r="AE328" s="355"/>
      <c r="AF328" s="355"/>
      <c r="AG328" s="355"/>
      <c r="AH328" s="355"/>
      <c r="AI328" s="355"/>
      <c r="AJ328" s="355"/>
      <c r="AK328" s="355"/>
      <c r="AL328" s="355"/>
    </row>
    <row r="329" spans="1:38" hidden="1" outlineLevel="1">
      <c r="A329" s="15" t="str">
        <f t="shared" ref="A329:A335" si="954">A320</f>
        <v>Electricity Mix Germany</v>
      </c>
      <c r="B329" s="15"/>
      <c r="C329" s="15"/>
      <c r="D329" s="354"/>
      <c r="E329" s="15"/>
      <c r="F329" s="15"/>
      <c r="G329" s="15"/>
      <c r="H329" s="355">
        <f>VLOOKUP($A329,'ANNEX 1 Emission Factors'!$B$23:$AR$29,COLUMNS('ANNEX 1 Emission Factors'!$B:$H)+(H$6-2014),FALSE)</f>
        <v>0.58940000000000003</v>
      </c>
      <c r="I329" s="355">
        <f>VLOOKUP($A329,'ANNEX 1 Emission Factors'!$B$23:$AR$29,COLUMNS('ANNEX 1 Emission Factors'!$B:$H)+(I$6-2014),FALSE)</f>
        <v>0.58074000000000003</v>
      </c>
      <c r="J329" s="355">
        <f>VLOOKUP($A329,'ANNEX 1 Emission Factors'!$B$23:$AR$29,COLUMNS('ANNEX 1 Emission Factors'!$B:$H)+(J$6-2014),FALSE)</f>
        <v>0.57208000000000003</v>
      </c>
      <c r="K329" s="355">
        <f>VLOOKUP($A329,'ANNEX 1 Emission Factors'!$B$23:$AR$29,COLUMNS('ANNEX 1 Emission Factors'!$B:$H)+(K$6-2014),FALSE)</f>
        <v>0.56342000000000003</v>
      </c>
      <c r="L329" s="355">
        <f>VLOOKUP($A329,'ANNEX 1 Emission Factors'!$B$23:$AR$29,COLUMNS('ANNEX 1 Emission Factors'!$B:$H)+(L$6-2014),FALSE)</f>
        <v>0.55476000000000003</v>
      </c>
      <c r="M329" s="355">
        <f>VLOOKUP($A329,'ANNEX 1 Emission Factors'!$B$23:$AR$29,COLUMNS('ANNEX 1 Emission Factors'!$B:$H)+(M$6-2014),FALSE)</f>
        <v>0.54610000000000003</v>
      </c>
      <c r="N329" s="355">
        <f>VLOOKUP($A329,'ANNEX 1 Emission Factors'!$B$23:$AR$29,COLUMNS('ANNEX 1 Emission Factors'!$B:$H)+(N$6-2014),FALSE)</f>
        <v>0.53744000000000003</v>
      </c>
      <c r="O329" s="355">
        <f>VLOOKUP($A329,'ANNEX 1 Emission Factors'!$B$23:$AR$29,COLUMNS('ANNEX 1 Emission Factors'!$B:$H)+(O$6-2014),FALSE)</f>
        <v>0.52878000000000003</v>
      </c>
      <c r="P329" s="355">
        <f>VLOOKUP($A329,'ANNEX 1 Emission Factors'!$B$23:$AR$29,COLUMNS('ANNEX 1 Emission Factors'!$B:$H)+(P$6-2014),FALSE)</f>
        <v>0.52012000000000003</v>
      </c>
      <c r="Q329" s="355">
        <f>VLOOKUP($A329,'ANNEX 1 Emission Factors'!$B$23:$AR$29,COLUMNS('ANNEX 1 Emission Factors'!$B:$H)+(Q$6-2014),FALSE)</f>
        <v>0.51146000000000003</v>
      </c>
      <c r="R329" s="355">
        <f>VLOOKUP($A329,'ANNEX 1 Emission Factors'!$B$23:$AR$29,COLUMNS('ANNEX 1 Emission Factors'!$B:$H)+(R$6-2014),FALSE)</f>
        <v>0.50280000000000002</v>
      </c>
      <c r="S329" s="355">
        <f>VLOOKUP($A329,'ANNEX 1 Emission Factors'!$B$23:$AR$29,COLUMNS('ANNEX 1 Emission Factors'!$B:$H)+(S$6-2014),FALSE)</f>
        <v>0.49388000000000004</v>
      </c>
      <c r="T329" s="355">
        <f>VLOOKUP($A329,'ANNEX 1 Emission Factors'!$B$23:$AR$29,COLUMNS('ANNEX 1 Emission Factors'!$B:$H)+(T$6-2014),FALSE)</f>
        <v>0.48496000000000006</v>
      </c>
      <c r="U329" s="355">
        <f>VLOOKUP($A329,'ANNEX 1 Emission Factors'!$B$23:$AR$29,COLUMNS('ANNEX 1 Emission Factors'!$B:$H)+(U$6-2014),FALSE)</f>
        <v>0.47604000000000007</v>
      </c>
      <c r="V329" s="355">
        <f>VLOOKUP($A329,'ANNEX 1 Emission Factors'!$B$23:$AR$29,COLUMNS('ANNEX 1 Emission Factors'!$B:$H)+(V$6-2014),FALSE)</f>
        <v>0.46712000000000009</v>
      </c>
      <c r="W329" s="355">
        <f>VLOOKUP($A329,'ANNEX 1 Emission Factors'!$B$23:$AR$29,COLUMNS('ANNEX 1 Emission Factors'!$B:$H)+(W$6-2014),FALSE)</f>
        <v>0.45820000000000011</v>
      </c>
      <c r="X329" s="355">
        <f>VLOOKUP($A329,'ANNEX 1 Emission Factors'!$B$23:$AR$29,COLUMNS('ANNEX 1 Emission Factors'!$B:$H)+(X$6-2014),FALSE)</f>
        <v>0.44928000000000012</v>
      </c>
      <c r="Y329" s="355">
        <f>VLOOKUP($A329,'ANNEX 1 Emission Factors'!$B$23:$AR$29,COLUMNS('ANNEX 1 Emission Factors'!$B:$H)+(Y$6-2014),FALSE)</f>
        <v>0.44036000000000014</v>
      </c>
      <c r="Z329" s="355">
        <f>VLOOKUP($A329,'ANNEX 1 Emission Factors'!$B$23:$AR$29,COLUMNS('ANNEX 1 Emission Factors'!$B:$H)+(Z$6-2014),FALSE)</f>
        <v>0.43144000000000016</v>
      </c>
      <c r="AA329" s="355">
        <f>VLOOKUP($A329,'ANNEX 1 Emission Factors'!$B$23:$AR$29,COLUMNS('ANNEX 1 Emission Factors'!$B:$H)+(AA$6-2014),FALSE)</f>
        <v>0.42252000000000017</v>
      </c>
      <c r="AB329" s="355">
        <f>VLOOKUP($A329,'ANNEX 1 Emission Factors'!$B$23:$AR$29,COLUMNS('ANNEX 1 Emission Factors'!$B:$H)+(AB$6-2014),FALSE)</f>
        <v>0.41360000000000002</v>
      </c>
      <c r="AC329" s="355">
        <f>VLOOKUP($A329,'ANNEX 1 Emission Factors'!$B$23:$AR$29,COLUMNS('ANNEX 1 Emission Factors'!$B:$H)+(AC$6-2014),FALSE)</f>
        <v>0.40762000000000004</v>
      </c>
      <c r="AD329" s="355">
        <f>VLOOKUP($A329,'ANNEX 1 Emission Factors'!$B$23:$AR$29,COLUMNS('ANNEX 1 Emission Factors'!$B:$H)+(AD$6-2014),FALSE)</f>
        <v>0.40164000000000005</v>
      </c>
      <c r="AE329" s="355">
        <f>VLOOKUP($A329,'ANNEX 1 Emission Factors'!$B$23:$AR$29,COLUMNS('ANNEX 1 Emission Factors'!$B:$H)+(AE$6-2014),FALSE)</f>
        <v>0.39566000000000007</v>
      </c>
      <c r="AF329" s="355">
        <f>VLOOKUP($A329,'ANNEX 1 Emission Factors'!$B$23:$AR$29,COLUMNS('ANNEX 1 Emission Factors'!$B:$H)+(AF$6-2014),FALSE)</f>
        <v>0.38968000000000008</v>
      </c>
      <c r="AG329" s="355">
        <f>VLOOKUP($A329,'ANNEX 1 Emission Factors'!$B$23:$AR$29,COLUMNS('ANNEX 1 Emission Factors'!$B:$H)+(AG$6-2014),FALSE)</f>
        <v>0.3837000000000001</v>
      </c>
      <c r="AH329" s="355">
        <f>VLOOKUP($A329,'ANNEX 1 Emission Factors'!$B$23:$AR$29,COLUMNS('ANNEX 1 Emission Factors'!$B:$H)+(AH$6-2014),FALSE)</f>
        <v>0.37772000000000011</v>
      </c>
      <c r="AI329" s="355">
        <f>VLOOKUP($A329,'ANNEX 1 Emission Factors'!$B$23:$AR$29,COLUMNS('ANNEX 1 Emission Factors'!$B:$H)+(AI$6-2014),FALSE)</f>
        <v>0.37174000000000013</v>
      </c>
      <c r="AJ329" s="355">
        <f>VLOOKUP($A329,'ANNEX 1 Emission Factors'!$B$23:$AR$29,COLUMNS('ANNEX 1 Emission Factors'!$B:$H)+(AJ$6-2014),FALSE)</f>
        <v>0.36576000000000014</v>
      </c>
      <c r="AK329" s="355">
        <f>VLOOKUP($A329,'ANNEX 1 Emission Factors'!$B$23:$AR$29,COLUMNS('ANNEX 1 Emission Factors'!$B:$H)+(AK$6-2014),FALSE)</f>
        <v>0.35978000000000016</v>
      </c>
      <c r="AL329" s="355">
        <f>VLOOKUP($A329,'ANNEX 1 Emission Factors'!$B$23:$AR$29,COLUMNS('ANNEX 1 Emission Factors'!$B:$H)+(AL$6-2014),FALSE)</f>
        <v>0.3538</v>
      </c>
    </row>
    <row r="330" spans="1:38" hidden="1" outlineLevel="1">
      <c r="A330" s="15" t="str">
        <f t="shared" si="954"/>
        <v>'Green Electricity'-Mix 1 (supplier-specific)</v>
      </c>
      <c r="B330" s="15"/>
      <c r="C330" s="15"/>
      <c r="D330" s="354"/>
      <c r="E330" s="15"/>
      <c r="F330" s="15"/>
      <c r="G330" s="15"/>
      <c r="H330" s="355" t="str">
        <f>VLOOKUP($A330,'ANNEX 1 Emission Factors'!$B$23:$AR$29,COLUMNS('ANNEX 1 Emission Factors'!$B:$H)+(H$6-2014),FALSE)</f>
        <v>Calculation in ANNEX 2</v>
      </c>
      <c r="I330" s="355" t="str">
        <f>VLOOKUP($A330,'ANNEX 1 Emission Factors'!$B$23:$AR$29,COLUMNS('ANNEX 1 Emission Factors'!$B:$H)+(I$6-2014),FALSE)</f>
        <v>Calculation in ANNEX 2</v>
      </c>
      <c r="J330" s="355" t="str">
        <f>VLOOKUP($A330,'ANNEX 1 Emission Factors'!$B$23:$AR$29,COLUMNS('ANNEX 1 Emission Factors'!$B:$H)+(J$6-2014),FALSE)</f>
        <v>Calculation in ANNEX 2</v>
      </c>
      <c r="K330" s="355" t="str">
        <f>VLOOKUP($A330,'ANNEX 1 Emission Factors'!$B$23:$AR$29,COLUMNS('ANNEX 1 Emission Factors'!$B:$H)+(K$6-2014),FALSE)</f>
        <v>Calculation in ANNEX 2</v>
      </c>
      <c r="L330" s="355" t="str">
        <f>VLOOKUP($A330,'ANNEX 1 Emission Factors'!$B$23:$AR$29,COLUMNS('ANNEX 1 Emission Factors'!$B:$H)+(L$6-2014),FALSE)</f>
        <v>Calculation in ANNEX 2</v>
      </c>
      <c r="M330" s="355" t="str">
        <f>VLOOKUP($A330,'ANNEX 1 Emission Factors'!$B$23:$AR$29,COLUMNS('ANNEX 1 Emission Factors'!$B:$H)+(M$6-2014),FALSE)</f>
        <v>Calculation in ANNEX 2</v>
      </c>
      <c r="N330" s="355" t="str">
        <f>VLOOKUP($A330,'ANNEX 1 Emission Factors'!$B$23:$AR$29,COLUMNS('ANNEX 1 Emission Factors'!$B:$H)+(N$6-2014),FALSE)</f>
        <v>Calculation in ANNEX 2</v>
      </c>
      <c r="O330" s="355" t="str">
        <f>VLOOKUP($A330,'ANNEX 1 Emission Factors'!$B$23:$AR$29,COLUMNS('ANNEX 1 Emission Factors'!$B:$H)+(O$6-2014),FALSE)</f>
        <v>Calculation in ANNEX 2</v>
      </c>
      <c r="P330" s="355" t="str">
        <f>VLOOKUP($A330,'ANNEX 1 Emission Factors'!$B$23:$AR$29,COLUMNS('ANNEX 1 Emission Factors'!$B:$H)+(P$6-2014),FALSE)</f>
        <v>Calculation in ANNEX 2</v>
      </c>
      <c r="Q330" s="355" t="str">
        <f>VLOOKUP($A330,'ANNEX 1 Emission Factors'!$B$23:$AR$29,COLUMNS('ANNEX 1 Emission Factors'!$B:$H)+(Q$6-2014),FALSE)</f>
        <v>Calculation in ANNEX 2</v>
      </c>
      <c r="R330" s="355" t="str">
        <f>VLOOKUP($A330,'ANNEX 1 Emission Factors'!$B$23:$AR$29,COLUMNS('ANNEX 1 Emission Factors'!$B:$H)+(R$6-2014),FALSE)</f>
        <v>Calculation in ANNEX 2</v>
      </c>
      <c r="S330" s="355" t="str">
        <f>VLOOKUP($A330,'ANNEX 1 Emission Factors'!$B$23:$AR$29,COLUMNS('ANNEX 1 Emission Factors'!$B:$H)+(S$6-2014),FALSE)</f>
        <v>Calculation in ANNEX 2</v>
      </c>
      <c r="T330" s="355" t="str">
        <f>VLOOKUP($A330,'ANNEX 1 Emission Factors'!$B$23:$AR$29,COLUMNS('ANNEX 1 Emission Factors'!$B:$H)+(T$6-2014),FALSE)</f>
        <v>Calculation in ANNEX 2</v>
      </c>
      <c r="U330" s="355" t="str">
        <f>VLOOKUP($A330,'ANNEX 1 Emission Factors'!$B$23:$AR$29,COLUMNS('ANNEX 1 Emission Factors'!$B:$H)+(U$6-2014),FALSE)</f>
        <v>Calculation in ANNEX 2</v>
      </c>
      <c r="V330" s="355" t="str">
        <f>VLOOKUP($A330,'ANNEX 1 Emission Factors'!$B$23:$AR$29,COLUMNS('ANNEX 1 Emission Factors'!$B:$H)+(V$6-2014),FALSE)</f>
        <v>Calculation in ANNEX 2</v>
      </c>
      <c r="W330" s="355" t="str">
        <f>VLOOKUP($A330,'ANNEX 1 Emission Factors'!$B$23:$AR$29,COLUMNS('ANNEX 1 Emission Factors'!$B:$H)+(W$6-2014),FALSE)</f>
        <v>Calculation in ANNEX 2</v>
      </c>
      <c r="X330" s="355" t="str">
        <f>VLOOKUP($A330,'ANNEX 1 Emission Factors'!$B$23:$AR$29,COLUMNS('ANNEX 1 Emission Factors'!$B:$H)+(X$6-2014),FALSE)</f>
        <v>Calculation in ANNEX 2</v>
      </c>
      <c r="Y330" s="355" t="str">
        <f>VLOOKUP($A330,'ANNEX 1 Emission Factors'!$B$23:$AR$29,COLUMNS('ANNEX 1 Emission Factors'!$B:$H)+(Y$6-2014),FALSE)</f>
        <v>Calculation in ANNEX 2</v>
      </c>
      <c r="Z330" s="355" t="str">
        <f>VLOOKUP($A330,'ANNEX 1 Emission Factors'!$B$23:$AR$29,COLUMNS('ANNEX 1 Emission Factors'!$B:$H)+(Z$6-2014),FALSE)</f>
        <v>Calculation in ANNEX 2</v>
      </c>
      <c r="AA330" s="355" t="str">
        <f>VLOOKUP($A330,'ANNEX 1 Emission Factors'!$B$23:$AR$29,COLUMNS('ANNEX 1 Emission Factors'!$B:$H)+(AA$6-2014),FALSE)</f>
        <v>Calculation in ANNEX 2</v>
      </c>
      <c r="AB330" s="355" t="str">
        <f>VLOOKUP($A330,'ANNEX 1 Emission Factors'!$B$23:$AR$29,COLUMNS('ANNEX 1 Emission Factors'!$B:$H)+(AB$6-2014),FALSE)</f>
        <v>Calculation in ANNEX 2</v>
      </c>
      <c r="AC330" s="355" t="str">
        <f>VLOOKUP($A330,'ANNEX 1 Emission Factors'!$B$23:$AR$29,COLUMNS('ANNEX 1 Emission Factors'!$B:$H)+(AC$6-2014),FALSE)</f>
        <v>Calculation in ANNEX 2</v>
      </c>
      <c r="AD330" s="355" t="str">
        <f>VLOOKUP($A330,'ANNEX 1 Emission Factors'!$B$23:$AR$29,COLUMNS('ANNEX 1 Emission Factors'!$B:$H)+(AD$6-2014),FALSE)</f>
        <v>Calculation in ANNEX 2</v>
      </c>
      <c r="AE330" s="355" t="str">
        <f>VLOOKUP($A330,'ANNEX 1 Emission Factors'!$B$23:$AR$29,COLUMNS('ANNEX 1 Emission Factors'!$B:$H)+(AE$6-2014),FALSE)</f>
        <v>Calculation in ANNEX 2</v>
      </c>
      <c r="AF330" s="355" t="str">
        <f>VLOOKUP($A330,'ANNEX 1 Emission Factors'!$B$23:$AR$29,COLUMNS('ANNEX 1 Emission Factors'!$B:$H)+(AF$6-2014),FALSE)</f>
        <v>Calculation in ANNEX 2</v>
      </c>
      <c r="AG330" s="355" t="str">
        <f>VLOOKUP($A330,'ANNEX 1 Emission Factors'!$B$23:$AR$29,COLUMNS('ANNEX 1 Emission Factors'!$B:$H)+(AG$6-2014),FALSE)</f>
        <v>Calculation in ANNEX 2</v>
      </c>
      <c r="AH330" s="355" t="str">
        <f>VLOOKUP($A330,'ANNEX 1 Emission Factors'!$B$23:$AR$29,COLUMNS('ANNEX 1 Emission Factors'!$B:$H)+(AH$6-2014),FALSE)</f>
        <v>Calculation in ANNEX 2</v>
      </c>
      <c r="AI330" s="355" t="str">
        <f>VLOOKUP($A330,'ANNEX 1 Emission Factors'!$B$23:$AR$29,COLUMNS('ANNEX 1 Emission Factors'!$B:$H)+(AI$6-2014),FALSE)</f>
        <v>Calculation in ANNEX 2</v>
      </c>
      <c r="AJ330" s="355" t="str">
        <f>VLOOKUP($A330,'ANNEX 1 Emission Factors'!$B$23:$AR$29,COLUMNS('ANNEX 1 Emission Factors'!$B:$H)+(AJ$6-2014),FALSE)</f>
        <v>Calculation in ANNEX 2</v>
      </c>
      <c r="AK330" s="355" t="str">
        <f>VLOOKUP($A330,'ANNEX 1 Emission Factors'!$B$23:$AR$29,COLUMNS('ANNEX 1 Emission Factors'!$B:$H)+(AK$6-2014),FALSE)</f>
        <v>Calculation in ANNEX 2</v>
      </c>
      <c r="AL330" s="355" t="str">
        <f>VLOOKUP($A330,'ANNEX 1 Emission Factors'!$B$23:$AR$29,COLUMNS('ANNEX 1 Emission Factors'!$B:$H)+(AL$6-2014),FALSE)</f>
        <v>Calculation in ANNEX 2</v>
      </c>
    </row>
    <row r="331" spans="1:38" hidden="1" outlineLevel="1">
      <c r="A331" s="15" t="str">
        <f t="shared" si="954"/>
        <v>'Green Electricity'-Mix 2 (supplier-specific)</v>
      </c>
      <c r="B331" s="15"/>
      <c r="C331" s="15"/>
      <c r="D331" s="354"/>
      <c r="E331" s="15"/>
      <c r="F331" s="15"/>
      <c r="G331" s="15"/>
      <c r="H331" s="355" t="str">
        <f>VLOOKUP($A331,'ANNEX 1 Emission Factors'!$B$23:$AR$29,COLUMNS('ANNEX 1 Emission Factors'!$B:$H)+(H$6-2014),FALSE)</f>
        <v>Calculation in ANNEX 2</v>
      </c>
      <c r="I331" s="355" t="str">
        <f>VLOOKUP($A331,'ANNEX 1 Emission Factors'!$B$23:$AR$29,COLUMNS('ANNEX 1 Emission Factors'!$B:$H)+(I$6-2014),FALSE)</f>
        <v>Calculation in ANNEX 2</v>
      </c>
      <c r="J331" s="355" t="str">
        <f>VLOOKUP($A331,'ANNEX 1 Emission Factors'!$B$23:$AR$29,COLUMNS('ANNEX 1 Emission Factors'!$B:$H)+(J$6-2014),FALSE)</f>
        <v>Calculation in ANNEX 2</v>
      </c>
      <c r="K331" s="355" t="str">
        <f>VLOOKUP($A331,'ANNEX 1 Emission Factors'!$B$23:$AR$29,COLUMNS('ANNEX 1 Emission Factors'!$B:$H)+(K$6-2014),FALSE)</f>
        <v>Calculation in ANNEX 2</v>
      </c>
      <c r="L331" s="355" t="str">
        <f>VLOOKUP($A331,'ANNEX 1 Emission Factors'!$B$23:$AR$29,COLUMNS('ANNEX 1 Emission Factors'!$B:$H)+(L$6-2014),FALSE)</f>
        <v>Calculation in ANNEX 2</v>
      </c>
      <c r="M331" s="355" t="str">
        <f>VLOOKUP($A331,'ANNEX 1 Emission Factors'!$B$23:$AR$29,COLUMNS('ANNEX 1 Emission Factors'!$B:$H)+(M$6-2014),FALSE)</f>
        <v>Calculation in ANNEX 2</v>
      </c>
      <c r="N331" s="355" t="str">
        <f>VLOOKUP($A331,'ANNEX 1 Emission Factors'!$B$23:$AR$29,COLUMNS('ANNEX 1 Emission Factors'!$B:$H)+(N$6-2014),FALSE)</f>
        <v>Calculation in ANNEX 2</v>
      </c>
      <c r="O331" s="355" t="str">
        <f>VLOOKUP($A331,'ANNEX 1 Emission Factors'!$B$23:$AR$29,COLUMNS('ANNEX 1 Emission Factors'!$B:$H)+(O$6-2014),FALSE)</f>
        <v>Calculation in ANNEX 2</v>
      </c>
      <c r="P331" s="355" t="str">
        <f>VLOOKUP($A331,'ANNEX 1 Emission Factors'!$B$23:$AR$29,COLUMNS('ANNEX 1 Emission Factors'!$B:$H)+(P$6-2014),FALSE)</f>
        <v>Calculation in ANNEX 2</v>
      </c>
      <c r="Q331" s="355" t="str">
        <f>VLOOKUP($A331,'ANNEX 1 Emission Factors'!$B$23:$AR$29,COLUMNS('ANNEX 1 Emission Factors'!$B:$H)+(Q$6-2014),FALSE)</f>
        <v>Calculation in ANNEX 2</v>
      </c>
      <c r="R331" s="355" t="str">
        <f>VLOOKUP($A331,'ANNEX 1 Emission Factors'!$B$23:$AR$29,COLUMNS('ANNEX 1 Emission Factors'!$B:$H)+(R$6-2014),FALSE)</f>
        <v>Calculation in ANNEX 2</v>
      </c>
      <c r="S331" s="355" t="str">
        <f>VLOOKUP($A331,'ANNEX 1 Emission Factors'!$B$23:$AR$29,COLUMNS('ANNEX 1 Emission Factors'!$B:$H)+(S$6-2014),FALSE)</f>
        <v>Calculation in ANNEX 2</v>
      </c>
      <c r="T331" s="355" t="str">
        <f>VLOOKUP($A331,'ANNEX 1 Emission Factors'!$B$23:$AR$29,COLUMNS('ANNEX 1 Emission Factors'!$B:$H)+(T$6-2014),FALSE)</f>
        <v>Calculation in ANNEX 2</v>
      </c>
      <c r="U331" s="355" t="str">
        <f>VLOOKUP($A331,'ANNEX 1 Emission Factors'!$B$23:$AR$29,COLUMNS('ANNEX 1 Emission Factors'!$B:$H)+(U$6-2014),FALSE)</f>
        <v>Calculation in ANNEX 2</v>
      </c>
      <c r="V331" s="355" t="str">
        <f>VLOOKUP($A331,'ANNEX 1 Emission Factors'!$B$23:$AR$29,COLUMNS('ANNEX 1 Emission Factors'!$B:$H)+(V$6-2014),FALSE)</f>
        <v>Calculation in ANNEX 2</v>
      </c>
      <c r="W331" s="355" t="str">
        <f>VLOOKUP($A331,'ANNEX 1 Emission Factors'!$B$23:$AR$29,COLUMNS('ANNEX 1 Emission Factors'!$B:$H)+(W$6-2014),FALSE)</f>
        <v>Calculation in ANNEX 2</v>
      </c>
      <c r="X331" s="355" t="str">
        <f>VLOOKUP($A331,'ANNEX 1 Emission Factors'!$B$23:$AR$29,COLUMNS('ANNEX 1 Emission Factors'!$B:$H)+(X$6-2014),FALSE)</f>
        <v>Calculation in ANNEX 2</v>
      </c>
      <c r="Y331" s="355" t="str">
        <f>VLOOKUP($A331,'ANNEX 1 Emission Factors'!$B$23:$AR$29,COLUMNS('ANNEX 1 Emission Factors'!$B:$H)+(Y$6-2014),FALSE)</f>
        <v>Calculation in ANNEX 2</v>
      </c>
      <c r="Z331" s="355" t="str">
        <f>VLOOKUP($A331,'ANNEX 1 Emission Factors'!$B$23:$AR$29,COLUMNS('ANNEX 1 Emission Factors'!$B:$H)+(Z$6-2014),FALSE)</f>
        <v>Calculation in ANNEX 2</v>
      </c>
      <c r="AA331" s="355" t="str">
        <f>VLOOKUP($A331,'ANNEX 1 Emission Factors'!$B$23:$AR$29,COLUMNS('ANNEX 1 Emission Factors'!$B:$H)+(AA$6-2014),FALSE)</f>
        <v>Calculation in ANNEX 2</v>
      </c>
      <c r="AB331" s="355" t="str">
        <f>VLOOKUP($A331,'ANNEX 1 Emission Factors'!$B$23:$AR$29,COLUMNS('ANNEX 1 Emission Factors'!$B:$H)+(AB$6-2014),FALSE)</f>
        <v>Calculation in ANNEX 2</v>
      </c>
      <c r="AC331" s="355" t="str">
        <f>VLOOKUP($A331,'ANNEX 1 Emission Factors'!$B$23:$AR$29,COLUMNS('ANNEX 1 Emission Factors'!$B:$H)+(AC$6-2014),FALSE)</f>
        <v>Calculation in ANNEX 2</v>
      </c>
      <c r="AD331" s="355" t="str">
        <f>VLOOKUP($A331,'ANNEX 1 Emission Factors'!$B$23:$AR$29,COLUMNS('ANNEX 1 Emission Factors'!$B:$H)+(AD$6-2014),FALSE)</f>
        <v>Calculation in ANNEX 2</v>
      </c>
      <c r="AE331" s="355" t="str">
        <f>VLOOKUP($A331,'ANNEX 1 Emission Factors'!$B$23:$AR$29,COLUMNS('ANNEX 1 Emission Factors'!$B:$H)+(AE$6-2014),FALSE)</f>
        <v>Calculation in ANNEX 2</v>
      </c>
      <c r="AF331" s="355" t="str">
        <f>VLOOKUP($A331,'ANNEX 1 Emission Factors'!$B$23:$AR$29,COLUMNS('ANNEX 1 Emission Factors'!$B:$H)+(AF$6-2014),FALSE)</f>
        <v>Calculation in ANNEX 2</v>
      </c>
      <c r="AG331" s="355" t="str">
        <f>VLOOKUP($A331,'ANNEX 1 Emission Factors'!$B$23:$AR$29,COLUMNS('ANNEX 1 Emission Factors'!$B:$H)+(AG$6-2014),FALSE)</f>
        <v>Calculation in ANNEX 2</v>
      </c>
      <c r="AH331" s="355" t="str">
        <f>VLOOKUP($A331,'ANNEX 1 Emission Factors'!$B$23:$AR$29,COLUMNS('ANNEX 1 Emission Factors'!$B:$H)+(AH$6-2014),FALSE)</f>
        <v>Calculation in ANNEX 2</v>
      </c>
      <c r="AI331" s="355" t="str">
        <f>VLOOKUP($A331,'ANNEX 1 Emission Factors'!$B$23:$AR$29,COLUMNS('ANNEX 1 Emission Factors'!$B:$H)+(AI$6-2014),FALSE)</f>
        <v>Calculation in ANNEX 2</v>
      </c>
      <c r="AJ331" s="355" t="str">
        <f>VLOOKUP($A331,'ANNEX 1 Emission Factors'!$B$23:$AR$29,COLUMNS('ANNEX 1 Emission Factors'!$B:$H)+(AJ$6-2014),FALSE)</f>
        <v>Calculation in ANNEX 2</v>
      </c>
      <c r="AK331" s="355" t="str">
        <f>VLOOKUP($A331,'ANNEX 1 Emission Factors'!$B$23:$AR$29,COLUMNS('ANNEX 1 Emission Factors'!$B:$H)+(AK$6-2014),FALSE)</f>
        <v>Calculation in ANNEX 2</v>
      </c>
      <c r="AL331" s="355" t="str">
        <f>VLOOKUP($A331,'ANNEX 1 Emission Factors'!$B$23:$AR$29,COLUMNS('ANNEX 1 Emission Factors'!$B:$H)+(AL$6-2014),FALSE)</f>
        <v>Calculation in ANNEX 2</v>
      </c>
    </row>
    <row r="332" spans="1:38" hidden="1" outlineLevel="1">
      <c r="A332" s="15" t="str">
        <f t="shared" si="954"/>
        <v>'Green Electricity'-Mix 3 (supplier-specific)</v>
      </c>
      <c r="B332" s="15"/>
      <c r="C332" s="15"/>
      <c r="D332" s="354"/>
      <c r="E332" s="15"/>
      <c r="F332" s="15"/>
      <c r="G332" s="15"/>
      <c r="H332" s="355" t="str">
        <f>VLOOKUP($A332,'ANNEX 1 Emission Factors'!$B$23:$AR$29,COLUMNS('ANNEX 1 Emission Factors'!$B:$H)+(H$6-2014),FALSE)</f>
        <v>Calculation in ANNEX 2</v>
      </c>
      <c r="I332" s="355" t="str">
        <f>VLOOKUP($A332,'ANNEX 1 Emission Factors'!$B$23:$AR$29,COLUMNS('ANNEX 1 Emission Factors'!$B:$H)+(I$6-2014),FALSE)</f>
        <v>Calculation in ANNEX 2</v>
      </c>
      <c r="J332" s="355" t="str">
        <f>VLOOKUP($A332,'ANNEX 1 Emission Factors'!$B$23:$AR$29,COLUMNS('ANNEX 1 Emission Factors'!$B:$H)+(J$6-2014),FALSE)</f>
        <v>Calculation in ANNEX 2</v>
      </c>
      <c r="K332" s="355" t="str">
        <f>VLOOKUP($A332,'ANNEX 1 Emission Factors'!$B$23:$AR$29,COLUMNS('ANNEX 1 Emission Factors'!$B:$H)+(K$6-2014),FALSE)</f>
        <v>Calculation in ANNEX 2</v>
      </c>
      <c r="L332" s="355" t="str">
        <f>VLOOKUP($A332,'ANNEX 1 Emission Factors'!$B$23:$AR$29,COLUMNS('ANNEX 1 Emission Factors'!$B:$H)+(L$6-2014),FALSE)</f>
        <v>Calculation in ANNEX 2</v>
      </c>
      <c r="M332" s="355" t="str">
        <f>VLOOKUP($A332,'ANNEX 1 Emission Factors'!$B$23:$AR$29,COLUMNS('ANNEX 1 Emission Factors'!$B:$H)+(M$6-2014),FALSE)</f>
        <v>Calculation in ANNEX 2</v>
      </c>
      <c r="N332" s="355" t="str">
        <f>VLOOKUP($A332,'ANNEX 1 Emission Factors'!$B$23:$AR$29,COLUMNS('ANNEX 1 Emission Factors'!$B:$H)+(N$6-2014),FALSE)</f>
        <v>Calculation in ANNEX 2</v>
      </c>
      <c r="O332" s="355" t="str">
        <f>VLOOKUP($A332,'ANNEX 1 Emission Factors'!$B$23:$AR$29,COLUMNS('ANNEX 1 Emission Factors'!$B:$H)+(O$6-2014),FALSE)</f>
        <v>Calculation in ANNEX 2</v>
      </c>
      <c r="P332" s="355" t="str">
        <f>VLOOKUP($A332,'ANNEX 1 Emission Factors'!$B$23:$AR$29,COLUMNS('ANNEX 1 Emission Factors'!$B:$H)+(P$6-2014),FALSE)</f>
        <v>Calculation in ANNEX 2</v>
      </c>
      <c r="Q332" s="355" t="str">
        <f>VLOOKUP($A332,'ANNEX 1 Emission Factors'!$B$23:$AR$29,COLUMNS('ANNEX 1 Emission Factors'!$B:$H)+(Q$6-2014),FALSE)</f>
        <v>Calculation in ANNEX 2</v>
      </c>
      <c r="R332" s="355" t="str">
        <f>VLOOKUP($A332,'ANNEX 1 Emission Factors'!$B$23:$AR$29,COLUMNS('ANNEX 1 Emission Factors'!$B:$H)+(R$6-2014),FALSE)</f>
        <v>Calculation in ANNEX 2</v>
      </c>
      <c r="S332" s="355" t="str">
        <f>VLOOKUP($A332,'ANNEX 1 Emission Factors'!$B$23:$AR$29,COLUMNS('ANNEX 1 Emission Factors'!$B:$H)+(S$6-2014),FALSE)</f>
        <v>Calculation in ANNEX 2</v>
      </c>
      <c r="T332" s="355" t="str">
        <f>VLOOKUP($A332,'ANNEX 1 Emission Factors'!$B$23:$AR$29,COLUMNS('ANNEX 1 Emission Factors'!$B:$H)+(T$6-2014),FALSE)</f>
        <v>Calculation in ANNEX 2</v>
      </c>
      <c r="U332" s="355" t="str">
        <f>VLOOKUP($A332,'ANNEX 1 Emission Factors'!$B$23:$AR$29,COLUMNS('ANNEX 1 Emission Factors'!$B:$H)+(U$6-2014),FALSE)</f>
        <v>Calculation in ANNEX 2</v>
      </c>
      <c r="V332" s="355" t="str">
        <f>VLOOKUP($A332,'ANNEX 1 Emission Factors'!$B$23:$AR$29,COLUMNS('ANNEX 1 Emission Factors'!$B:$H)+(V$6-2014),FALSE)</f>
        <v>Calculation in ANNEX 2</v>
      </c>
      <c r="W332" s="355" t="str">
        <f>VLOOKUP($A332,'ANNEX 1 Emission Factors'!$B$23:$AR$29,COLUMNS('ANNEX 1 Emission Factors'!$B:$H)+(W$6-2014),FALSE)</f>
        <v>Calculation in ANNEX 2</v>
      </c>
      <c r="X332" s="355" t="str">
        <f>VLOOKUP($A332,'ANNEX 1 Emission Factors'!$B$23:$AR$29,COLUMNS('ANNEX 1 Emission Factors'!$B:$H)+(X$6-2014),FALSE)</f>
        <v>Calculation in ANNEX 2</v>
      </c>
      <c r="Y332" s="355" t="str">
        <f>VLOOKUP($A332,'ANNEX 1 Emission Factors'!$B$23:$AR$29,COLUMNS('ANNEX 1 Emission Factors'!$B:$H)+(Y$6-2014),FALSE)</f>
        <v>Calculation in ANNEX 2</v>
      </c>
      <c r="Z332" s="355" t="str">
        <f>VLOOKUP($A332,'ANNEX 1 Emission Factors'!$B$23:$AR$29,COLUMNS('ANNEX 1 Emission Factors'!$B:$H)+(Z$6-2014),FALSE)</f>
        <v>Calculation in ANNEX 2</v>
      </c>
      <c r="AA332" s="355" t="str">
        <f>VLOOKUP($A332,'ANNEX 1 Emission Factors'!$B$23:$AR$29,COLUMNS('ANNEX 1 Emission Factors'!$B:$H)+(AA$6-2014),FALSE)</f>
        <v>Calculation in ANNEX 2</v>
      </c>
      <c r="AB332" s="355" t="str">
        <f>VLOOKUP($A332,'ANNEX 1 Emission Factors'!$B$23:$AR$29,COLUMNS('ANNEX 1 Emission Factors'!$B:$H)+(AB$6-2014),FALSE)</f>
        <v>Calculation in ANNEX 2</v>
      </c>
      <c r="AC332" s="355" t="str">
        <f>VLOOKUP($A332,'ANNEX 1 Emission Factors'!$B$23:$AR$29,COLUMNS('ANNEX 1 Emission Factors'!$B:$H)+(AC$6-2014),FALSE)</f>
        <v>Calculation in ANNEX 2</v>
      </c>
      <c r="AD332" s="355" t="str">
        <f>VLOOKUP($A332,'ANNEX 1 Emission Factors'!$B$23:$AR$29,COLUMNS('ANNEX 1 Emission Factors'!$B:$H)+(AD$6-2014),FALSE)</f>
        <v>Calculation in ANNEX 2</v>
      </c>
      <c r="AE332" s="355" t="str">
        <f>VLOOKUP($A332,'ANNEX 1 Emission Factors'!$B$23:$AR$29,COLUMNS('ANNEX 1 Emission Factors'!$B:$H)+(AE$6-2014),FALSE)</f>
        <v>Calculation in ANNEX 2</v>
      </c>
      <c r="AF332" s="355" t="str">
        <f>VLOOKUP($A332,'ANNEX 1 Emission Factors'!$B$23:$AR$29,COLUMNS('ANNEX 1 Emission Factors'!$B:$H)+(AF$6-2014),FALSE)</f>
        <v>Calculation in ANNEX 2</v>
      </c>
      <c r="AG332" s="355" t="str">
        <f>VLOOKUP($A332,'ANNEX 1 Emission Factors'!$B$23:$AR$29,COLUMNS('ANNEX 1 Emission Factors'!$B:$H)+(AG$6-2014),FALSE)</f>
        <v>Calculation in ANNEX 2</v>
      </c>
      <c r="AH332" s="355" t="str">
        <f>VLOOKUP($A332,'ANNEX 1 Emission Factors'!$B$23:$AR$29,COLUMNS('ANNEX 1 Emission Factors'!$B:$H)+(AH$6-2014),FALSE)</f>
        <v>Calculation in ANNEX 2</v>
      </c>
      <c r="AI332" s="355" t="str">
        <f>VLOOKUP($A332,'ANNEX 1 Emission Factors'!$B$23:$AR$29,COLUMNS('ANNEX 1 Emission Factors'!$B:$H)+(AI$6-2014),FALSE)</f>
        <v>Calculation in ANNEX 2</v>
      </c>
      <c r="AJ332" s="355" t="str">
        <f>VLOOKUP($A332,'ANNEX 1 Emission Factors'!$B$23:$AR$29,COLUMNS('ANNEX 1 Emission Factors'!$B:$H)+(AJ$6-2014),FALSE)</f>
        <v>Calculation in ANNEX 2</v>
      </c>
      <c r="AK332" s="355" t="str">
        <f>VLOOKUP($A332,'ANNEX 1 Emission Factors'!$B$23:$AR$29,COLUMNS('ANNEX 1 Emission Factors'!$B:$H)+(AK$6-2014),FALSE)</f>
        <v>Calculation in ANNEX 2</v>
      </c>
      <c r="AL332" s="355" t="str">
        <f>VLOOKUP($A332,'ANNEX 1 Emission Factors'!$B$23:$AR$29,COLUMNS('ANNEX 1 Emission Factors'!$B:$H)+(AL$6-2014),FALSE)</f>
        <v>Calculation in ANNEX 2</v>
      </c>
    </row>
    <row r="333" spans="1:38" hidden="1" outlineLevel="1">
      <c r="A333" s="15" t="str">
        <f t="shared" si="954"/>
        <v>Emission factor 1 (project-specific)</v>
      </c>
      <c r="B333" s="15"/>
      <c r="C333" s="15"/>
      <c r="D333" s="354"/>
      <c r="E333" s="15"/>
      <c r="F333" s="15"/>
      <c r="G333" s="15"/>
      <c r="H333" s="355" t="str">
        <f>VLOOKUP($A333,'ANNEX 1 Emission Factors'!$B$23:$AR$29,COLUMNS('ANNEX 1 Emission Factors'!$B:$H)+(H$6-2014),FALSE)</f>
        <v>Calculation in ANNEX 2</v>
      </c>
      <c r="I333" s="355" t="str">
        <f>VLOOKUP($A333,'ANNEX 1 Emission Factors'!$B$23:$AR$29,COLUMNS('ANNEX 1 Emission Factors'!$B:$H)+(I$6-2014),FALSE)</f>
        <v>Calculation in ANNEX 2</v>
      </c>
      <c r="J333" s="355" t="str">
        <f>VLOOKUP($A333,'ANNEX 1 Emission Factors'!$B$23:$AR$29,COLUMNS('ANNEX 1 Emission Factors'!$B:$H)+(J$6-2014),FALSE)</f>
        <v>Calculation in ANNEX 2</v>
      </c>
      <c r="K333" s="355" t="str">
        <f>VLOOKUP($A333,'ANNEX 1 Emission Factors'!$B$23:$AR$29,COLUMNS('ANNEX 1 Emission Factors'!$B:$H)+(K$6-2014),FALSE)</f>
        <v>Calculation in ANNEX 2</v>
      </c>
      <c r="L333" s="355" t="str">
        <f>VLOOKUP($A333,'ANNEX 1 Emission Factors'!$B$23:$AR$29,COLUMNS('ANNEX 1 Emission Factors'!$B:$H)+(L$6-2014),FALSE)</f>
        <v>Calculation in ANNEX 2</v>
      </c>
      <c r="M333" s="355" t="str">
        <f>VLOOKUP($A333,'ANNEX 1 Emission Factors'!$B$23:$AR$29,COLUMNS('ANNEX 1 Emission Factors'!$B:$H)+(M$6-2014),FALSE)</f>
        <v>Calculation in ANNEX 2</v>
      </c>
      <c r="N333" s="355" t="str">
        <f>VLOOKUP($A333,'ANNEX 1 Emission Factors'!$B$23:$AR$29,COLUMNS('ANNEX 1 Emission Factors'!$B:$H)+(N$6-2014),FALSE)</f>
        <v>Calculation in ANNEX 2</v>
      </c>
      <c r="O333" s="355" t="str">
        <f>VLOOKUP($A333,'ANNEX 1 Emission Factors'!$B$23:$AR$29,COLUMNS('ANNEX 1 Emission Factors'!$B:$H)+(O$6-2014),FALSE)</f>
        <v>Calculation in ANNEX 2</v>
      </c>
      <c r="P333" s="355" t="str">
        <f>VLOOKUP($A333,'ANNEX 1 Emission Factors'!$B$23:$AR$29,COLUMNS('ANNEX 1 Emission Factors'!$B:$H)+(P$6-2014),FALSE)</f>
        <v>Calculation in ANNEX 2</v>
      </c>
      <c r="Q333" s="355" t="str">
        <f>VLOOKUP($A333,'ANNEX 1 Emission Factors'!$B$23:$AR$29,COLUMNS('ANNEX 1 Emission Factors'!$B:$H)+(Q$6-2014),FALSE)</f>
        <v>Calculation in ANNEX 2</v>
      </c>
      <c r="R333" s="355" t="str">
        <f>VLOOKUP($A333,'ANNEX 1 Emission Factors'!$B$23:$AR$29,COLUMNS('ANNEX 1 Emission Factors'!$B:$H)+(R$6-2014),FALSE)</f>
        <v>Calculation in ANNEX 2</v>
      </c>
      <c r="S333" s="355" t="str">
        <f>VLOOKUP($A333,'ANNEX 1 Emission Factors'!$B$23:$AR$29,COLUMNS('ANNEX 1 Emission Factors'!$B:$H)+(S$6-2014),FALSE)</f>
        <v>Calculation in ANNEX 2</v>
      </c>
      <c r="T333" s="355" t="str">
        <f>VLOOKUP($A333,'ANNEX 1 Emission Factors'!$B$23:$AR$29,COLUMNS('ANNEX 1 Emission Factors'!$B:$H)+(T$6-2014),FALSE)</f>
        <v>Calculation in ANNEX 2</v>
      </c>
      <c r="U333" s="355" t="str">
        <f>VLOOKUP($A333,'ANNEX 1 Emission Factors'!$B$23:$AR$29,COLUMNS('ANNEX 1 Emission Factors'!$B:$H)+(U$6-2014),FALSE)</f>
        <v>Calculation in ANNEX 2</v>
      </c>
      <c r="V333" s="355" t="str">
        <f>VLOOKUP($A333,'ANNEX 1 Emission Factors'!$B$23:$AR$29,COLUMNS('ANNEX 1 Emission Factors'!$B:$H)+(V$6-2014),FALSE)</f>
        <v>Calculation in ANNEX 2</v>
      </c>
      <c r="W333" s="355" t="str">
        <f>VLOOKUP($A333,'ANNEX 1 Emission Factors'!$B$23:$AR$29,COLUMNS('ANNEX 1 Emission Factors'!$B:$H)+(W$6-2014),FALSE)</f>
        <v>Calculation in ANNEX 2</v>
      </c>
      <c r="X333" s="355" t="str">
        <f>VLOOKUP($A333,'ANNEX 1 Emission Factors'!$B$23:$AR$29,COLUMNS('ANNEX 1 Emission Factors'!$B:$H)+(X$6-2014),FALSE)</f>
        <v>Calculation in ANNEX 2</v>
      </c>
      <c r="Y333" s="355" t="str">
        <f>VLOOKUP($A333,'ANNEX 1 Emission Factors'!$B$23:$AR$29,COLUMNS('ANNEX 1 Emission Factors'!$B:$H)+(Y$6-2014),FALSE)</f>
        <v>Calculation in ANNEX 2</v>
      </c>
      <c r="Z333" s="355" t="str">
        <f>VLOOKUP($A333,'ANNEX 1 Emission Factors'!$B$23:$AR$29,COLUMNS('ANNEX 1 Emission Factors'!$B:$H)+(Z$6-2014),FALSE)</f>
        <v>Calculation in ANNEX 2</v>
      </c>
      <c r="AA333" s="355" t="str">
        <f>VLOOKUP($A333,'ANNEX 1 Emission Factors'!$B$23:$AR$29,COLUMNS('ANNEX 1 Emission Factors'!$B:$H)+(AA$6-2014),FALSE)</f>
        <v>Calculation in ANNEX 2</v>
      </c>
      <c r="AB333" s="355" t="str">
        <f>VLOOKUP($A333,'ANNEX 1 Emission Factors'!$B$23:$AR$29,COLUMNS('ANNEX 1 Emission Factors'!$B:$H)+(AB$6-2014),FALSE)</f>
        <v>Calculation in ANNEX 2</v>
      </c>
      <c r="AC333" s="355" t="str">
        <f>VLOOKUP($A333,'ANNEX 1 Emission Factors'!$B$23:$AR$29,COLUMNS('ANNEX 1 Emission Factors'!$B:$H)+(AC$6-2014),FALSE)</f>
        <v>Calculation in ANNEX 2</v>
      </c>
      <c r="AD333" s="355" t="str">
        <f>VLOOKUP($A333,'ANNEX 1 Emission Factors'!$B$23:$AR$29,COLUMNS('ANNEX 1 Emission Factors'!$B:$H)+(AD$6-2014),FALSE)</f>
        <v>Calculation in ANNEX 2</v>
      </c>
      <c r="AE333" s="355" t="str">
        <f>VLOOKUP($A333,'ANNEX 1 Emission Factors'!$B$23:$AR$29,COLUMNS('ANNEX 1 Emission Factors'!$B:$H)+(AE$6-2014),FALSE)</f>
        <v>Calculation in ANNEX 2</v>
      </c>
      <c r="AF333" s="355" t="str">
        <f>VLOOKUP($A333,'ANNEX 1 Emission Factors'!$B$23:$AR$29,COLUMNS('ANNEX 1 Emission Factors'!$B:$H)+(AF$6-2014),FALSE)</f>
        <v>Calculation in ANNEX 2</v>
      </c>
      <c r="AG333" s="355" t="str">
        <f>VLOOKUP($A333,'ANNEX 1 Emission Factors'!$B$23:$AR$29,COLUMNS('ANNEX 1 Emission Factors'!$B:$H)+(AG$6-2014),FALSE)</f>
        <v>Calculation in ANNEX 2</v>
      </c>
      <c r="AH333" s="355" t="str">
        <f>VLOOKUP($A333,'ANNEX 1 Emission Factors'!$B$23:$AR$29,COLUMNS('ANNEX 1 Emission Factors'!$B:$H)+(AH$6-2014),FALSE)</f>
        <v>Calculation in ANNEX 2</v>
      </c>
      <c r="AI333" s="355" t="str">
        <f>VLOOKUP($A333,'ANNEX 1 Emission Factors'!$B$23:$AR$29,COLUMNS('ANNEX 1 Emission Factors'!$B:$H)+(AI$6-2014),FALSE)</f>
        <v>Calculation in ANNEX 2</v>
      </c>
      <c r="AJ333" s="355" t="str">
        <f>VLOOKUP($A333,'ANNEX 1 Emission Factors'!$B$23:$AR$29,COLUMNS('ANNEX 1 Emission Factors'!$B:$H)+(AJ$6-2014),FALSE)</f>
        <v>Calculation in ANNEX 2</v>
      </c>
      <c r="AK333" s="355" t="str">
        <f>VLOOKUP($A333,'ANNEX 1 Emission Factors'!$B$23:$AR$29,COLUMNS('ANNEX 1 Emission Factors'!$B:$H)+(AK$6-2014),FALSE)</f>
        <v>Calculation in ANNEX 2</v>
      </c>
      <c r="AL333" s="355" t="str">
        <f>VLOOKUP($A333,'ANNEX 1 Emission Factors'!$B$23:$AR$29,COLUMNS('ANNEX 1 Emission Factors'!$B:$H)+(AL$6-2014),FALSE)</f>
        <v>Calculation in ANNEX 2</v>
      </c>
    </row>
    <row r="334" spans="1:38" hidden="1" outlineLevel="1">
      <c r="A334" s="15" t="str">
        <f t="shared" si="954"/>
        <v>Emission factor 2 (project-specific)</v>
      </c>
      <c r="B334" s="15"/>
      <c r="C334" s="15"/>
      <c r="D334" s="354"/>
      <c r="E334" s="15"/>
      <c r="F334" s="15"/>
      <c r="G334" s="15"/>
      <c r="H334" s="355" t="str">
        <f>VLOOKUP($A334,'ANNEX 1 Emission Factors'!$B$23:$AR$29,COLUMNS('ANNEX 1 Emission Factors'!$B:$H)+(H$6-2014),FALSE)</f>
        <v>Calculation in ANNEX 2</v>
      </c>
      <c r="I334" s="355" t="str">
        <f>VLOOKUP($A334,'ANNEX 1 Emission Factors'!$B$23:$AR$29,COLUMNS('ANNEX 1 Emission Factors'!$B:$H)+(I$6-2014),FALSE)</f>
        <v>Calculation in ANNEX 2</v>
      </c>
      <c r="J334" s="355" t="str">
        <f>VLOOKUP($A334,'ANNEX 1 Emission Factors'!$B$23:$AR$29,COLUMNS('ANNEX 1 Emission Factors'!$B:$H)+(J$6-2014),FALSE)</f>
        <v>Calculation in ANNEX 2</v>
      </c>
      <c r="K334" s="355" t="str">
        <f>VLOOKUP($A334,'ANNEX 1 Emission Factors'!$B$23:$AR$29,COLUMNS('ANNEX 1 Emission Factors'!$B:$H)+(K$6-2014),FALSE)</f>
        <v>Calculation in ANNEX 2</v>
      </c>
      <c r="L334" s="355" t="str">
        <f>VLOOKUP($A334,'ANNEX 1 Emission Factors'!$B$23:$AR$29,COLUMNS('ANNEX 1 Emission Factors'!$B:$H)+(L$6-2014),FALSE)</f>
        <v>Calculation in ANNEX 2</v>
      </c>
      <c r="M334" s="355" t="str">
        <f>VLOOKUP($A334,'ANNEX 1 Emission Factors'!$B$23:$AR$29,COLUMNS('ANNEX 1 Emission Factors'!$B:$H)+(M$6-2014),FALSE)</f>
        <v>Calculation in ANNEX 2</v>
      </c>
      <c r="N334" s="355" t="str">
        <f>VLOOKUP($A334,'ANNEX 1 Emission Factors'!$B$23:$AR$29,COLUMNS('ANNEX 1 Emission Factors'!$B:$H)+(N$6-2014),FALSE)</f>
        <v>Calculation in ANNEX 2</v>
      </c>
      <c r="O334" s="355" t="str">
        <f>VLOOKUP($A334,'ANNEX 1 Emission Factors'!$B$23:$AR$29,COLUMNS('ANNEX 1 Emission Factors'!$B:$H)+(O$6-2014),FALSE)</f>
        <v>Calculation in ANNEX 2</v>
      </c>
      <c r="P334" s="355" t="str">
        <f>VLOOKUP($A334,'ANNEX 1 Emission Factors'!$B$23:$AR$29,COLUMNS('ANNEX 1 Emission Factors'!$B:$H)+(P$6-2014),FALSE)</f>
        <v>Calculation in ANNEX 2</v>
      </c>
      <c r="Q334" s="355" t="str">
        <f>VLOOKUP($A334,'ANNEX 1 Emission Factors'!$B$23:$AR$29,COLUMNS('ANNEX 1 Emission Factors'!$B:$H)+(Q$6-2014),FALSE)</f>
        <v>Calculation in ANNEX 2</v>
      </c>
      <c r="R334" s="355" t="str">
        <f>VLOOKUP($A334,'ANNEX 1 Emission Factors'!$B$23:$AR$29,COLUMNS('ANNEX 1 Emission Factors'!$B:$H)+(R$6-2014),FALSE)</f>
        <v>Calculation in ANNEX 2</v>
      </c>
      <c r="S334" s="355" t="str">
        <f>VLOOKUP($A334,'ANNEX 1 Emission Factors'!$B$23:$AR$29,COLUMNS('ANNEX 1 Emission Factors'!$B:$H)+(S$6-2014),FALSE)</f>
        <v>Calculation in ANNEX 2</v>
      </c>
      <c r="T334" s="355" t="str">
        <f>VLOOKUP($A334,'ANNEX 1 Emission Factors'!$B$23:$AR$29,COLUMNS('ANNEX 1 Emission Factors'!$B:$H)+(T$6-2014),FALSE)</f>
        <v>Calculation in ANNEX 2</v>
      </c>
      <c r="U334" s="355" t="str">
        <f>VLOOKUP($A334,'ANNEX 1 Emission Factors'!$B$23:$AR$29,COLUMNS('ANNEX 1 Emission Factors'!$B:$H)+(U$6-2014),FALSE)</f>
        <v>Calculation in ANNEX 2</v>
      </c>
      <c r="V334" s="355" t="str">
        <f>VLOOKUP($A334,'ANNEX 1 Emission Factors'!$B$23:$AR$29,COLUMNS('ANNEX 1 Emission Factors'!$B:$H)+(V$6-2014),FALSE)</f>
        <v>Calculation in ANNEX 2</v>
      </c>
      <c r="W334" s="355" t="str">
        <f>VLOOKUP($A334,'ANNEX 1 Emission Factors'!$B$23:$AR$29,COLUMNS('ANNEX 1 Emission Factors'!$B:$H)+(W$6-2014),FALSE)</f>
        <v>Calculation in ANNEX 2</v>
      </c>
      <c r="X334" s="355" t="str">
        <f>VLOOKUP($A334,'ANNEX 1 Emission Factors'!$B$23:$AR$29,COLUMNS('ANNEX 1 Emission Factors'!$B:$H)+(X$6-2014),FALSE)</f>
        <v>Calculation in ANNEX 2</v>
      </c>
      <c r="Y334" s="355" t="str">
        <f>VLOOKUP($A334,'ANNEX 1 Emission Factors'!$B$23:$AR$29,COLUMNS('ANNEX 1 Emission Factors'!$B:$H)+(Y$6-2014),FALSE)</f>
        <v>Calculation in ANNEX 2</v>
      </c>
      <c r="Z334" s="355" t="str">
        <f>VLOOKUP($A334,'ANNEX 1 Emission Factors'!$B$23:$AR$29,COLUMNS('ANNEX 1 Emission Factors'!$B:$H)+(Z$6-2014),FALSE)</f>
        <v>Calculation in ANNEX 2</v>
      </c>
      <c r="AA334" s="355" t="str">
        <f>VLOOKUP($A334,'ANNEX 1 Emission Factors'!$B$23:$AR$29,COLUMNS('ANNEX 1 Emission Factors'!$B:$H)+(AA$6-2014),FALSE)</f>
        <v>Calculation in ANNEX 2</v>
      </c>
      <c r="AB334" s="355" t="str">
        <f>VLOOKUP($A334,'ANNEX 1 Emission Factors'!$B$23:$AR$29,COLUMNS('ANNEX 1 Emission Factors'!$B:$H)+(AB$6-2014),FALSE)</f>
        <v>Calculation in ANNEX 2</v>
      </c>
      <c r="AC334" s="355" t="str">
        <f>VLOOKUP($A334,'ANNEX 1 Emission Factors'!$B$23:$AR$29,COLUMNS('ANNEX 1 Emission Factors'!$B:$H)+(AC$6-2014),FALSE)</f>
        <v>Calculation in ANNEX 2</v>
      </c>
      <c r="AD334" s="355" t="str">
        <f>VLOOKUP($A334,'ANNEX 1 Emission Factors'!$B$23:$AR$29,COLUMNS('ANNEX 1 Emission Factors'!$B:$H)+(AD$6-2014),FALSE)</f>
        <v>Calculation in ANNEX 2</v>
      </c>
      <c r="AE334" s="355" t="str">
        <f>VLOOKUP($A334,'ANNEX 1 Emission Factors'!$B$23:$AR$29,COLUMNS('ANNEX 1 Emission Factors'!$B:$H)+(AE$6-2014),FALSE)</f>
        <v>Calculation in ANNEX 2</v>
      </c>
      <c r="AF334" s="355" t="str">
        <f>VLOOKUP($A334,'ANNEX 1 Emission Factors'!$B$23:$AR$29,COLUMNS('ANNEX 1 Emission Factors'!$B:$H)+(AF$6-2014),FALSE)</f>
        <v>Calculation in ANNEX 2</v>
      </c>
      <c r="AG334" s="355" t="str">
        <f>VLOOKUP($A334,'ANNEX 1 Emission Factors'!$B$23:$AR$29,COLUMNS('ANNEX 1 Emission Factors'!$B:$H)+(AG$6-2014),FALSE)</f>
        <v>Calculation in ANNEX 2</v>
      </c>
      <c r="AH334" s="355" t="str">
        <f>VLOOKUP($A334,'ANNEX 1 Emission Factors'!$B$23:$AR$29,COLUMNS('ANNEX 1 Emission Factors'!$B:$H)+(AH$6-2014),FALSE)</f>
        <v>Calculation in ANNEX 2</v>
      </c>
      <c r="AI334" s="355" t="str">
        <f>VLOOKUP($A334,'ANNEX 1 Emission Factors'!$B$23:$AR$29,COLUMNS('ANNEX 1 Emission Factors'!$B:$H)+(AI$6-2014),FALSE)</f>
        <v>Calculation in ANNEX 2</v>
      </c>
      <c r="AJ334" s="355" t="str">
        <f>VLOOKUP($A334,'ANNEX 1 Emission Factors'!$B$23:$AR$29,COLUMNS('ANNEX 1 Emission Factors'!$B:$H)+(AJ$6-2014),FALSE)</f>
        <v>Calculation in ANNEX 2</v>
      </c>
      <c r="AK334" s="355" t="str">
        <f>VLOOKUP($A334,'ANNEX 1 Emission Factors'!$B$23:$AR$29,COLUMNS('ANNEX 1 Emission Factors'!$B:$H)+(AK$6-2014),FALSE)</f>
        <v>Calculation in ANNEX 2</v>
      </c>
      <c r="AL334" s="355" t="str">
        <f>VLOOKUP($A334,'ANNEX 1 Emission Factors'!$B$23:$AR$29,COLUMNS('ANNEX 1 Emission Factors'!$B:$H)+(AL$6-2014),FALSE)</f>
        <v>Calculation in ANNEX 2</v>
      </c>
    </row>
    <row r="335" spans="1:38" hidden="1" outlineLevel="1">
      <c r="A335" s="15" t="str">
        <f t="shared" si="954"/>
        <v>Emission factor 3 (project-specific)</v>
      </c>
      <c r="B335" s="15"/>
      <c r="C335" s="15"/>
      <c r="D335" s="354"/>
      <c r="E335" s="15"/>
      <c r="F335" s="15"/>
      <c r="G335" s="15"/>
      <c r="H335" s="355" t="str">
        <f>VLOOKUP($A335,'ANNEX 1 Emission Factors'!$B$23:$AR$29,COLUMNS('ANNEX 1 Emission Factors'!$B:$H)+(H$6-2014),FALSE)</f>
        <v>Calculation in ANNEX 2</v>
      </c>
      <c r="I335" s="355" t="str">
        <f>VLOOKUP($A335,'ANNEX 1 Emission Factors'!$B$23:$AR$29,COLUMNS('ANNEX 1 Emission Factors'!$B:$H)+(I$6-2014),FALSE)</f>
        <v>Calculation in ANNEX 2</v>
      </c>
      <c r="J335" s="355" t="str">
        <f>VLOOKUP($A335,'ANNEX 1 Emission Factors'!$B$23:$AR$29,COLUMNS('ANNEX 1 Emission Factors'!$B:$H)+(J$6-2014),FALSE)</f>
        <v>Calculation in ANNEX 2</v>
      </c>
      <c r="K335" s="355" t="str">
        <f>VLOOKUP($A335,'ANNEX 1 Emission Factors'!$B$23:$AR$29,COLUMNS('ANNEX 1 Emission Factors'!$B:$H)+(K$6-2014),FALSE)</f>
        <v>Calculation in ANNEX 2</v>
      </c>
      <c r="L335" s="355" t="str">
        <f>VLOOKUP($A335,'ANNEX 1 Emission Factors'!$B$23:$AR$29,COLUMNS('ANNEX 1 Emission Factors'!$B:$H)+(L$6-2014),FALSE)</f>
        <v>Calculation in ANNEX 2</v>
      </c>
      <c r="M335" s="355" t="str">
        <f>VLOOKUP($A335,'ANNEX 1 Emission Factors'!$B$23:$AR$29,COLUMNS('ANNEX 1 Emission Factors'!$B:$H)+(M$6-2014),FALSE)</f>
        <v>Calculation in ANNEX 2</v>
      </c>
      <c r="N335" s="355" t="str">
        <f>VLOOKUP($A335,'ANNEX 1 Emission Factors'!$B$23:$AR$29,COLUMNS('ANNEX 1 Emission Factors'!$B:$H)+(N$6-2014),FALSE)</f>
        <v>Calculation in ANNEX 2</v>
      </c>
      <c r="O335" s="355" t="str">
        <f>VLOOKUP($A335,'ANNEX 1 Emission Factors'!$B$23:$AR$29,COLUMNS('ANNEX 1 Emission Factors'!$B:$H)+(O$6-2014),FALSE)</f>
        <v>Calculation in ANNEX 2</v>
      </c>
      <c r="P335" s="355" t="str">
        <f>VLOOKUP($A335,'ANNEX 1 Emission Factors'!$B$23:$AR$29,COLUMNS('ANNEX 1 Emission Factors'!$B:$H)+(P$6-2014),FALSE)</f>
        <v>Calculation in ANNEX 2</v>
      </c>
      <c r="Q335" s="355" t="str">
        <f>VLOOKUP($A335,'ANNEX 1 Emission Factors'!$B$23:$AR$29,COLUMNS('ANNEX 1 Emission Factors'!$B:$H)+(Q$6-2014),FALSE)</f>
        <v>Calculation in ANNEX 2</v>
      </c>
      <c r="R335" s="355" t="str">
        <f>VLOOKUP($A335,'ANNEX 1 Emission Factors'!$B$23:$AR$29,COLUMNS('ANNEX 1 Emission Factors'!$B:$H)+(R$6-2014),FALSE)</f>
        <v>Calculation in ANNEX 2</v>
      </c>
      <c r="S335" s="355" t="str">
        <f>VLOOKUP($A335,'ANNEX 1 Emission Factors'!$B$23:$AR$29,COLUMNS('ANNEX 1 Emission Factors'!$B:$H)+(S$6-2014),FALSE)</f>
        <v>Calculation in ANNEX 2</v>
      </c>
      <c r="T335" s="355" t="str">
        <f>VLOOKUP($A335,'ANNEX 1 Emission Factors'!$B$23:$AR$29,COLUMNS('ANNEX 1 Emission Factors'!$B:$H)+(T$6-2014),FALSE)</f>
        <v>Calculation in ANNEX 2</v>
      </c>
      <c r="U335" s="355" t="str">
        <f>VLOOKUP($A335,'ANNEX 1 Emission Factors'!$B$23:$AR$29,COLUMNS('ANNEX 1 Emission Factors'!$B:$H)+(U$6-2014),FALSE)</f>
        <v>Calculation in ANNEX 2</v>
      </c>
      <c r="V335" s="355" t="str">
        <f>VLOOKUP($A335,'ANNEX 1 Emission Factors'!$B$23:$AR$29,COLUMNS('ANNEX 1 Emission Factors'!$B:$H)+(V$6-2014),FALSE)</f>
        <v>Calculation in ANNEX 2</v>
      </c>
      <c r="W335" s="355" t="str">
        <f>VLOOKUP($A335,'ANNEX 1 Emission Factors'!$B$23:$AR$29,COLUMNS('ANNEX 1 Emission Factors'!$B:$H)+(W$6-2014),FALSE)</f>
        <v>Calculation in ANNEX 2</v>
      </c>
      <c r="X335" s="355" t="str">
        <f>VLOOKUP($A335,'ANNEX 1 Emission Factors'!$B$23:$AR$29,COLUMNS('ANNEX 1 Emission Factors'!$B:$H)+(X$6-2014),FALSE)</f>
        <v>Calculation in ANNEX 2</v>
      </c>
      <c r="Y335" s="355" t="str">
        <f>VLOOKUP($A335,'ANNEX 1 Emission Factors'!$B$23:$AR$29,COLUMNS('ANNEX 1 Emission Factors'!$B:$H)+(Y$6-2014),FALSE)</f>
        <v>Calculation in ANNEX 2</v>
      </c>
      <c r="Z335" s="355" t="str">
        <f>VLOOKUP($A335,'ANNEX 1 Emission Factors'!$B$23:$AR$29,COLUMNS('ANNEX 1 Emission Factors'!$B:$H)+(Z$6-2014),FALSE)</f>
        <v>Calculation in ANNEX 2</v>
      </c>
      <c r="AA335" s="355" t="str">
        <f>VLOOKUP($A335,'ANNEX 1 Emission Factors'!$B$23:$AR$29,COLUMNS('ANNEX 1 Emission Factors'!$B:$H)+(AA$6-2014),FALSE)</f>
        <v>Calculation in ANNEX 2</v>
      </c>
      <c r="AB335" s="355" t="str">
        <f>VLOOKUP($A335,'ANNEX 1 Emission Factors'!$B$23:$AR$29,COLUMNS('ANNEX 1 Emission Factors'!$B:$H)+(AB$6-2014),FALSE)</f>
        <v>Calculation in ANNEX 2</v>
      </c>
      <c r="AC335" s="355" t="str">
        <f>VLOOKUP($A335,'ANNEX 1 Emission Factors'!$B$23:$AR$29,COLUMNS('ANNEX 1 Emission Factors'!$B:$H)+(AC$6-2014),FALSE)</f>
        <v>Calculation in ANNEX 2</v>
      </c>
      <c r="AD335" s="355" t="str">
        <f>VLOOKUP($A335,'ANNEX 1 Emission Factors'!$B$23:$AR$29,COLUMNS('ANNEX 1 Emission Factors'!$B:$H)+(AD$6-2014),FALSE)</f>
        <v>Calculation in ANNEX 2</v>
      </c>
      <c r="AE335" s="355" t="str">
        <f>VLOOKUP($A335,'ANNEX 1 Emission Factors'!$B$23:$AR$29,COLUMNS('ANNEX 1 Emission Factors'!$B:$H)+(AE$6-2014),FALSE)</f>
        <v>Calculation in ANNEX 2</v>
      </c>
      <c r="AF335" s="355" t="str">
        <f>VLOOKUP($A335,'ANNEX 1 Emission Factors'!$B$23:$AR$29,COLUMNS('ANNEX 1 Emission Factors'!$B:$H)+(AF$6-2014),FALSE)</f>
        <v>Calculation in ANNEX 2</v>
      </c>
      <c r="AG335" s="355" t="str">
        <f>VLOOKUP($A335,'ANNEX 1 Emission Factors'!$B$23:$AR$29,COLUMNS('ANNEX 1 Emission Factors'!$B:$H)+(AG$6-2014),FALSE)</f>
        <v>Calculation in ANNEX 2</v>
      </c>
      <c r="AH335" s="355" t="str">
        <f>VLOOKUP($A335,'ANNEX 1 Emission Factors'!$B$23:$AR$29,COLUMNS('ANNEX 1 Emission Factors'!$B:$H)+(AH$6-2014),FALSE)</f>
        <v>Calculation in ANNEX 2</v>
      </c>
      <c r="AI335" s="355" t="str">
        <f>VLOOKUP($A335,'ANNEX 1 Emission Factors'!$B$23:$AR$29,COLUMNS('ANNEX 1 Emission Factors'!$B:$H)+(AI$6-2014),FALSE)</f>
        <v>Calculation in ANNEX 2</v>
      </c>
      <c r="AJ335" s="355" t="str">
        <f>VLOOKUP($A335,'ANNEX 1 Emission Factors'!$B$23:$AR$29,COLUMNS('ANNEX 1 Emission Factors'!$B:$H)+(AJ$6-2014),FALSE)</f>
        <v>Calculation in ANNEX 2</v>
      </c>
      <c r="AK335" s="355" t="str">
        <f>VLOOKUP($A335,'ANNEX 1 Emission Factors'!$B$23:$AR$29,COLUMNS('ANNEX 1 Emission Factors'!$B:$H)+(AK$6-2014),FALSE)</f>
        <v>Calculation in ANNEX 2</v>
      </c>
      <c r="AL335" s="355" t="str">
        <f>VLOOKUP($A335,'ANNEX 1 Emission Factors'!$B$23:$AR$29,COLUMNS('ANNEX 1 Emission Factors'!$B:$H)+(AL$6-2014),FALSE)</f>
        <v>Calculation in ANNEX 2</v>
      </c>
    </row>
    <row r="336" spans="1:38" hidden="1" outlineLevel="1">
      <c r="A336" s="15"/>
      <c r="B336" s="15"/>
      <c r="C336" s="15"/>
      <c r="D336" s="354"/>
      <c r="E336" s="15"/>
      <c r="F336" s="15"/>
      <c r="G336" s="15"/>
      <c r="H336" s="355"/>
      <c r="I336" s="355"/>
      <c r="J336" s="355"/>
      <c r="K336" s="355"/>
      <c r="L336" s="355"/>
      <c r="M336" s="355"/>
      <c r="N336" s="355"/>
      <c r="O336" s="355"/>
      <c r="P336" s="355"/>
      <c r="Q336" s="355"/>
      <c r="R336" s="355"/>
      <c r="S336" s="355"/>
      <c r="T336" s="355"/>
      <c r="U336" s="355"/>
      <c r="V336" s="355"/>
      <c r="W336" s="355"/>
      <c r="X336" s="355"/>
      <c r="Y336" s="355"/>
      <c r="Z336" s="355"/>
      <c r="AA336" s="355"/>
      <c r="AB336" s="355"/>
      <c r="AC336" s="355"/>
      <c r="AD336" s="355"/>
      <c r="AE336" s="355"/>
      <c r="AF336" s="355"/>
      <c r="AG336" s="355"/>
      <c r="AH336" s="355"/>
      <c r="AI336" s="355"/>
      <c r="AJ336" s="355"/>
      <c r="AK336" s="355"/>
      <c r="AL336" s="355"/>
    </row>
    <row r="337" spans="1:38" hidden="1" outlineLevel="1">
      <c r="A337" s="15" t="s">
        <v>123</v>
      </c>
      <c r="B337" s="15"/>
      <c r="C337" s="15"/>
      <c r="D337" s="15"/>
      <c r="E337" s="15"/>
      <c r="F337" s="15"/>
      <c r="G337" s="15"/>
      <c r="H337" s="289"/>
      <c r="I337" s="289"/>
      <c r="J337" s="289"/>
      <c r="K337" s="289"/>
      <c r="L337" s="289"/>
      <c r="M337" s="289"/>
      <c r="N337" s="289"/>
      <c r="O337" s="289"/>
      <c r="P337" s="289"/>
      <c r="Q337" s="289"/>
      <c r="R337" s="289"/>
      <c r="S337" s="289"/>
      <c r="T337" s="289"/>
      <c r="U337" s="289"/>
      <c r="V337" s="289"/>
      <c r="W337" s="289"/>
      <c r="X337" s="289"/>
      <c r="Y337" s="289"/>
      <c r="Z337" s="289"/>
      <c r="AA337" s="289"/>
      <c r="AB337" s="289"/>
      <c r="AC337" s="289"/>
      <c r="AD337" s="289"/>
      <c r="AE337" s="289"/>
      <c r="AF337" s="289"/>
      <c r="AG337" s="289"/>
      <c r="AH337" s="289"/>
      <c r="AI337" s="289"/>
      <c r="AJ337" s="289"/>
      <c r="AK337" s="289"/>
      <c r="AL337" s="289"/>
    </row>
    <row r="338" spans="1:38" hidden="1" outlineLevel="1">
      <c r="A338" s="387" t="s">
        <v>523</v>
      </c>
      <c r="B338" s="15"/>
      <c r="C338" s="15"/>
      <c r="D338" s="15"/>
      <c r="E338" s="15"/>
      <c r="F338" s="15"/>
      <c r="G338" s="15"/>
      <c r="H338" s="289"/>
      <c r="I338" s="289"/>
      <c r="J338" s="289"/>
      <c r="K338" s="289"/>
      <c r="L338" s="289"/>
      <c r="M338" s="289"/>
      <c r="N338" s="289"/>
      <c r="O338" s="289"/>
      <c r="P338" s="289"/>
      <c r="Q338" s="289"/>
      <c r="R338" s="289"/>
      <c r="S338" s="289"/>
      <c r="T338" s="289"/>
      <c r="U338" s="289"/>
      <c r="V338" s="289"/>
      <c r="W338" s="289"/>
      <c r="X338" s="289"/>
      <c r="Y338" s="289"/>
      <c r="Z338" s="289"/>
      <c r="AA338" s="289"/>
      <c r="AB338" s="289"/>
      <c r="AC338" s="289"/>
      <c r="AD338" s="289"/>
      <c r="AE338" s="289"/>
      <c r="AF338" s="289"/>
      <c r="AG338" s="289"/>
      <c r="AH338" s="289"/>
      <c r="AI338" s="289"/>
      <c r="AJ338" s="289"/>
      <c r="AK338" s="289"/>
      <c r="AL338" s="289"/>
    </row>
    <row r="339" spans="1:38" hidden="1" outlineLevel="1">
      <c r="A339" s="388" t="str">
        <f>'ANNEX 1 Emission Factors'!B42</f>
        <v>Final energy from wood chips</v>
      </c>
      <c r="B339" s="15"/>
      <c r="C339" s="15" t="str">
        <f>'ANNEX 1 Emission Factors'!F42</f>
        <v>ÖKOBAUDAT-Datenbank (Stand: 19.02.2020)</v>
      </c>
      <c r="D339" s="354">
        <f>'ANNEX 1 Emission Factors'!D42</f>
        <v>1</v>
      </c>
      <c r="E339" s="354" t="str">
        <f>'ANNEX 1 Emission Factors'!E42</f>
        <v>Scope 1</v>
      </c>
      <c r="F339" s="15"/>
      <c r="G339" s="15"/>
      <c r="H339" s="289">
        <f t="shared" ref="H339:W356" ca="1" si="955">SUMIF($C$112:$E$180,$A339,H$114:H$182)</f>
        <v>0</v>
      </c>
      <c r="I339" s="289">
        <f t="shared" ca="1" si="955"/>
        <v>0</v>
      </c>
      <c r="J339" s="289">
        <f t="shared" ca="1" si="955"/>
        <v>0</v>
      </c>
      <c r="K339" s="289">
        <f t="shared" ca="1" si="955"/>
        <v>0</v>
      </c>
      <c r="L339" s="289">
        <f t="shared" ca="1" si="955"/>
        <v>0</v>
      </c>
      <c r="M339" s="289">
        <f t="shared" ca="1" si="955"/>
        <v>0</v>
      </c>
      <c r="N339" s="289">
        <f t="shared" ca="1" si="955"/>
        <v>0</v>
      </c>
      <c r="O339" s="289">
        <f t="shared" ca="1" si="955"/>
        <v>0</v>
      </c>
      <c r="P339" s="289">
        <f t="shared" ca="1" si="955"/>
        <v>0</v>
      </c>
      <c r="Q339" s="289">
        <f t="shared" ca="1" si="955"/>
        <v>0</v>
      </c>
      <c r="R339" s="289">
        <f t="shared" ca="1" si="955"/>
        <v>0</v>
      </c>
      <c r="S339" s="289">
        <f t="shared" ca="1" si="955"/>
        <v>0</v>
      </c>
      <c r="T339" s="289">
        <f t="shared" ca="1" si="955"/>
        <v>0</v>
      </c>
      <c r="U339" s="289">
        <f t="shared" ca="1" si="955"/>
        <v>0</v>
      </c>
      <c r="V339" s="289">
        <f t="shared" ca="1" si="955"/>
        <v>0</v>
      </c>
      <c r="W339" s="289">
        <f t="shared" ca="1" si="955"/>
        <v>0</v>
      </c>
      <c r="X339" s="289">
        <f t="shared" ref="I339:AJ348" ca="1" si="956">SUMIF($C$112:$E$180,$A339,X$114:X$182)</f>
        <v>0</v>
      </c>
      <c r="Y339" s="289">
        <f t="shared" ca="1" si="956"/>
        <v>0</v>
      </c>
      <c r="Z339" s="289">
        <f t="shared" ca="1" si="956"/>
        <v>0</v>
      </c>
      <c r="AA339" s="289">
        <f t="shared" ca="1" si="956"/>
        <v>0</v>
      </c>
      <c r="AB339" s="289">
        <f t="shared" ca="1" si="956"/>
        <v>0</v>
      </c>
      <c r="AC339" s="289">
        <f t="shared" ca="1" si="956"/>
        <v>0</v>
      </c>
      <c r="AD339" s="289">
        <f t="shared" ca="1" si="956"/>
        <v>0</v>
      </c>
      <c r="AE339" s="289">
        <f t="shared" ca="1" si="956"/>
        <v>0</v>
      </c>
      <c r="AF339" s="289">
        <f t="shared" ca="1" si="956"/>
        <v>0</v>
      </c>
      <c r="AG339" s="289">
        <f t="shared" ca="1" si="956"/>
        <v>0</v>
      </c>
      <c r="AH339" s="289">
        <f t="shared" ca="1" si="956"/>
        <v>0</v>
      </c>
      <c r="AI339" s="289">
        <f t="shared" ca="1" si="956"/>
        <v>0</v>
      </c>
      <c r="AJ339" s="289">
        <f t="shared" ca="1" si="956"/>
        <v>0</v>
      </c>
      <c r="AK339" s="289">
        <f t="shared" ref="AK339:AL356" ca="1" si="957">SUMIF($C$112:$E$180,$A339,AK$114:AK$182)</f>
        <v>0</v>
      </c>
      <c r="AL339" s="289">
        <f t="shared" ca="1" si="957"/>
        <v>0</v>
      </c>
    </row>
    <row r="340" spans="1:38" hidden="1" outlineLevel="1">
      <c r="A340" s="389" t="str">
        <f>'ANNEX 1 Emission Factors'!B43</f>
        <v>Final energy from wood pellets</v>
      </c>
      <c r="B340" s="15"/>
      <c r="C340" s="15" t="str">
        <f>'ANNEX 1 Emission Factors'!F43</f>
        <v>ÖKOBAUDAT-Datenbank (Stand: 19.02.2020)</v>
      </c>
      <c r="D340" s="354">
        <f>'ANNEX 1 Emission Factors'!D43</f>
        <v>1</v>
      </c>
      <c r="E340" s="354" t="str">
        <f>'ANNEX 1 Emission Factors'!E43</f>
        <v>Scope 1</v>
      </c>
      <c r="F340" s="15"/>
      <c r="G340" s="15"/>
      <c r="H340" s="289">
        <f t="shared" ca="1" si="955"/>
        <v>0</v>
      </c>
      <c r="I340" s="289">
        <f t="shared" ca="1" si="956"/>
        <v>0</v>
      </c>
      <c r="J340" s="289">
        <f t="shared" ca="1" si="956"/>
        <v>0</v>
      </c>
      <c r="K340" s="289">
        <f t="shared" ca="1" si="956"/>
        <v>0</v>
      </c>
      <c r="L340" s="289">
        <f t="shared" ca="1" si="956"/>
        <v>0</v>
      </c>
      <c r="M340" s="289">
        <f t="shared" ca="1" si="956"/>
        <v>0</v>
      </c>
      <c r="N340" s="289">
        <f t="shared" ca="1" si="956"/>
        <v>0</v>
      </c>
      <c r="O340" s="289">
        <f t="shared" ca="1" si="956"/>
        <v>0</v>
      </c>
      <c r="P340" s="289">
        <f t="shared" ca="1" si="956"/>
        <v>0</v>
      </c>
      <c r="Q340" s="289">
        <f t="shared" ca="1" si="956"/>
        <v>0</v>
      </c>
      <c r="R340" s="289">
        <f t="shared" ca="1" si="956"/>
        <v>0</v>
      </c>
      <c r="S340" s="289">
        <f t="shared" ca="1" si="956"/>
        <v>0</v>
      </c>
      <c r="T340" s="289">
        <f t="shared" ca="1" si="956"/>
        <v>0</v>
      </c>
      <c r="U340" s="289">
        <f t="shared" ca="1" si="956"/>
        <v>0</v>
      </c>
      <c r="V340" s="289">
        <f t="shared" ca="1" si="956"/>
        <v>0</v>
      </c>
      <c r="W340" s="289">
        <f t="shared" ca="1" si="956"/>
        <v>0</v>
      </c>
      <c r="X340" s="289">
        <f t="shared" ca="1" si="956"/>
        <v>0</v>
      </c>
      <c r="Y340" s="289">
        <f t="shared" ca="1" si="956"/>
        <v>0</v>
      </c>
      <c r="Z340" s="289">
        <f t="shared" ca="1" si="956"/>
        <v>0</v>
      </c>
      <c r="AA340" s="289">
        <f t="shared" ca="1" si="956"/>
        <v>0</v>
      </c>
      <c r="AB340" s="289">
        <f t="shared" ca="1" si="956"/>
        <v>0</v>
      </c>
      <c r="AC340" s="289">
        <f t="shared" ca="1" si="956"/>
        <v>0</v>
      </c>
      <c r="AD340" s="289">
        <f t="shared" ca="1" si="956"/>
        <v>0</v>
      </c>
      <c r="AE340" s="289">
        <f t="shared" ca="1" si="956"/>
        <v>0</v>
      </c>
      <c r="AF340" s="289">
        <f t="shared" ca="1" si="956"/>
        <v>0</v>
      </c>
      <c r="AG340" s="289">
        <f t="shared" ca="1" si="956"/>
        <v>0</v>
      </c>
      <c r="AH340" s="289">
        <f t="shared" ca="1" si="956"/>
        <v>0</v>
      </c>
      <c r="AI340" s="289">
        <f t="shared" ca="1" si="956"/>
        <v>0</v>
      </c>
      <c r="AJ340" s="289">
        <f t="shared" ca="1" si="956"/>
        <v>0</v>
      </c>
      <c r="AK340" s="289">
        <f t="shared" ca="1" si="957"/>
        <v>0</v>
      </c>
      <c r="AL340" s="289">
        <f t="shared" ca="1" si="957"/>
        <v>0</v>
      </c>
    </row>
    <row r="341" spans="1:38" hidden="1" outlineLevel="1">
      <c r="A341" s="389" t="str">
        <f>'ANNEX 1 Emission Factors'!B44</f>
        <v>Final energy from biogas-mix Germany, upper heating value</v>
      </c>
      <c r="B341" s="15"/>
      <c r="C341" s="15" t="str">
        <f>'ANNEX 1 Emission Factors'!F44</f>
        <v>GaBi-Datenbank</v>
      </c>
      <c r="D341" s="354">
        <f>'ANNEX 1 Emission Factors'!D44</f>
        <v>1</v>
      </c>
      <c r="E341" s="354" t="str">
        <f>'ANNEX 1 Emission Factors'!E44</f>
        <v>Scope 1</v>
      </c>
      <c r="F341" s="15"/>
      <c r="G341" s="15"/>
      <c r="H341" s="289">
        <f t="shared" ca="1" si="955"/>
        <v>0</v>
      </c>
      <c r="I341" s="289">
        <f t="shared" ca="1" si="956"/>
        <v>0</v>
      </c>
      <c r="J341" s="289">
        <f t="shared" ca="1" si="956"/>
        <v>0</v>
      </c>
      <c r="K341" s="289">
        <f t="shared" ca="1" si="956"/>
        <v>0</v>
      </c>
      <c r="L341" s="289">
        <f t="shared" ca="1" si="956"/>
        <v>0</v>
      </c>
      <c r="M341" s="289">
        <f t="shared" ca="1" si="956"/>
        <v>0</v>
      </c>
      <c r="N341" s="289">
        <f t="shared" ca="1" si="956"/>
        <v>0</v>
      </c>
      <c r="O341" s="289">
        <f t="shared" ca="1" si="956"/>
        <v>0</v>
      </c>
      <c r="P341" s="289">
        <f t="shared" ca="1" si="956"/>
        <v>0</v>
      </c>
      <c r="Q341" s="289">
        <f t="shared" ca="1" si="956"/>
        <v>0</v>
      </c>
      <c r="R341" s="289">
        <f t="shared" ca="1" si="956"/>
        <v>0</v>
      </c>
      <c r="S341" s="289">
        <f t="shared" ca="1" si="956"/>
        <v>0</v>
      </c>
      <c r="T341" s="289">
        <f t="shared" ca="1" si="956"/>
        <v>0</v>
      </c>
      <c r="U341" s="289">
        <f t="shared" ca="1" si="956"/>
        <v>0</v>
      </c>
      <c r="V341" s="289">
        <f t="shared" ca="1" si="956"/>
        <v>0</v>
      </c>
      <c r="W341" s="289">
        <f t="shared" ca="1" si="956"/>
        <v>0</v>
      </c>
      <c r="X341" s="289">
        <f t="shared" ca="1" si="956"/>
        <v>0</v>
      </c>
      <c r="Y341" s="289">
        <f t="shared" ca="1" si="956"/>
        <v>0</v>
      </c>
      <c r="Z341" s="289">
        <f t="shared" ca="1" si="956"/>
        <v>0</v>
      </c>
      <c r="AA341" s="289">
        <f t="shared" ca="1" si="956"/>
        <v>0</v>
      </c>
      <c r="AB341" s="289">
        <f t="shared" ca="1" si="956"/>
        <v>0</v>
      </c>
      <c r="AC341" s="289">
        <f t="shared" ca="1" si="956"/>
        <v>0</v>
      </c>
      <c r="AD341" s="289">
        <f t="shared" ca="1" si="956"/>
        <v>0</v>
      </c>
      <c r="AE341" s="289">
        <f t="shared" ca="1" si="956"/>
        <v>0</v>
      </c>
      <c r="AF341" s="289">
        <f t="shared" ca="1" si="956"/>
        <v>0</v>
      </c>
      <c r="AG341" s="289">
        <f t="shared" ca="1" si="956"/>
        <v>0</v>
      </c>
      <c r="AH341" s="289">
        <f t="shared" ca="1" si="956"/>
        <v>0</v>
      </c>
      <c r="AI341" s="289">
        <f t="shared" ca="1" si="956"/>
        <v>0</v>
      </c>
      <c r="AJ341" s="289">
        <f t="shared" ca="1" si="956"/>
        <v>0</v>
      </c>
      <c r="AK341" s="289">
        <f t="shared" ca="1" si="957"/>
        <v>0</v>
      </c>
      <c r="AL341" s="289">
        <f t="shared" ca="1" si="957"/>
        <v>0</v>
      </c>
    </row>
    <row r="342" spans="1:38" hidden="1" outlineLevel="1">
      <c r="A342" s="390" t="str">
        <f>'ANNEX 1 Emission Factors'!B45</f>
        <v>Final energy from biogas-mix Germany, lower heating value</v>
      </c>
      <c r="B342" s="15"/>
      <c r="C342" s="15" t="str">
        <f>'ANNEX 1 Emission Factors'!F45</f>
        <v>GaBi-Datenbank</v>
      </c>
      <c r="D342" s="354">
        <f>'ANNEX 1 Emission Factors'!D45</f>
        <v>1</v>
      </c>
      <c r="E342" s="354" t="str">
        <f>'ANNEX 1 Emission Factors'!E45</f>
        <v>Scope 1</v>
      </c>
      <c r="F342" s="15"/>
      <c r="G342" s="15"/>
      <c r="H342" s="289">
        <f t="shared" ca="1" si="955"/>
        <v>0</v>
      </c>
      <c r="I342" s="289">
        <f t="shared" ca="1" si="956"/>
        <v>0</v>
      </c>
      <c r="J342" s="289">
        <f t="shared" ca="1" si="956"/>
        <v>0</v>
      </c>
      <c r="K342" s="289">
        <f t="shared" ca="1" si="956"/>
        <v>0</v>
      </c>
      <c r="L342" s="289">
        <f t="shared" ca="1" si="956"/>
        <v>0</v>
      </c>
      <c r="M342" s="289">
        <f t="shared" ca="1" si="956"/>
        <v>0</v>
      </c>
      <c r="N342" s="289">
        <f t="shared" ca="1" si="956"/>
        <v>0</v>
      </c>
      <c r="O342" s="289">
        <f t="shared" ca="1" si="956"/>
        <v>0</v>
      </c>
      <c r="P342" s="289">
        <f t="shared" ca="1" si="956"/>
        <v>0</v>
      </c>
      <c r="Q342" s="289">
        <f t="shared" ca="1" si="956"/>
        <v>0</v>
      </c>
      <c r="R342" s="289">
        <f t="shared" ca="1" si="956"/>
        <v>0</v>
      </c>
      <c r="S342" s="289">
        <f t="shared" ca="1" si="956"/>
        <v>0</v>
      </c>
      <c r="T342" s="289">
        <f t="shared" ca="1" si="956"/>
        <v>0</v>
      </c>
      <c r="U342" s="289">
        <f t="shared" ca="1" si="956"/>
        <v>0</v>
      </c>
      <c r="V342" s="289">
        <f t="shared" ca="1" si="956"/>
        <v>0</v>
      </c>
      <c r="W342" s="289">
        <f t="shared" ca="1" si="956"/>
        <v>0</v>
      </c>
      <c r="X342" s="289">
        <f t="shared" ca="1" si="956"/>
        <v>0</v>
      </c>
      <c r="Y342" s="289">
        <f t="shared" ca="1" si="956"/>
        <v>0</v>
      </c>
      <c r="Z342" s="289">
        <f t="shared" ca="1" si="956"/>
        <v>0</v>
      </c>
      <c r="AA342" s="289">
        <f t="shared" ca="1" si="956"/>
        <v>0</v>
      </c>
      <c r="AB342" s="289">
        <f t="shared" ca="1" si="956"/>
        <v>0</v>
      </c>
      <c r="AC342" s="289">
        <f t="shared" ca="1" si="956"/>
        <v>0</v>
      </c>
      <c r="AD342" s="289">
        <f t="shared" ca="1" si="956"/>
        <v>0</v>
      </c>
      <c r="AE342" s="289">
        <f t="shared" ca="1" si="956"/>
        <v>0</v>
      </c>
      <c r="AF342" s="289">
        <f t="shared" ca="1" si="956"/>
        <v>0</v>
      </c>
      <c r="AG342" s="289">
        <f t="shared" ca="1" si="956"/>
        <v>0</v>
      </c>
      <c r="AH342" s="289">
        <f t="shared" ca="1" si="956"/>
        <v>0</v>
      </c>
      <c r="AI342" s="289">
        <f t="shared" ca="1" si="956"/>
        <v>0</v>
      </c>
      <c r="AJ342" s="289">
        <f t="shared" ca="1" si="956"/>
        <v>0</v>
      </c>
      <c r="AK342" s="289">
        <f t="shared" ca="1" si="957"/>
        <v>0</v>
      </c>
      <c r="AL342" s="289">
        <f t="shared" ca="1" si="957"/>
        <v>0</v>
      </c>
    </row>
    <row r="343" spans="1:38" hidden="1" outlineLevel="1">
      <c r="A343" s="390" t="str">
        <f>'ANNEX 1 Emission Factors'!B46</f>
        <v>Final energy from gas, upper heating value</v>
      </c>
      <c r="B343" s="15"/>
      <c r="C343" s="15" t="str">
        <f>'ANNEX 1 Emission Factors'!F46</f>
        <v>ÖKOBAUDAT-Datenbank (Stand: 19.02.2020)</v>
      </c>
      <c r="D343" s="354">
        <f>'ANNEX 1 Emission Factors'!D46</f>
        <v>0</v>
      </c>
      <c r="E343" s="354" t="str">
        <f>'ANNEX 1 Emission Factors'!E46</f>
        <v>Scope 1</v>
      </c>
      <c r="F343" s="15"/>
      <c r="G343" s="15"/>
      <c r="H343" s="289">
        <f t="shared" ca="1" si="955"/>
        <v>0</v>
      </c>
      <c r="I343" s="289">
        <f t="shared" ca="1" si="956"/>
        <v>0</v>
      </c>
      <c r="J343" s="289">
        <f t="shared" ca="1" si="956"/>
        <v>0</v>
      </c>
      <c r="K343" s="289">
        <f t="shared" ca="1" si="956"/>
        <v>0</v>
      </c>
      <c r="L343" s="289">
        <f t="shared" ca="1" si="956"/>
        <v>0</v>
      </c>
      <c r="M343" s="289">
        <f t="shared" ca="1" si="956"/>
        <v>0</v>
      </c>
      <c r="N343" s="289">
        <f t="shared" ca="1" si="956"/>
        <v>0</v>
      </c>
      <c r="O343" s="289">
        <f t="shared" ca="1" si="956"/>
        <v>0</v>
      </c>
      <c r="P343" s="289">
        <f t="shared" ca="1" si="956"/>
        <v>0</v>
      </c>
      <c r="Q343" s="289">
        <f t="shared" ca="1" si="956"/>
        <v>0</v>
      </c>
      <c r="R343" s="289">
        <f t="shared" ca="1" si="956"/>
        <v>0</v>
      </c>
      <c r="S343" s="289">
        <f t="shared" ca="1" si="956"/>
        <v>0</v>
      </c>
      <c r="T343" s="289">
        <f t="shared" ca="1" si="956"/>
        <v>0</v>
      </c>
      <c r="U343" s="289">
        <f t="shared" ca="1" si="956"/>
        <v>0</v>
      </c>
      <c r="V343" s="289">
        <f t="shared" ca="1" si="956"/>
        <v>0</v>
      </c>
      <c r="W343" s="289">
        <f t="shared" ca="1" si="956"/>
        <v>0</v>
      </c>
      <c r="X343" s="289">
        <f t="shared" ca="1" si="956"/>
        <v>0</v>
      </c>
      <c r="Y343" s="289">
        <f t="shared" ca="1" si="956"/>
        <v>0</v>
      </c>
      <c r="Z343" s="289">
        <f t="shared" ca="1" si="956"/>
        <v>0</v>
      </c>
      <c r="AA343" s="289">
        <f t="shared" ca="1" si="956"/>
        <v>0</v>
      </c>
      <c r="AB343" s="289">
        <f t="shared" ca="1" si="956"/>
        <v>0</v>
      </c>
      <c r="AC343" s="289">
        <f t="shared" ca="1" si="956"/>
        <v>0</v>
      </c>
      <c r="AD343" s="289">
        <f t="shared" ca="1" si="956"/>
        <v>0</v>
      </c>
      <c r="AE343" s="289">
        <f t="shared" ca="1" si="956"/>
        <v>0</v>
      </c>
      <c r="AF343" s="289">
        <f t="shared" ca="1" si="956"/>
        <v>0</v>
      </c>
      <c r="AG343" s="289">
        <f t="shared" ca="1" si="956"/>
        <v>0</v>
      </c>
      <c r="AH343" s="289">
        <f t="shared" ca="1" si="956"/>
        <v>0</v>
      </c>
      <c r="AI343" s="289">
        <f t="shared" ca="1" si="956"/>
        <v>0</v>
      </c>
      <c r="AJ343" s="289">
        <f t="shared" ca="1" si="956"/>
        <v>0</v>
      </c>
      <c r="AK343" s="289">
        <f t="shared" ca="1" si="957"/>
        <v>0</v>
      </c>
      <c r="AL343" s="289">
        <f t="shared" ca="1" si="957"/>
        <v>0</v>
      </c>
    </row>
    <row r="344" spans="1:38" hidden="1" outlineLevel="1">
      <c r="A344" s="388" t="str">
        <f>'ANNEX 1 Emission Factors'!B47</f>
        <v>Final energy from gas, lower heating temperature</v>
      </c>
      <c r="B344" s="15"/>
      <c r="C344" s="15" t="str">
        <f>'ANNEX 1 Emission Factors'!F47</f>
        <v>ÖKOBAUDAT-Datenbank (Stand: 19.02.2020)</v>
      </c>
      <c r="D344" s="354">
        <f>'ANNEX 1 Emission Factors'!D47</f>
        <v>0</v>
      </c>
      <c r="E344" s="354" t="str">
        <f>'ANNEX 1 Emission Factors'!E47</f>
        <v>Scope 1</v>
      </c>
      <c r="F344" s="15"/>
      <c r="G344" s="15"/>
      <c r="H344" s="289">
        <f t="shared" ca="1" si="955"/>
        <v>0</v>
      </c>
      <c r="I344" s="289">
        <f t="shared" ca="1" si="956"/>
        <v>0</v>
      </c>
      <c r="J344" s="289">
        <f t="shared" ca="1" si="956"/>
        <v>0</v>
      </c>
      <c r="K344" s="289">
        <f t="shared" ca="1" si="956"/>
        <v>0</v>
      </c>
      <c r="L344" s="289">
        <f t="shared" ca="1" si="956"/>
        <v>0</v>
      </c>
      <c r="M344" s="289">
        <f t="shared" ca="1" si="956"/>
        <v>0</v>
      </c>
      <c r="N344" s="289">
        <f t="shared" ca="1" si="956"/>
        <v>0</v>
      </c>
      <c r="O344" s="289">
        <f t="shared" ca="1" si="956"/>
        <v>0</v>
      </c>
      <c r="P344" s="289">
        <f t="shared" ca="1" si="956"/>
        <v>0</v>
      </c>
      <c r="Q344" s="289">
        <f t="shared" ca="1" si="956"/>
        <v>0</v>
      </c>
      <c r="R344" s="289">
        <f t="shared" ca="1" si="956"/>
        <v>0</v>
      </c>
      <c r="S344" s="289">
        <f t="shared" ca="1" si="956"/>
        <v>0</v>
      </c>
      <c r="T344" s="289">
        <f t="shared" ca="1" si="956"/>
        <v>0</v>
      </c>
      <c r="U344" s="289">
        <f t="shared" ca="1" si="956"/>
        <v>0</v>
      </c>
      <c r="V344" s="289">
        <f t="shared" ca="1" si="956"/>
        <v>0</v>
      </c>
      <c r="W344" s="289">
        <f t="shared" ca="1" si="956"/>
        <v>0</v>
      </c>
      <c r="X344" s="289">
        <f t="shared" ca="1" si="956"/>
        <v>0</v>
      </c>
      <c r="Y344" s="289">
        <f t="shared" ca="1" si="956"/>
        <v>0</v>
      </c>
      <c r="Z344" s="289">
        <f t="shared" ca="1" si="956"/>
        <v>0</v>
      </c>
      <c r="AA344" s="289">
        <f t="shared" ca="1" si="956"/>
        <v>0</v>
      </c>
      <c r="AB344" s="289">
        <f t="shared" ca="1" si="956"/>
        <v>0</v>
      </c>
      <c r="AC344" s="289">
        <f t="shared" ca="1" si="956"/>
        <v>0</v>
      </c>
      <c r="AD344" s="289">
        <f t="shared" ca="1" si="956"/>
        <v>0</v>
      </c>
      <c r="AE344" s="289">
        <f t="shared" ca="1" si="956"/>
        <v>0</v>
      </c>
      <c r="AF344" s="289">
        <f t="shared" ca="1" si="956"/>
        <v>0</v>
      </c>
      <c r="AG344" s="289">
        <f t="shared" ca="1" si="956"/>
        <v>0</v>
      </c>
      <c r="AH344" s="289">
        <f t="shared" ca="1" si="956"/>
        <v>0</v>
      </c>
      <c r="AI344" s="289">
        <f t="shared" ca="1" si="956"/>
        <v>0</v>
      </c>
      <c r="AJ344" s="289">
        <f t="shared" ca="1" si="956"/>
        <v>0</v>
      </c>
      <c r="AK344" s="289">
        <f t="shared" ca="1" si="957"/>
        <v>0</v>
      </c>
      <c r="AL344" s="289">
        <f t="shared" ca="1" si="957"/>
        <v>0</v>
      </c>
    </row>
    <row r="345" spans="1:38" hidden="1" outlineLevel="1">
      <c r="A345" s="390" t="str">
        <f>'ANNEX 1 Emission Factors'!B48</f>
        <v>Final energy from oil, upper and lower heating value</v>
      </c>
      <c r="B345" s="15"/>
      <c r="C345" s="15" t="str">
        <f>'ANNEX 1 Emission Factors'!F48</f>
        <v>ÖKOBAUDAT-Datenbank (Stand: 19.02.2020)</v>
      </c>
      <c r="D345" s="354">
        <f>'ANNEX 1 Emission Factors'!D48</f>
        <v>0</v>
      </c>
      <c r="E345" s="354" t="str">
        <f>'ANNEX 1 Emission Factors'!E48</f>
        <v>Scope 1</v>
      </c>
      <c r="F345" s="15"/>
      <c r="G345" s="15"/>
      <c r="H345" s="289">
        <f t="shared" ca="1" si="955"/>
        <v>0</v>
      </c>
      <c r="I345" s="289">
        <f t="shared" ca="1" si="956"/>
        <v>0</v>
      </c>
      <c r="J345" s="289">
        <f t="shared" ca="1" si="956"/>
        <v>0</v>
      </c>
      <c r="K345" s="289">
        <f t="shared" ca="1" si="956"/>
        <v>0</v>
      </c>
      <c r="L345" s="289">
        <f t="shared" ca="1" si="956"/>
        <v>0</v>
      </c>
      <c r="M345" s="289">
        <f t="shared" ca="1" si="956"/>
        <v>0</v>
      </c>
      <c r="N345" s="289">
        <f t="shared" ca="1" si="956"/>
        <v>0</v>
      </c>
      <c r="O345" s="289">
        <f t="shared" ca="1" si="956"/>
        <v>0</v>
      </c>
      <c r="P345" s="289">
        <f t="shared" ca="1" si="956"/>
        <v>0</v>
      </c>
      <c r="Q345" s="289">
        <f t="shared" ca="1" si="956"/>
        <v>0</v>
      </c>
      <c r="R345" s="289">
        <f t="shared" ca="1" si="956"/>
        <v>0</v>
      </c>
      <c r="S345" s="289">
        <f t="shared" ca="1" si="956"/>
        <v>0</v>
      </c>
      <c r="T345" s="289">
        <f t="shared" ca="1" si="956"/>
        <v>0</v>
      </c>
      <c r="U345" s="289">
        <f t="shared" ca="1" si="956"/>
        <v>0</v>
      </c>
      <c r="V345" s="289">
        <f t="shared" ca="1" si="956"/>
        <v>0</v>
      </c>
      <c r="W345" s="289">
        <f t="shared" ca="1" si="956"/>
        <v>0</v>
      </c>
      <c r="X345" s="289">
        <f t="shared" ca="1" si="956"/>
        <v>0</v>
      </c>
      <c r="Y345" s="289">
        <f t="shared" ca="1" si="956"/>
        <v>0</v>
      </c>
      <c r="Z345" s="289">
        <f t="shared" ca="1" si="956"/>
        <v>0</v>
      </c>
      <c r="AA345" s="289">
        <f t="shared" ca="1" si="956"/>
        <v>0</v>
      </c>
      <c r="AB345" s="289">
        <f t="shared" ca="1" si="956"/>
        <v>0</v>
      </c>
      <c r="AC345" s="289">
        <f t="shared" ca="1" si="956"/>
        <v>0</v>
      </c>
      <c r="AD345" s="289">
        <f t="shared" ca="1" si="956"/>
        <v>0</v>
      </c>
      <c r="AE345" s="289">
        <f t="shared" ca="1" si="956"/>
        <v>0</v>
      </c>
      <c r="AF345" s="289">
        <f t="shared" ca="1" si="956"/>
        <v>0</v>
      </c>
      <c r="AG345" s="289">
        <f t="shared" ca="1" si="956"/>
        <v>0</v>
      </c>
      <c r="AH345" s="289">
        <f t="shared" ca="1" si="956"/>
        <v>0</v>
      </c>
      <c r="AI345" s="289">
        <f t="shared" ca="1" si="956"/>
        <v>0</v>
      </c>
      <c r="AJ345" s="289">
        <f t="shared" ca="1" si="956"/>
        <v>0</v>
      </c>
      <c r="AK345" s="289">
        <f t="shared" ca="1" si="957"/>
        <v>0</v>
      </c>
      <c r="AL345" s="289">
        <f t="shared" ca="1" si="957"/>
        <v>0</v>
      </c>
    </row>
    <row r="346" spans="1:38" hidden="1" outlineLevel="1">
      <c r="A346" s="390" t="str">
        <f>'ANNEX 1 Emission Factors'!B49</f>
        <v>Final energy district heating from biogas (100%)</v>
      </c>
      <c r="B346" s="15"/>
      <c r="C346" s="15" t="str">
        <f>'ANNEX 1 Emission Factors'!F49</f>
        <v>ÖKOBAUDAT-Datenbank (Stand: 19.02.2020)</v>
      </c>
      <c r="D346" s="354">
        <f>'ANNEX 1 Emission Factors'!D49</f>
        <v>1</v>
      </c>
      <c r="E346" s="354" t="str">
        <f>'ANNEX 1 Emission Factors'!E49</f>
        <v>Scope 2</v>
      </c>
      <c r="F346" s="15"/>
      <c r="G346" s="15"/>
      <c r="H346" s="289">
        <f t="shared" ca="1" si="955"/>
        <v>0</v>
      </c>
      <c r="I346" s="289">
        <f t="shared" ca="1" si="956"/>
        <v>0</v>
      </c>
      <c r="J346" s="289">
        <f t="shared" ca="1" si="956"/>
        <v>0</v>
      </c>
      <c r="K346" s="289">
        <f t="shared" ca="1" si="956"/>
        <v>0</v>
      </c>
      <c r="L346" s="289">
        <f t="shared" ca="1" si="956"/>
        <v>0</v>
      </c>
      <c r="M346" s="289">
        <f t="shared" ca="1" si="956"/>
        <v>0</v>
      </c>
      <c r="N346" s="289">
        <f t="shared" ca="1" si="956"/>
        <v>0</v>
      </c>
      <c r="O346" s="289">
        <f t="shared" ca="1" si="956"/>
        <v>0</v>
      </c>
      <c r="P346" s="289">
        <f t="shared" ca="1" si="956"/>
        <v>0</v>
      </c>
      <c r="Q346" s="289">
        <f t="shared" ca="1" si="956"/>
        <v>0</v>
      </c>
      <c r="R346" s="289">
        <f t="shared" ca="1" si="956"/>
        <v>0</v>
      </c>
      <c r="S346" s="289">
        <f t="shared" ca="1" si="956"/>
        <v>0</v>
      </c>
      <c r="T346" s="289">
        <f t="shared" ca="1" si="956"/>
        <v>0</v>
      </c>
      <c r="U346" s="289">
        <f t="shared" ca="1" si="956"/>
        <v>0</v>
      </c>
      <c r="V346" s="289">
        <f t="shared" ca="1" si="956"/>
        <v>0</v>
      </c>
      <c r="W346" s="289">
        <f t="shared" ca="1" si="956"/>
        <v>0</v>
      </c>
      <c r="X346" s="289">
        <f t="shared" ca="1" si="956"/>
        <v>0</v>
      </c>
      <c r="Y346" s="289">
        <f t="shared" ca="1" si="956"/>
        <v>0</v>
      </c>
      <c r="Z346" s="289">
        <f t="shared" ca="1" si="956"/>
        <v>0</v>
      </c>
      <c r="AA346" s="289">
        <f t="shared" ca="1" si="956"/>
        <v>0</v>
      </c>
      <c r="AB346" s="289">
        <f t="shared" ca="1" si="956"/>
        <v>0</v>
      </c>
      <c r="AC346" s="289">
        <f t="shared" ca="1" si="956"/>
        <v>0</v>
      </c>
      <c r="AD346" s="289">
        <f t="shared" ca="1" si="956"/>
        <v>0</v>
      </c>
      <c r="AE346" s="289">
        <f t="shared" ca="1" si="956"/>
        <v>0</v>
      </c>
      <c r="AF346" s="289">
        <f t="shared" ca="1" si="956"/>
        <v>0</v>
      </c>
      <c r="AG346" s="289">
        <f t="shared" ca="1" si="956"/>
        <v>0</v>
      </c>
      <c r="AH346" s="289">
        <f t="shared" ca="1" si="956"/>
        <v>0</v>
      </c>
      <c r="AI346" s="289">
        <f t="shared" ca="1" si="956"/>
        <v>0</v>
      </c>
      <c r="AJ346" s="289">
        <f t="shared" ca="1" si="956"/>
        <v>0</v>
      </c>
      <c r="AK346" s="289">
        <f t="shared" ca="1" si="957"/>
        <v>0</v>
      </c>
      <c r="AL346" s="289">
        <f t="shared" ca="1" si="957"/>
        <v>0</v>
      </c>
    </row>
    <row r="347" spans="1:38" hidden="1" outlineLevel="1">
      <c r="A347" s="390" t="str">
        <f>'ANNEX 1 Emission Factors'!B50</f>
        <v>Final energy district heating from biomass (solid)</v>
      </c>
      <c r="B347" s="15"/>
      <c r="C347" s="15" t="str">
        <f>'ANNEX 1 Emission Factors'!F50</f>
        <v>ÖKOBAUDAT-Datenbank (Stand: 19.02.2020)</v>
      </c>
      <c r="D347" s="354">
        <f>'ANNEX 1 Emission Factors'!D50</f>
        <v>1</v>
      </c>
      <c r="E347" s="354" t="str">
        <f>'ANNEX 1 Emission Factors'!E50</f>
        <v>Scope 2</v>
      </c>
      <c r="F347" s="15"/>
      <c r="G347" s="15"/>
      <c r="H347" s="289">
        <f t="shared" ca="1" si="955"/>
        <v>0</v>
      </c>
      <c r="I347" s="289">
        <f t="shared" ca="1" si="956"/>
        <v>0</v>
      </c>
      <c r="J347" s="289">
        <f t="shared" ca="1" si="956"/>
        <v>0</v>
      </c>
      <c r="K347" s="289">
        <f t="shared" ca="1" si="956"/>
        <v>0</v>
      </c>
      <c r="L347" s="289">
        <f t="shared" ca="1" si="956"/>
        <v>0</v>
      </c>
      <c r="M347" s="289">
        <f t="shared" ca="1" si="956"/>
        <v>0</v>
      </c>
      <c r="N347" s="289">
        <f t="shared" ca="1" si="956"/>
        <v>0</v>
      </c>
      <c r="O347" s="289">
        <f t="shared" ca="1" si="956"/>
        <v>0</v>
      </c>
      <c r="P347" s="289">
        <f t="shared" ca="1" si="956"/>
        <v>0</v>
      </c>
      <c r="Q347" s="289">
        <f t="shared" ca="1" si="956"/>
        <v>0</v>
      </c>
      <c r="R347" s="289">
        <f t="shared" ca="1" si="956"/>
        <v>0</v>
      </c>
      <c r="S347" s="289">
        <f t="shared" ca="1" si="956"/>
        <v>0</v>
      </c>
      <c r="T347" s="289">
        <f t="shared" ca="1" si="956"/>
        <v>0</v>
      </c>
      <c r="U347" s="289">
        <f t="shared" ca="1" si="956"/>
        <v>0</v>
      </c>
      <c r="V347" s="289">
        <f t="shared" ca="1" si="956"/>
        <v>0</v>
      </c>
      <c r="W347" s="289">
        <f t="shared" ca="1" si="956"/>
        <v>0</v>
      </c>
      <c r="X347" s="289">
        <f t="shared" ca="1" si="956"/>
        <v>0</v>
      </c>
      <c r="Y347" s="289">
        <f t="shared" ca="1" si="956"/>
        <v>0</v>
      </c>
      <c r="Z347" s="289">
        <f t="shared" ca="1" si="956"/>
        <v>0</v>
      </c>
      <c r="AA347" s="289">
        <f t="shared" ca="1" si="956"/>
        <v>0</v>
      </c>
      <c r="AB347" s="289">
        <f t="shared" ca="1" si="956"/>
        <v>0</v>
      </c>
      <c r="AC347" s="289">
        <f t="shared" ca="1" si="956"/>
        <v>0</v>
      </c>
      <c r="AD347" s="289">
        <f t="shared" ca="1" si="956"/>
        <v>0</v>
      </c>
      <c r="AE347" s="289">
        <f t="shared" ca="1" si="956"/>
        <v>0</v>
      </c>
      <c r="AF347" s="289">
        <f t="shared" ca="1" si="956"/>
        <v>0</v>
      </c>
      <c r="AG347" s="289">
        <f t="shared" ca="1" si="956"/>
        <v>0</v>
      </c>
      <c r="AH347" s="289">
        <f t="shared" ca="1" si="956"/>
        <v>0</v>
      </c>
      <c r="AI347" s="289">
        <f t="shared" ca="1" si="956"/>
        <v>0</v>
      </c>
      <c r="AJ347" s="289">
        <f t="shared" ca="1" si="956"/>
        <v>0</v>
      </c>
      <c r="AK347" s="289">
        <f t="shared" ca="1" si="957"/>
        <v>0</v>
      </c>
      <c r="AL347" s="289">
        <f t="shared" ca="1" si="957"/>
        <v>0</v>
      </c>
    </row>
    <row r="348" spans="1:38" hidden="1" outlineLevel="1">
      <c r="A348" s="390" t="str">
        <f>'ANNEX 1 Emission Factors'!B51</f>
        <v>Final energy district heating (120-400 kW)</v>
      </c>
      <c r="B348" s="15"/>
      <c r="C348" s="15" t="str">
        <f>'ANNEX 1 Emission Factors'!F51</f>
        <v>ÖKOBAUDAT-Datenbank (Stand: 19.02.2020)</v>
      </c>
      <c r="D348" s="354">
        <f>'ANNEX 1 Emission Factors'!D51</f>
        <v>0</v>
      </c>
      <c r="E348" s="354" t="str">
        <f>'ANNEX 1 Emission Factors'!E51</f>
        <v>Scope 2</v>
      </c>
      <c r="F348" s="15"/>
      <c r="G348" s="15"/>
      <c r="H348" s="289">
        <f t="shared" ca="1" si="955"/>
        <v>0</v>
      </c>
      <c r="I348" s="289">
        <f t="shared" ca="1" si="956"/>
        <v>0</v>
      </c>
      <c r="J348" s="289">
        <f t="shared" ca="1" si="956"/>
        <v>0</v>
      </c>
      <c r="K348" s="289">
        <f t="shared" ca="1" si="956"/>
        <v>0</v>
      </c>
      <c r="L348" s="289">
        <f t="shared" ca="1" si="956"/>
        <v>0</v>
      </c>
      <c r="M348" s="289">
        <f t="shared" ca="1" si="956"/>
        <v>0</v>
      </c>
      <c r="N348" s="289">
        <f t="shared" ca="1" si="956"/>
        <v>0</v>
      </c>
      <c r="O348" s="289">
        <f t="shared" ca="1" si="956"/>
        <v>0</v>
      </c>
      <c r="P348" s="289">
        <f t="shared" ca="1" si="956"/>
        <v>0</v>
      </c>
      <c r="Q348" s="289">
        <f t="shared" ca="1" si="956"/>
        <v>0</v>
      </c>
      <c r="R348" s="289">
        <f t="shared" ca="1" si="956"/>
        <v>0</v>
      </c>
      <c r="S348" s="289">
        <f t="shared" ca="1" si="956"/>
        <v>0</v>
      </c>
      <c r="T348" s="289">
        <f t="shared" ca="1" si="956"/>
        <v>0</v>
      </c>
      <c r="U348" s="289">
        <f t="shared" ca="1" si="956"/>
        <v>0</v>
      </c>
      <c r="V348" s="289">
        <f t="shared" ca="1" si="956"/>
        <v>0</v>
      </c>
      <c r="W348" s="289">
        <f t="shared" ca="1" si="956"/>
        <v>0</v>
      </c>
      <c r="X348" s="289">
        <f t="shared" ca="1" si="956"/>
        <v>0</v>
      </c>
      <c r="Y348" s="289">
        <f t="shared" ca="1" si="956"/>
        <v>0</v>
      </c>
      <c r="Z348" s="289">
        <f t="shared" ca="1" si="956"/>
        <v>0</v>
      </c>
      <c r="AA348" s="289">
        <f t="shared" ref="I348:AL356" ca="1" si="958">SUMIF($C$112:$E$180,$A348,AA$114:AA$182)</f>
        <v>0</v>
      </c>
      <c r="AB348" s="289">
        <f t="shared" ca="1" si="958"/>
        <v>0</v>
      </c>
      <c r="AC348" s="289">
        <f t="shared" ca="1" si="958"/>
        <v>0</v>
      </c>
      <c r="AD348" s="289">
        <f t="shared" ca="1" si="958"/>
        <v>0</v>
      </c>
      <c r="AE348" s="289">
        <f t="shared" ca="1" si="958"/>
        <v>0</v>
      </c>
      <c r="AF348" s="289">
        <f t="shared" ca="1" si="958"/>
        <v>0</v>
      </c>
      <c r="AG348" s="289">
        <f t="shared" ca="1" si="958"/>
        <v>0</v>
      </c>
      <c r="AH348" s="289">
        <f t="shared" ca="1" si="958"/>
        <v>0</v>
      </c>
      <c r="AI348" s="289">
        <f t="shared" ca="1" si="958"/>
        <v>0</v>
      </c>
      <c r="AJ348" s="289">
        <f t="shared" ca="1" si="958"/>
        <v>0</v>
      </c>
      <c r="AK348" s="289">
        <f t="shared" ca="1" si="957"/>
        <v>0</v>
      </c>
      <c r="AL348" s="289">
        <f t="shared" ca="1" si="957"/>
        <v>0</v>
      </c>
    </row>
    <row r="349" spans="1:38" hidden="1" outlineLevel="1">
      <c r="A349" s="275" t="str">
        <f>'ANNEX 1 Emission Factors'!B52</f>
        <v>Final energy district heating (20-120 kW)</v>
      </c>
      <c r="B349" s="15"/>
      <c r="C349" s="15" t="str">
        <f>'ANNEX 1 Emission Factors'!F52</f>
        <v>ÖKOBAUDAT-Datenbank (Stand: 19.02.2020)</v>
      </c>
      <c r="D349" s="354">
        <f>'ANNEX 1 Emission Factors'!D52</f>
        <v>0</v>
      </c>
      <c r="E349" s="354" t="str">
        <f>'ANNEX 1 Emission Factors'!E52</f>
        <v>Scope 2</v>
      </c>
      <c r="F349" s="15"/>
      <c r="G349" s="15"/>
      <c r="H349" s="289">
        <f t="shared" ca="1" si="955"/>
        <v>0</v>
      </c>
      <c r="I349" s="289">
        <f t="shared" ca="1" si="958"/>
        <v>0</v>
      </c>
      <c r="J349" s="289">
        <f t="shared" ca="1" si="958"/>
        <v>0</v>
      </c>
      <c r="K349" s="289">
        <f t="shared" ca="1" si="958"/>
        <v>0</v>
      </c>
      <c r="L349" s="289">
        <f t="shared" ca="1" si="958"/>
        <v>0</v>
      </c>
      <c r="M349" s="289">
        <f t="shared" ca="1" si="958"/>
        <v>0</v>
      </c>
      <c r="N349" s="289">
        <f t="shared" ca="1" si="958"/>
        <v>0</v>
      </c>
      <c r="O349" s="289">
        <f t="shared" ca="1" si="958"/>
        <v>0</v>
      </c>
      <c r="P349" s="289">
        <f t="shared" ca="1" si="958"/>
        <v>0</v>
      </c>
      <c r="Q349" s="289">
        <f t="shared" ca="1" si="958"/>
        <v>0</v>
      </c>
      <c r="R349" s="289">
        <f t="shared" ca="1" si="958"/>
        <v>0</v>
      </c>
      <c r="S349" s="289">
        <f t="shared" ca="1" si="958"/>
        <v>0</v>
      </c>
      <c r="T349" s="289">
        <f t="shared" ca="1" si="958"/>
        <v>0</v>
      </c>
      <c r="U349" s="289">
        <f t="shared" ca="1" si="958"/>
        <v>0</v>
      </c>
      <c r="V349" s="289">
        <f t="shared" ca="1" si="958"/>
        <v>0</v>
      </c>
      <c r="W349" s="289">
        <f t="shared" ca="1" si="958"/>
        <v>0</v>
      </c>
      <c r="X349" s="289">
        <f t="shared" ca="1" si="958"/>
        <v>0</v>
      </c>
      <c r="Y349" s="289">
        <f t="shared" ca="1" si="958"/>
        <v>0</v>
      </c>
      <c r="Z349" s="289">
        <f t="shared" ca="1" si="958"/>
        <v>0</v>
      </c>
      <c r="AA349" s="289">
        <f t="shared" ca="1" si="958"/>
        <v>0</v>
      </c>
      <c r="AB349" s="289">
        <f t="shared" ca="1" si="958"/>
        <v>0</v>
      </c>
      <c r="AC349" s="289">
        <f t="shared" ca="1" si="958"/>
        <v>0</v>
      </c>
      <c r="AD349" s="289">
        <f t="shared" ca="1" si="958"/>
        <v>0</v>
      </c>
      <c r="AE349" s="289">
        <f t="shared" ca="1" si="958"/>
        <v>0</v>
      </c>
      <c r="AF349" s="289">
        <f t="shared" ca="1" si="958"/>
        <v>0</v>
      </c>
      <c r="AG349" s="289">
        <f t="shared" ca="1" si="958"/>
        <v>0</v>
      </c>
      <c r="AH349" s="289">
        <f t="shared" ca="1" si="958"/>
        <v>0</v>
      </c>
      <c r="AI349" s="289">
        <f t="shared" ca="1" si="958"/>
        <v>0</v>
      </c>
      <c r="AJ349" s="289">
        <f t="shared" ca="1" si="958"/>
        <v>0</v>
      </c>
      <c r="AK349" s="289">
        <f t="shared" ca="1" si="957"/>
        <v>0</v>
      </c>
      <c r="AL349" s="289">
        <f t="shared" ca="1" si="958"/>
        <v>0</v>
      </c>
    </row>
    <row r="350" spans="1:38" hidden="1" outlineLevel="1">
      <c r="A350" s="275" t="str">
        <f>'ANNEX 1 Emission Factors'!B53</f>
        <v>District heating 1 (supplier-specific)</v>
      </c>
      <c r="B350" s="15"/>
      <c r="C350" s="15" t="str">
        <f>'ANNEX 1 Emission Factors'!F53</f>
        <v/>
      </c>
      <c r="D350" s="354">
        <f>'ANNEX 1 Emission Factors'!D53</f>
        <v>0</v>
      </c>
      <c r="E350" s="354" t="str">
        <f>'ANNEX 1 Emission Factors'!E53</f>
        <v>Scope 2</v>
      </c>
      <c r="F350" s="15"/>
      <c r="G350" s="15"/>
      <c r="H350" s="289">
        <f t="shared" ca="1" si="955"/>
        <v>0</v>
      </c>
      <c r="I350" s="289">
        <f t="shared" ca="1" si="958"/>
        <v>0</v>
      </c>
      <c r="J350" s="289">
        <f t="shared" ca="1" si="958"/>
        <v>0</v>
      </c>
      <c r="K350" s="289">
        <f t="shared" ca="1" si="958"/>
        <v>0</v>
      </c>
      <c r="L350" s="289">
        <f t="shared" ca="1" si="958"/>
        <v>0</v>
      </c>
      <c r="M350" s="289">
        <f t="shared" ca="1" si="958"/>
        <v>0</v>
      </c>
      <c r="N350" s="289">
        <f t="shared" ca="1" si="958"/>
        <v>0</v>
      </c>
      <c r="O350" s="289">
        <f t="shared" ca="1" si="958"/>
        <v>0</v>
      </c>
      <c r="P350" s="289">
        <f t="shared" ca="1" si="958"/>
        <v>0</v>
      </c>
      <c r="Q350" s="289">
        <f t="shared" ca="1" si="958"/>
        <v>0</v>
      </c>
      <c r="R350" s="289">
        <f t="shared" ca="1" si="958"/>
        <v>0</v>
      </c>
      <c r="S350" s="289">
        <f t="shared" ca="1" si="958"/>
        <v>0</v>
      </c>
      <c r="T350" s="289">
        <f t="shared" ca="1" si="958"/>
        <v>0</v>
      </c>
      <c r="U350" s="289">
        <f t="shared" ca="1" si="958"/>
        <v>0</v>
      </c>
      <c r="V350" s="289">
        <f t="shared" ca="1" si="958"/>
        <v>0</v>
      </c>
      <c r="W350" s="289">
        <f t="shared" ca="1" si="958"/>
        <v>0</v>
      </c>
      <c r="X350" s="289">
        <f t="shared" ca="1" si="958"/>
        <v>0</v>
      </c>
      <c r="Y350" s="289">
        <f t="shared" ca="1" si="958"/>
        <v>0</v>
      </c>
      <c r="Z350" s="289">
        <f t="shared" ca="1" si="958"/>
        <v>0</v>
      </c>
      <c r="AA350" s="289">
        <f t="shared" ca="1" si="958"/>
        <v>0</v>
      </c>
      <c r="AB350" s="289">
        <f t="shared" ca="1" si="958"/>
        <v>0</v>
      </c>
      <c r="AC350" s="289">
        <f t="shared" ca="1" si="958"/>
        <v>0</v>
      </c>
      <c r="AD350" s="289">
        <f t="shared" ca="1" si="958"/>
        <v>0</v>
      </c>
      <c r="AE350" s="289">
        <f t="shared" ca="1" si="958"/>
        <v>0</v>
      </c>
      <c r="AF350" s="289">
        <f t="shared" ca="1" si="958"/>
        <v>0</v>
      </c>
      <c r="AG350" s="289">
        <f t="shared" ca="1" si="958"/>
        <v>0</v>
      </c>
      <c r="AH350" s="289">
        <f t="shared" ca="1" si="958"/>
        <v>0</v>
      </c>
      <c r="AI350" s="289">
        <f t="shared" ca="1" si="958"/>
        <v>0</v>
      </c>
      <c r="AJ350" s="289">
        <f t="shared" ca="1" si="958"/>
        <v>0</v>
      </c>
      <c r="AK350" s="289">
        <f t="shared" ca="1" si="957"/>
        <v>0</v>
      </c>
      <c r="AL350" s="289">
        <f t="shared" ca="1" si="958"/>
        <v>0</v>
      </c>
    </row>
    <row r="351" spans="1:38" hidden="1" outlineLevel="1">
      <c r="A351" s="275" t="str">
        <f>'ANNEX 1 Emission Factors'!B54</f>
        <v>District heating 2 (supplier-specific)</v>
      </c>
      <c r="B351" s="15"/>
      <c r="C351" s="15" t="str">
        <f>'ANNEX 1 Emission Factors'!F54</f>
        <v/>
      </c>
      <c r="D351" s="354">
        <f>'ANNEX 1 Emission Factors'!D54</f>
        <v>0</v>
      </c>
      <c r="E351" s="354" t="str">
        <f>'ANNEX 1 Emission Factors'!E54</f>
        <v>Scope 2</v>
      </c>
      <c r="F351" s="15"/>
      <c r="G351" s="15"/>
      <c r="H351" s="289">
        <f t="shared" ca="1" si="955"/>
        <v>0</v>
      </c>
      <c r="I351" s="289">
        <f t="shared" ca="1" si="958"/>
        <v>0</v>
      </c>
      <c r="J351" s="289">
        <f t="shared" ca="1" si="958"/>
        <v>0</v>
      </c>
      <c r="K351" s="289">
        <f t="shared" ca="1" si="958"/>
        <v>0</v>
      </c>
      <c r="L351" s="289">
        <f t="shared" ca="1" si="958"/>
        <v>0</v>
      </c>
      <c r="M351" s="289">
        <f t="shared" ca="1" si="958"/>
        <v>0</v>
      </c>
      <c r="N351" s="289">
        <f t="shared" ca="1" si="958"/>
        <v>0</v>
      </c>
      <c r="O351" s="289">
        <f t="shared" ca="1" si="958"/>
        <v>0</v>
      </c>
      <c r="P351" s="289">
        <f t="shared" ca="1" si="958"/>
        <v>0</v>
      </c>
      <c r="Q351" s="289">
        <f t="shared" ca="1" si="958"/>
        <v>0</v>
      </c>
      <c r="R351" s="289">
        <f t="shared" ca="1" si="958"/>
        <v>0</v>
      </c>
      <c r="S351" s="289">
        <f t="shared" ca="1" si="958"/>
        <v>0</v>
      </c>
      <c r="T351" s="289">
        <f t="shared" ca="1" si="958"/>
        <v>0</v>
      </c>
      <c r="U351" s="289">
        <f t="shared" ca="1" si="958"/>
        <v>0</v>
      </c>
      <c r="V351" s="289">
        <f t="shared" ca="1" si="958"/>
        <v>0</v>
      </c>
      <c r="W351" s="289">
        <f t="shared" ca="1" si="958"/>
        <v>0</v>
      </c>
      <c r="X351" s="289">
        <f t="shared" ca="1" si="958"/>
        <v>0</v>
      </c>
      <c r="Y351" s="289">
        <f t="shared" ca="1" si="958"/>
        <v>0</v>
      </c>
      <c r="Z351" s="289">
        <f t="shared" ca="1" si="958"/>
        <v>0</v>
      </c>
      <c r="AA351" s="289">
        <f t="shared" ca="1" si="958"/>
        <v>0</v>
      </c>
      <c r="AB351" s="289">
        <f t="shared" ca="1" si="958"/>
        <v>0</v>
      </c>
      <c r="AC351" s="289">
        <f t="shared" ca="1" si="958"/>
        <v>0</v>
      </c>
      <c r="AD351" s="289">
        <f t="shared" ca="1" si="958"/>
        <v>0</v>
      </c>
      <c r="AE351" s="289">
        <f t="shared" ca="1" si="958"/>
        <v>0</v>
      </c>
      <c r="AF351" s="289">
        <f t="shared" ca="1" si="958"/>
        <v>0</v>
      </c>
      <c r="AG351" s="289">
        <f t="shared" ca="1" si="958"/>
        <v>0</v>
      </c>
      <c r="AH351" s="289">
        <f t="shared" ca="1" si="958"/>
        <v>0</v>
      </c>
      <c r="AI351" s="289">
        <f t="shared" ca="1" si="958"/>
        <v>0</v>
      </c>
      <c r="AJ351" s="289">
        <f t="shared" ca="1" si="958"/>
        <v>0</v>
      </c>
      <c r="AK351" s="289">
        <f t="shared" ca="1" si="957"/>
        <v>0</v>
      </c>
      <c r="AL351" s="289">
        <f t="shared" ca="1" si="958"/>
        <v>0</v>
      </c>
    </row>
    <row r="352" spans="1:38" hidden="1" outlineLevel="1">
      <c r="A352" s="388" t="str">
        <f>'ANNEX 1 Emission Factors'!B55</f>
        <v>District heating 3 (supplier-specific)</v>
      </c>
      <c r="B352" s="15"/>
      <c r="C352" s="15" t="str">
        <f>'ANNEX 1 Emission Factors'!F55</f>
        <v/>
      </c>
      <c r="D352" s="354">
        <f>'ANNEX 1 Emission Factors'!D55</f>
        <v>0</v>
      </c>
      <c r="E352" s="354" t="str">
        <f>'ANNEX 1 Emission Factors'!E55</f>
        <v>Scope 2</v>
      </c>
      <c r="F352" s="15"/>
      <c r="G352" s="15"/>
      <c r="H352" s="289">
        <f t="shared" ca="1" si="955"/>
        <v>0</v>
      </c>
      <c r="I352" s="289">
        <f t="shared" ca="1" si="958"/>
        <v>0</v>
      </c>
      <c r="J352" s="289">
        <f t="shared" ca="1" si="958"/>
        <v>0</v>
      </c>
      <c r="K352" s="289">
        <f t="shared" ca="1" si="958"/>
        <v>0</v>
      </c>
      <c r="L352" s="289">
        <f t="shared" ca="1" si="958"/>
        <v>0</v>
      </c>
      <c r="M352" s="289">
        <f t="shared" ca="1" si="958"/>
        <v>0</v>
      </c>
      <c r="N352" s="289">
        <f t="shared" ca="1" si="958"/>
        <v>0</v>
      </c>
      <c r="O352" s="289">
        <f t="shared" ca="1" si="958"/>
        <v>0</v>
      </c>
      <c r="P352" s="289">
        <f t="shared" ca="1" si="958"/>
        <v>0</v>
      </c>
      <c r="Q352" s="289">
        <f t="shared" ca="1" si="958"/>
        <v>0</v>
      </c>
      <c r="R352" s="289">
        <f t="shared" ca="1" si="958"/>
        <v>0</v>
      </c>
      <c r="S352" s="289">
        <f t="shared" ca="1" si="958"/>
        <v>0</v>
      </c>
      <c r="T352" s="289">
        <f t="shared" ca="1" si="958"/>
        <v>0</v>
      </c>
      <c r="U352" s="289">
        <f t="shared" ca="1" si="958"/>
        <v>0</v>
      </c>
      <c r="V352" s="289">
        <f t="shared" ca="1" si="958"/>
        <v>0</v>
      </c>
      <c r="W352" s="289">
        <f t="shared" ca="1" si="958"/>
        <v>0</v>
      </c>
      <c r="X352" s="289">
        <f t="shared" ca="1" si="958"/>
        <v>0</v>
      </c>
      <c r="Y352" s="289">
        <f t="shared" ca="1" si="958"/>
        <v>0</v>
      </c>
      <c r="Z352" s="289">
        <f t="shared" ca="1" si="958"/>
        <v>0</v>
      </c>
      <c r="AA352" s="289">
        <f t="shared" ca="1" si="958"/>
        <v>0</v>
      </c>
      <c r="AB352" s="289">
        <f t="shared" ca="1" si="958"/>
        <v>0</v>
      </c>
      <c r="AC352" s="289">
        <f t="shared" ca="1" si="958"/>
        <v>0</v>
      </c>
      <c r="AD352" s="289">
        <f t="shared" ca="1" si="958"/>
        <v>0</v>
      </c>
      <c r="AE352" s="289">
        <f t="shared" ca="1" si="958"/>
        <v>0</v>
      </c>
      <c r="AF352" s="289">
        <f t="shared" ca="1" si="958"/>
        <v>0</v>
      </c>
      <c r="AG352" s="289">
        <f t="shared" ca="1" si="958"/>
        <v>0</v>
      </c>
      <c r="AH352" s="289">
        <f t="shared" ca="1" si="958"/>
        <v>0</v>
      </c>
      <c r="AI352" s="289">
        <f t="shared" ca="1" si="958"/>
        <v>0</v>
      </c>
      <c r="AJ352" s="289">
        <f t="shared" ca="1" si="958"/>
        <v>0</v>
      </c>
      <c r="AK352" s="289">
        <f t="shared" ca="1" si="957"/>
        <v>0</v>
      </c>
      <c r="AL352" s="289">
        <f t="shared" ca="1" si="958"/>
        <v>0</v>
      </c>
    </row>
    <row r="353" spans="1:38" hidden="1" outlineLevel="1">
      <c r="A353" s="388" t="str">
        <f>'ANNEX 1 Emission Factors'!B41</f>
        <v>Heating-Mix Germany (source DGNB, 2018)</v>
      </c>
      <c r="B353" s="15"/>
      <c r="C353" s="15" t="str">
        <f>'ANNEX 1 Emission Factors'!F41</f>
        <v>DGNB</v>
      </c>
      <c r="D353" s="354">
        <f>'ANNEX 1 Emission Factors'!D41</f>
        <v>0</v>
      </c>
      <c r="E353" s="354" t="str">
        <f>'ANNEX 1 Emission Factors'!E41</f>
        <v>Scope 2</v>
      </c>
      <c r="F353" s="15"/>
      <c r="G353" s="15"/>
      <c r="H353" s="289">
        <f ca="1">SUMIF($C$112:$E$180,$A353,H$114:H$182)</f>
        <v>0</v>
      </c>
      <c r="I353" s="289">
        <f t="shared" ca="1" si="958"/>
        <v>0</v>
      </c>
      <c r="J353" s="289">
        <f t="shared" ca="1" si="958"/>
        <v>0</v>
      </c>
      <c r="K353" s="289">
        <f t="shared" ca="1" si="958"/>
        <v>0</v>
      </c>
      <c r="L353" s="289">
        <f t="shared" ca="1" si="958"/>
        <v>0</v>
      </c>
      <c r="M353" s="289">
        <f t="shared" ca="1" si="958"/>
        <v>0</v>
      </c>
      <c r="N353" s="289">
        <f t="shared" ca="1" si="958"/>
        <v>0</v>
      </c>
      <c r="O353" s="289">
        <f t="shared" ca="1" si="958"/>
        <v>0</v>
      </c>
      <c r="P353" s="289">
        <f t="shared" ca="1" si="958"/>
        <v>0</v>
      </c>
      <c r="Q353" s="289">
        <f t="shared" ca="1" si="958"/>
        <v>0</v>
      </c>
      <c r="R353" s="289">
        <f t="shared" ca="1" si="958"/>
        <v>0</v>
      </c>
      <c r="S353" s="289">
        <f t="shared" ca="1" si="958"/>
        <v>0</v>
      </c>
      <c r="T353" s="289">
        <f t="shared" ca="1" si="958"/>
        <v>0</v>
      </c>
      <c r="U353" s="289">
        <f t="shared" ca="1" si="958"/>
        <v>0</v>
      </c>
      <c r="V353" s="289">
        <f t="shared" ca="1" si="958"/>
        <v>0</v>
      </c>
      <c r="W353" s="289">
        <f t="shared" ca="1" si="958"/>
        <v>0</v>
      </c>
      <c r="X353" s="289">
        <f t="shared" ca="1" si="958"/>
        <v>0</v>
      </c>
      <c r="Y353" s="289">
        <f t="shared" ca="1" si="958"/>
        <v>0</v>
      </c>
      <c r="Z353" s="289">
        <f t="shared" ca="1" si="958"/>
        <v>0</v>
      </c>
      <c r="AA353" s="289">
        <f t="shared" ca="1" si="958"/>
        <v>0</v>
      </c>
      <c r="AB353" s="289">
        <f t="shared" ca="1" si="958"/>
        <v>0</v>
      </c>
      <c r="AC353" s="289">
        <f t="shared" ca="1" si="958"/>
        <v>0</v>
      </c>
      <c r="AD353" s="289">
        <f t="shared" ca="1" si="958"/>
        <v>0</v>
      </c>
      <c r="AE353" s="289">
        <f t="shared" ca="1" si="958"/>
        <v>0</v>
      </c>
      <c r="AF353" s="289">
        <f t="shared" ca="1" si="958"/>
        <v>0</v>
      </c>
      <c r="AG353" s="289">
        <f t="shared" ca="1" si="958"/>
        <v>0</v>
      </c>
      <c r="AH353" s="289">
        <f t="shared" ca="1" si="958"/>
        <v>0</v>
      </c>
      <c r="AI353" s="289">
        <f t="shared" ca="1" si="958"/>
        <v>0</v>
      </c>
      <c r="AJ353" s="289">
        <f t="shared" ca="1" si="958"/>
        <v>0</v>
      </c>
      <c r="AK353" s="289">
        <f ca="1">SUMIF($C$112:$E$180,$A353,AK$114:AK$182)</f>
        <v>0</v>
      </c>
      <c r="AL353" s="289">
        <f t="shared" ca="1" si="958"/>
        <v>0</v>
      </c>
    </row>
    <row r="354" spans="1:38" hidden="1" outlineLevel="1">
      <c r="A354" s="275" t="str">
        <f>'ANNEX 1 Emission Factors'!B56</f>
        <v>District cooling 1 (supplier-specific)</v>
      </c>
      <c r="B354" s="15"/>
      <c r="C354" s="15" t="str">
        <f>'ANNEX 1 Emission Factors'!F56</f>
        <v/>
      </c>
      <c r="D354" s="354">
        <f>'ANNEX 1 Emission Factors'!D56</f>
        <v>0</v>
      </c>
      <c r="E354" s="354" t="str">
        <f>'ANNEX 1 Emission Factors'!E56</f>
        <v>Scope 2</v>
      </c>
      <c r="F354" s="15"/>
      <c r="G354" s="15"/>
      <c r="H354" s="289">
        <f t="shared" ca="1" si="955"/>
        <v>0</v>
      </c>
      <c r="I354" s="289">
        <f t="shared" ca="1" si="958"/>
        <v>0</v>
      </c>
      <c r="J354" s="289">
        <f t="shared" ca="1" si="958"/>
        <v>0</v>
      </c>
      <c r="K354" s="289">
        <f t="shared" ca="1" si="958"/>
        <v>0</v>
      </c>
      <c r="L354" s="289">
        <f t="shared" ca="1" si="958"/>
        <v>0</v>
      </c>
      <c r="M354" s="289">
        <f t="shared" ca="1" si="958"/>
        <v>0</v>
      </c>
      <c r="N354" s="289">
        <f t="shared" ca="1" si="958"/>
        <v>0</v>
      </c>
      <c r="O354" s="289">
        <f t="shared" ca="1" si="958"/>
        <v>0</v>
      </c>
      <c r="P354" s="289">
        <f t="shared" ca="1" si="958"/>
        <v>0</v>
      </c>
      <c r="Q354" s="289">
        <f t="shared" ca="1" si="958"/>
        <v>0</v>
      </c>
      <c r="R354" s="289">
        <f t="shared" ca="1" si="958"/>
        <v>0</v>
      </c>
      <c r="S354" s="289">
        <f t="shared" ca="1" si="958"/>
        <v>0</v>
      </c>
      <c r="T354" s="289">
        <f t="shared" ca="1" si="958"/>
        <v>0</v>
      </c>
      <c r="U354" s="289">
        <f t="shared" ca="1" si="958"/>
        <v>0</v>
      </c>
      <c r="V354" s="289">
        <f t="shared" ca="1" si="958"/>
        <v>0</v>
      </c>
      <c r="W354" s="289">
        <f t="shared" ca="1" si="958"/>
        <v>0</v>
      </c>
      <c r="X354" s="289">
        <f t="shared" ca="1" si="958"/>
        <v>0</v>
      </c>
      <c r="Y354" s="289">
        <f t="shared" ca="1" si="958"/>
        <v>0</v>
      </c>
      <c r="Z354" s="289">
        <f t="shared" ca="1" si="958"/>
        <v>0</v>
      </c>
      <c r="AA354" s="289">
        <f t="shared" ca="1" si="958"/>
        <v>0</v>
      </c>
      <c r="AB354" s="289">
        <f t="shared" ca="1" si="958"/>
        <v>0</v>
      </c>
      <c r="AC354" s="289">
        <f t="shared" ca="1" si="958"/>
        <v>0</v>
      </c>
      <c r="AD354" s="289">
        <f t="shared" ca="1" si="958"/>
        <v>0</v>
      </c>
      <c r="AE354" s="289">
        <f t="shared" ca="1" si="958"/>
        <v>0</v>
      </c>
      <c r="AF354" s="289">
        <f t="shared" ca="1" si="958"/>
        <v>0</v>
      </c>
      <c r="AG354" s="289">
        <f t="shared" ca="1" si="958"/>
        <v>0</v>
      </c>
      <c r="AH354" s="289">
        <f t="shared" ca="1" si="958"/>
        <v>0</v>
      </c>
      <c r="AI354" s="289">
        <f t="shared" ca="1" si="958"/>
        <v>0</v>
      </c>
      <c r="AJ354" s="289">
        <f t="shared" ca="1" si="958"/>
        <v>0</v>
      </c>
      <c r="AK354" s="289">
        <f t="shared" ca="1" si="957"/>
        <v>0</v>
      </c>
      <c r="AL354" s="289">
        <f t="shared" ca="1" si="958"/>
        <v>0</v>
      </c>
    </row>
    <row r="355" spans="1:38" hidden="1" outlineLevel="1">
      <c r="A355" s="275" t="str">
        <f>'ANNEX 1 Emission Factors'!B57</f>
        <v>District cooling 2 (supplier-specific)</v>
      </c>
      <c r="B355" s="15"/>
      <c r="C355" s="15" t="str">
        <f>'ANNEX 1 Emission Factors'!F57</f>
        <v/>
      </c>
      <c r="D355" s="354">
        <f>'ANNEX 1 Emission Factors'!D57</f>
        <v>0</v>
      </c>
      <c r="E355" s="354" t="str">
        <f>'ANNEX 1 Emission Factors'!E57</f>
        <v>Scope 2</v>
      </c>
      <c r="F355" s="15"/>
      <c r="G355" s="15"/>
      <c r="H355" s="289">
        <f t="shared" ca="1" si="955"/>
        <v>0</v>
      </c>
      <c r="I355" s="289">
        <f t="shared" ca="1" si="958"/>
        <v>0</v>
      </c>
      <c r="J355" s="289">
        <f t="shared" ca="1" si="958"/>
        <v>0</v>
      </c>
      <c r="K355" s="289">
        <f t="shared" ca="1" si="958"/>
        <v>0</v>
      </c>
      <c r="L355" s="289">
        <f t="shared" ca="1" si="958"/>
        <v>0</v>
      </c>
      <c r="M355" s="289">
        <f t="shared" ca="1" si="958"/>
        <v>0</v>
      </c>
      <c r="N355" s="289">
        <f t="shared" ca="1" si="958"/>
        <v>0</v>
      </c>
      <c r="O355" s="289">
        <f t="shared" ca="1" si="958"/>
        <v>0</v>
      </c>
      <c r="P355" s="289">
        <f t="shared" ca="1" si="958"/>
        <v>0</v>
      </c>
      <c r="Q355" s="289">
        <f t="shared" ca="1" si="958"/>
        <v>0</v>
      </c>
      <c r="R355" s="289">
        <f t="shared" ca="1" si="958"/>
        <v>0</v>
      </c>
      <c r="S355" s="289">
        <f t="shared" ca="1" si="958"/>
        <v>0</v>
      </c>
      <c r="T355" s="289">
        <f t="shared" ca="1" si="958"/>
        <v>0</v>
      </c>
      <c r="U355" s="289">
        <f t="shared" ca="1" si="958"/>
        <v>0</v>
      </c>
      <c r="V355" s="289">
        <f t="shared" ca="1" si="958"/>
        <v>0</v>
      </c>
      <c r="W355" s="289">
        <f t="shared" ca="1" si="958"/>
        <v>0</v>
      </c>
      <c r="X355" s="289">
        <f t="shared" ca="1" si="958"/>
        <v>0</v>
      </c>
      <c r="Y355" s="289">
        <f t="shared" ca="1" si="958"/>
        <v>0</v>
      </c>
      <c r="Z355" s="289">
        <f t="shared" ca="1" si="958"/>
        <v>0</v>
      </c>
      <c r="AA355" s="289">
        <f t="shared" ca="1" si="958"/>
        <v>0</v>
      </c>
      <c r="AB355" s="289">
        <f t="shared" ca="1" si="958"/>
        <v>0</v>
      </c>
      <c r="AC355" s="289">
        <f t="shared" ca="1" si="958"/>
        <v>0</v>
      </c>
      <c r="AD355" s="289">
        <f t="shared" ca="1" si="958"/>
        <v>0</v>
      </c>
      <c r="AE355" s="289">
        <f t="shared" ca="1" si="958"/>
        <v>0</v>
      </c>
      <c r="AF355" s="289">
        <f t="shared" ca="1" si="958"/>
        <v>0</v>
      </c>
      <c r="AG355" s="289">
        <f t="shared" ca="1" si="958"/>
        <v>0</v>
      </c>
      <c r="AH355" s="289">
        <f t="shared" ca="1" si="958"/>
        <v>0</v>
      </c>
      <c r="AI355" s="289">
        <f t="shared" ca="1" si="958"/>
        <v>0</v>
      </c>
      <c r="AJ355" s="289">
        <f t="shared" ca="1" si="958"/>
        <v>0</v>
      </c>
      <c r="AK355" s="289">
        <f t="shared" ca="1" si="957"/>
        <v>0</v>
      </c>
      <c r="AL355" s="289">
        <f t="shared" ca="1" si="958"/>
        <v>0</v>
      </c>
    </row>
    <row r="356" spans="1:38" hidden="1" outlineLevel="1">
      <c r="A356" s="275" t="str">
        <f>'ANNEX 1 Emission Factors'!B58</f>
        <v>District cooling 3 (supplier-specific)</v>
      </c>
      <c r="B356" s="15"/>
      <c r="C356" s="15" t="str">
        <f>'ANNEX 1 Emission Factors'!F58</f>
        <v/>
      </c>
      <c r="D356" s="354">
        <f>'ANNEX 1 Emission Factors'!D58</f>
        <v>0</v>
      </c>
      <c r="E356" s="354" t="str">
        <f>'ANNEX 1 Emission Factors'!E58</f>
        <v>Scope 2</v>
      </c>
      <c r="F356" s="15"/>
      <c r="G356" s="15"/>
      <c r="H356" s="289">
        <f t="shared" ca="1" si="955"/>
        <v>0</v>
      </c>
      <c r="I356" s="289">
        <f t="shared" ca="1" si="958"/>
        <v>0</v>
      </c>
      <c r="J356" s="289">
        <f t="shared" ca="1" si="958"/>
        <v>0</v>
      </c>
      <c r="K356" s="289">
        <f t="shared" ca="1" si="958"/>
        <v>0</v>
      </c>
      <c r="L356" s="289">
        <f t="shared" ca="1" si="958"/>
        <v>0</v>
      </c>
      <c r="M356" s="289">
        <f t="shared" ca="1" si="958"/>
        <v>0</v>
      </c>
      <c r="N356" s="289">
        <f t="shared" ca="1" si="958"/>
        <v>0</v>
      </c>
      <c r="O356" s="289">
        <f t="shared" ca="1" si="958"/>
        <v>0</v>
      </c>
      <c r="P356" s="289">
        <f t="shared" ca="1" si="958"/>
        <v>0</v>
      </c>
      <c r="Q356" s="289">
        <f t="shared" ca="1" si="958"/>
        <v>0</v>
      </c>
      <c r="R356" s="289">
        <f t="shared" ca="1" si="958"/>
        <v>0</v>
      </c>
      <c r="S356" s="289">
        <f t="shared" ca="1" si="958"/>
        <v>0</v>
      </c>
      <c r="T356" s="289">
        <f t="shared" ca="1" si="958"/>
        <v>0</v>
      </c>
      <c r="U356" s="289">
        <f t="shared" ca="1" si="958"/>
        <v>0</v>
      </c>
      <c r="V356" s="289">
        <f t="shared" ca="1" si="958"/>
        <v>0</v>
      </c>
      <c r="W356" s="289">
        <f t="shared" ca="1" si="958"/>
        <v>0</v>
      </c>
      <c r="X356" s="289">
        <f t="shared" ca="1" si="958"/>
        <v>0</v>
      </c>
      <c r="Y356" s="289">
        <f t="shared" ca="1" si="958"/>
        <v>0</v>
      </c>
      <c r="Z356" s="289">
        <f t="shared" ca="1" si="958"/>
        <v>0</v>
      </c>
      <c r="AA356" s="289">
        <f t="shared" ca="1" si="958"/>
        <v>0</v>
      </c>
      <c r="AB356" s="289">
        <f t="shared" ca="1" si="958"/>
        <v>0</v>
      </c>
      <c r="AC356" s="289">
        <f t="shared" ca="1" si="958"/>
        <v>0</v>
      </c>
      <c r="AD356" s="289">
        <f t="shared" ca="1" si="958"/>
        <v>0</v>
      </c>
      <c r="AE356" s="289">
        <f t="shared" ca="1" si="958"/>
        <v>0</v>
      </c>
      <c r="AF356" s="289">
        <f t="shared" ca="1" si="958"/>
        <v>0</v>
      </c>
      <c r="AG356" s="289">
        <f t="shared" ca="1" si="958"/>
        <v>0</v>
      </c>
      <c r="AH356" s="289">
        <f t="shared" ca="1" si="958"/>
        <v>0</v>
      </c>
      <c r="AI356" s="289">
        <f t="shared" ca="1" si="958"/>
        <v>0</v>
      </c>
      <c r="AJ356" s="289">
        <f t="shared" ca="1" si="958"/>
        <v>0</v>
      </c>
      <c r="AK356" s="289">
        <f t="shared" ca="1" si="957"/>
        <v>0</v>
      </c>
      <c r="AL356" s="289">
        <f t="shared" ca="1" si="958"/>
        <v>0</v>
      </c>
    </row>
    <row r="357" spans="1:38" hidden="1" outlineLevel="1">
      <c r="A357" s="15"/>
      <c r="B357" s="15"/>
      <c r="C357" s="15"/>
      <c r="D357" s="15"/>
      <c r="E357" s="15"/>
      <c r="F357" s="15"/>
      <c r="G357" s="15"/>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c r="AH357" s="63"/>
      <c r="AI357" s="63"/>
      <c r="AJ357" s="63"/>
      <c r="AK357" s="63"/>
      <c r="AL357" s="63"/>
    </row>
    <row r="358" spans="1:38" hidden="1" outlineLevel="1">
      <c r="A358" s="387" t="s">
        <v>519</v>
      </c>
      <c r="B358" s="15"/>
      <c r="C358" s="15"/>
      <c r="D358" s="15"/>
      <c r="E358" s="15"/>
      <c r="F358" s="15"/>
      <c r="G358" s="15"/>
      <c r="H358" s="289"/>
      <c r="I358" s="289"/>
      <c r="J358" s="289"/>
      <c r="K358" s="289"/>
      <c r="L358" s="289"/>
      <c r="M358" s="289"/>
      <c r="N358" s="289"/>
      <c r="O358" s="289"/>
      <c r="P358" s="289"/>
      <c r="Q358" s="289"/>
      <c r="R358" s="289"/>
      <c r="S358" s="289"/>
      <c r="T358" s="289"/>
      <c r="U358" s="289"/>
      <c r="V358" s="289"/>
      <c r="W358" s="289"/>
      <c r="X358" s="289"/>
      <c r="Y358" s="289"/>
      <c r="Z358" s="289"/>
      <c r="AA358" s="289"/>
      <c r="AB358" s="289"/>
      <c r="AC358" s="289"/>
      <c r="AD358" s="289"/>
      <c r="AE358" s="289"/>
      <c r="AF358" s="289"/>
      <c r="AG358" s="289"/>
      <c r="AH358" s="289"/>
      <c r="AI358" s="289"/>
      <c r="AJ358" s="289"/>
      <c r="AK358" s="289"/>
      <c r="AL358" s="289"/>
    </row>
    <row r="359" spans="1:38" hidden="1" outlineLevel="1">
      <c r="A359" s="15" t="str">
        <f t="shared" ref="A359:A376" si="959">A339</f>
        <v>Final energy from wood chips</v>
      </c>
      <c r="B359" s="15"/>
      <c r="C359" s="15"/>
      <c r="D359" s="354"/>
      <c r="E359" s="354"/>
      <c r="F359" s="15"/>
      <c r="G359" s="15"/>
      <c r="H359" s="355">
        <f>VLOOKUP($A359,'ANNEX 1 Emission Factors'!$B$41:$AR$58,COLUMNS('ANNEX 1 Emission Factors'!$B:$H)+(H$6-2014),FALSE)</f>
        <v>7.4790000000000004E-3</v>
      </c>
      <c r="I359" s="355">
        <f>VLOOKUP($A359,'ANNEX 1 Emission Factors'!$B$41:$AR$58,COLUMNS('ANNEX 1 Emission Factors'!$B:$H)+(I$6-2014),FALSE)</f>
        <v>7.4790000000000004E-3</v>
      </c>
      <c r="J359" s="355">
        <f>VLOOKUP($A359,'ANNEX 1 Emission Factors'!$B$41:$AR$58,COLUMNS('ANNEX 1 Emission Factors'!$B:$H)+(J$6-2014),FALSE)</f>
        <v>7.4790000000000004E-3</v>
      </c>
      <c r="K359" s="355">
        <f>VLOOKUP($A359,'ANNEX 1 Emission Factors'!$B$41:$AR$58,COLUMNS('ANNEX 1 Emission Factors'!$B:$H)+(K$6-2014),FALSE)</f>
        <v>7.4790000000000004E-3</v>
      </c>
      <c r="L359" s="355">
        <f>VLOOKUP($A359,'ANNEX 1 Emission Factors'!$B$41:$AR$58,COLUMNS('ANNEX 1 Emission Factors'!$B:$H)+(L$6-2014),FALSE)</f>
        <v>7.4790000000000004E-3</v>
      </c>
      <c r="M359" s="355">
        <f>VLOOKUP($A359,'ANNEX 1 Emission Factors'!$B$41:$AR$58,COLUMNS('ANNEX 1 Emission Factors'!$B:$H)+(M$6-2014),FALSE)</f>
        <v>7.4790000000000004E-3</v>
      </c>
      <c r="N359" s="355">
        <f>VLOOKUP($A359,'ANNEX 1 Emission Factors'!$B$41:$AR$58,COLUMNS('ANNEX 1 Emission Factors'!$B:$H)+(N$6-2014),FALSE)</f>
        <v>7.4790000000000004E-3</v>
      </c>
      <c r="O359" s="355">
        <f>VLOOKUP($A359,'ANNEX 1 Emission Factors'!$B$41:$AR$58,COLUMNS('ANNEX 1 Emission Factors'!$B:$H)+(O$6-2014),FALSE)</f>
        <v>7.4790000000000004E-3</v>
      </c>
      <c r="P359" s="355">
        <f>VLOOKUP($A359,'ANNEX 1 Emission Factors'!$B$41:$AR$58,COLUMNS('ANNEX 1 Emission Factors'!$B:$H)+(P$6-2014),FALSE)</f>
        <v>7.4790000000000004E-3</v>
      </c>
      <c r="Q359" s="355">
        <f>VLOOKUP($A359,'ANNEX 1 Emission Factors'!$B$41:$AR$58,COLUMNS('ANNEX 1 Emission Factors'!$B:$H)+(Q$6-2014),FALSE)</f>
        <v>7.4790000000000004E-3</v>
      </c>
      <c r="R359" s="355">
        <f>VLOOKUP($A359,'ANNEX 1 Emission Factors'!$B$41:$AR$58,COLUMNS('ANNEX 1 Emission Factors'!$B:$H)+(R$6-2014),FALSE)</f>
        <v>7.4790000000000004E-3</v>
      </c>
      <c r="S359" s="355">
        <f>VLOOKUP($A359,'ANNEX 1 Emission Factors'!$B$41:$AR$58,COLUMNS('ANNEX 1 Emission Factors'!$B:$H)+(S$6-2014),FALSE)</f>
        <v>7.4790000000000004E-3</v>
      </c>
      <c r="T359" s="355">
        <f>VLOOKUP($A359,'ANNEX 1 Emission Factors'!$B$41:$AR$58,COLUMNS('ANNEX 1 Emission Factors'!$B:$H)+(T$6-2014),FALSE)</f>
        <v>7.4790000000000004E-3</v>
      </c>
      <c r="U359" s="355">
        <f>VLOOKUP($A359,'ANNEX 1 Emission Factors'!$B$41:$AR$58,COLUMNS('ANNEX 1 Emission Factors'!$B:$H)+(U$6-2014),FALSE)</f>
        <v>7.4790000000000004E-3</v>
      </c>
      <c r="V359" s="355">
        <f>VLOOKUP($A359,'ANNEX 1 Emission Factors'!$B$41:$AR$58,COLUMNS('ANNEX 1 Emission Factors'!$B:$H)+(V$6-2014),FALSE)</f>
        <v>7.4790000000000004E-3</v>
      </c>
      <c r="W359" s="355">
        <f>VLOOKUP($A359,'ANNEX 1 Emission Factors'!$B$41:$AR$58,COLUMNS('ANNEX 1 Emission Factors'!$B:$H)+(W$6-2014),FALSE)</f>
        <v>7.4790000000000004E-3</v>
      </c>
      <c r="X359" s="355">
        <f>VLOOKUP($A359,'ANNEX 1 Emission Factors'!$B$41:$AR$58,COLUMNS('ANNEX 1 Emission Factors'!$B:$H)+(X$6-2014),FALSE)</f>
        <v>7.4790000000000004E-3</v>
      </c>
      <c r="Y359" s="355">
        <f>VLOOKUP($A359,'ANNEX 1 Emission Factors'!$B$41:$AR$58,COLUMNS('ANNEX 1 Emission Factors'!$B:$H)+(Y$6-2014),FALSE)</f>
        <v>7.4790000000000004E-3</v>
      </c>
      <c r="Z359" s="355">
        <f>VLOOKUP($A359,'ANNEX 1 Emission Factors'!$B$41:$AR$58,COLUMNS('ANNEX 1 Emission Factors'!$B:$H)+(Z$6-2014),FALSE)</f>
        <v>7.4790000000000004E-3</v>
      </c>
      <c r="AA359" s="355">
        <f>VLOOKUP($A359,'ANNEX 1 Emission Factors'!$B$41:$AR$58,COLUMNS('ANNEX 1 Emission Factors'!$B:$H)+(AA$6-2014),FALSE)</f>
        <v>7.4790000000000004E-3</v>
      </c>
      <c r="AB359" s="355">
        <f>VLOOKUP($A359,'ANNEX 1 Emission Factors'!$B$41:$AR$58,COLUMNS('ANNEX 1 Emission Factors'!$B:$H)+(AB$6-2014),FALSE)</f>
        <v>7.4790000000000004E-3</v>
      </c>
      <c r="AC359" s="355">
        <f>VLOOKUP($A359,'ANNEX 1 Emission Factors'!$B$41:$AR$58,COLUMNS('ANNEX 1 Emission Factors'!$B:$H)+(AC$6-2014),FALSE)</f>
        <v>7.4790000000000004E-3</v>
      </c>
      <c r="AD359" s="355">
        <f>VLOOKUP($A359,'ANNEX 1 Emission Factors'!$B$41:$AR$58,COLUMNS('ANNEX 1 Emission Factors'!$B:$H)+(AD$6-2014),FALSE)</f>
        <v>7.4790000000000004E-3</v>
      </c>
      <c r="AE359" s="355">
        <f>VLOOKUP($A359,'ANNEX 1 Emission Factors'!$B$41:$AR$58,COLUMNS('ANNEX 1 Emission Factors'!$B:$H)+(AE$6-2014),FALSE)</f>
        <v>7.4790000000000004E-3</v>
      </c>
      <c r="AF359" s="355">
        <f>VLOOKUP($A359,'ANNEX 1 Emission Factors'!$B$41:$AR$58,COLUMNS('ANNEX 1 Emission Factors'!$B:$H)+(AF$6-2014),FALSE)</f>
        <v>7.4790000000000004E-3</v>
      </c>
      <c r="AG359" s="355">
        <f>VLOOKUP($A359,'ANNEX 1 Emission Factors'!$B$41:$AR$58,COLUMNS('ANNEX 1 Emission Factors'!$B:$H)+(AG$6-2014),FALSE)</f>
        <v>7.4790000000000004E-3</v>
      </c>
      <c r="AH359" s="355">
        <f>VLOOKUP($A359,'ANNEX 1 Emission Factors'!$B$41:$AR$58,COLUMNS('ANNEX 1 Emission Factors'!$B:$H)+(AH$6-2014),FALSE)</f>
        <v>7.4790000000000004E-3</v>
      </c>
      <c r="AI359" s="355">
        <f>VLOOKUP($A359,'ANNEX 1 Emission Factors'!$B$41:$AR$58,COLUMNS('ANNEX 1 Emission Factors'!$B:$H)+(AI$6-2014),FALSE)</f>
        <v>7.4790000000000004E-3</v>
      </c>
      <c r="AJ359" s="355">
        <f>VLOOKUP($A359,'ANNEX 1 Emission Factors'!$B$41:$AR$58,COLUMNS('ANNEX 1 Emission Factors'!$B:$H)+(AJ$6-2014),FALSE)</f>
        <v>7.4790000000000004E-3</v>
      </c>
      <c r="AK359" s="355">
        <f>VLOOKUP($A359,'ANNEX 1 Emission Factors'!$B$41:$AR$58,COLUMNS('ANNEX 1 Emission Factors'!$B:$H)+(AK$6-2014),FALSE)</f>
        <v>7.4790000000000004E-3</v>
      </c>
      <c r="AL359" s="355">
        <f>VLOOKUP($A359,'ANNEX 1 Emission Factors'!$B$41:$AR$58,COLUMNS('ANNEX 1 Emission Factors'!$B:$H)+(AL$6-2014),FALSE)</f>
        <v>7.4790000000000004E-3</v>
      </c>
    </row>
    <row r="360" spans="1:38" hidden="1" outlineLevel="1">
      <c r="A360" s="15" t="str">
        <f t="shared" si="959"/>
        <v>Final energy from wood pellets</v>
      </c>
      <c r="B360" s="15"/>
      <c r="C360" s="15"/>
      <c r="D360" s="354"/>
      <c r="E360" s="354"/>
      <c r="F360" s="15"/>
      <c r="G360" s="15"/>
      <c r="H360" s="355">
        <f>VLOOKUP($A360,'ANNEX 1 Emission Factors'!$B$41:$AR$58,COLUMNS('ANNEX 1 Emission Factors'!$B:$H)+(H$6-2014),FALSE)</f>
        <v>2.1080000000000002E-2</v>
      </c>
      <c r="I360" s="355">
        <f>VLOOKUP($A360,'ANNEX 1 Emission Factors'!$B$41:$AR$58,COLUMNS('ANNEX 1 Emission Factors'!$B:$H)+(I$6-2014),FALSE)</f>
        <v>2.1080000000000002E-2</v>
      </c>
      <c r="J360" s="355">
        <f>VLOOKUP($A360,'ANNEX 1 Emission Factors'!$B$41:$AR$58,COLUMNS('ANNEX 1 Emission Factors'!$B:$H)+(J$6-2014),FALSE)</f>
        <v>2.1080000000000002E-2</v>
      </c>
      <c r="K360" s="355">
        <f>VLOOKUP($A360,'ANNEX 1 Emission Factors'!$B$41:$AR$58,COLUMNS('ANNEX 1 Emission Factors'!$B:$H)+(K$6-2014),FALSE)</f>
        <v>2.1080000000000002E-2</v>
      </c>
      <c r="L360" s="355">
        <f>VLOOKUP($A360,'ANNEX 1 Emission Factors'!$B$41:$AR$58,COLUMNS('ANNEX 1 Emission Factors'!$B:$H)+(L$6-2014),FALSE)</f>
        <v>2.1080000000000002E-2</v>
      </c>
      <c r="M360" s="355">
        <f>VLOOKUP($A360,'ANNEX 1 Emission Factors'!$B$41:$AR$58,COLUMNS('ANNEX 1 Emission Factors'!$B:$H)+(M$6-2014),FALSE)</f>
        <v>2.1080000000000002E-2</v>
      </c>
      <c r="N360" s="355">
        <f>VLOOKUP($A360,'ANNEX 1 Emission Factors'!$B$41:$AR$58,COLUMNS('ANNEX 1 Emission Factors'!$B:$H)+(N$6-2014),FALSE)</f>
        <v>2.1080000000000002E-2</v>
      </c>
      <c r="O360" s="355">
        <f>VLOOKUP($A360,'ANNEX 1 Emission Factors'!$B$41:$AR$58,COLUMNS('ANNEX 1 Emission Factors'!$B:$H)+(O$6-2014),FALSE)</f>
        <v>2.1080000000000002E-2</v>
      </c>
      <c r="P360" s="355">
        <f>VLOOKUP($A360,'ANNEX 1 Emission Factors'!$B$41:$AR$58,COLUMNS('ANNEX 1 Emission Factors'!$B:$H)+(P$6-2014),FALSE)</f>
        <v>2.1080000000000002E-2</v>
      </c>
      <c r="Q360" s="355">
        <f>VLOOKUP($A360,'ANNEX 1 Emission Factors'!$B$41:$AR$58,COLUMNS('ANNEX 1 Emission Factors'!$B:$H)+(Q$6-2014),FALSE)</f>
        <v>2.1080000000000002E-2</v>
      </c>
      <c r="R360" s="355">
        <f>VLOOKUP($A360,'ANNEX 1 Emission Factors'!$B$41:$AR$58,COLUMNS('ANNEX 1 Emission Factors'!$B:$H)+(R$6-2014),FALSE)</f>
        <v>2.1080000000000002E-2</v>
      </c>
      <c r="S360" s="355">
        <f>VLOOKUP($A360,'ANNEX 1 Emission Factors'!$B$41:$AR$58,COLUMNS('ANNEX 1 Emission Factors'!$B:$H)+(S$6-2014),FALSE)</f>
        <v>2.1080000000000002E-2</v>
      </c>
      <c r="T360" s="355">
        <f>VLOOKUP($A360,'ANNEX 1 Emission Factors'!$B$41:$AR$58,COLUMNS('ANNEX 1 Emission Factors'!$B:$H)+(T$6-2014),FALSE)</f>
        <v>2.1080000000000002E-2</v>
      </c>
      <c r="U360" s="355">
        <f>VLOOKUP($A360,'ANNEX 1 Emission Factors'!$B$41:$AR$58,COLUMNS('ANNEX 1 Emission Factors'!$B:$H)+(U$6-2014),FALSE)</f>
        <v>2.1080000000000002E-2</v>
      </c>
      <c r="V360" s="355">
        <f>VLOOKUP($A360,'ANNEX 1 Emission Factors'!$B$41:$AR$58,COLUMNS('ANNEX 1 Emission Factors'!$B:$H)+(V$6-2014),FALSE)</f>
        <v>2.1080000000000002E-2</v>
      </c>
      <c r="W360" s="355">
        <f>VLOOKUP($A360,'ANNEX 1 Emission Factors'!$B$41:$AR$58,COLUMNS('ANNEX 1 Emission Factors'!$B:$H)+(W$6-2014),FALSE)</f>
        <v>2.1080000000000002E-2</v>
      </c>
      <c r="X360" s="355">
        <f>VLOOKUP($A360,'ANNEX 1 Emission Factors'!$B$41:$AR$58,COLUMNS('ANNEX 1 Emission Factors'!$B:$H)+(X$6-2014),FALSE)</f>
        <v>2.1080000000000002E-2</v>
      </c>
      <c r="Y360" s="355">
        <f>VLOOKUP($A360,'ANNEX 1 Emission Factors'!$B$41:$AR$58,COLUMNS('ANNEX 1 Emission Factors'!$B:$H)+(Y$6-2014),FALSE)</f>
        <v>2.1080000000000002E-2</v>
      </c>
      <c r="Z360" s="355">
        <f>VLOOKUP($A360,'ANNEX 1 Emission Factors'!$B$41:$AR$58,COLUMNS('ANNEX 1 Emission Factors'!$B:$H)+(Z$6-2014),FALSE)</f>
        <v>2.1080000000000002E-2</v>
      </c>
      <c r="AA360" s="355">
        <f>VLOOKUP($A360,'ANNEX 1 Emission Factors'!$B$41:$AR$58,COLUMNS('ANNEX 1 Emission Factors'!$B:$H)+(AA$6-2014),FALSE)</f>
        <v>2.1080000000000002E-2</v>
      </c>
      <c r="AB360" s="355">
        <f>VLOOKUP($A360,'ANNEX 1 Emission Factors'!$B$41:$AR$58,COLUMNS('ANNEX 1 Emission Factors'!$B:$H)+(AB$6-2014),FALSE)</f>
        <v>2.1080000000000002E-2</v>
      </c>
      <c r="AC360" s="355">
        <f>VLOOKUP($A360,'ANNEX 1 Emission Factors'!$B$41:$AR$58,COLUMNS('ANNEX 1 Emission Factors'!$B:$H)+(AC$6-2014),FALSE)</f>
        <v>2.1080000000000002E-2</v>
      </c>
      <c r="AD360" s="355">
        <f>VLOOKUP($A360,'ANNEX 1 Emission Factors'!$B$41:$AR$58,COLUMNS('ANNEX 1 Emission Factors'!$B:$H)+(AD$6-2014),FALSE)</f>
        <v>2.1080000000000002E-2</v>
      </c>
      <c r="AE360" s="355">
        <f>VLOOKUP($A360,'ANNEX 1 Emission Factors'!$B$41:$AR$58,COLUMNS('ANNEX 1 Emission Factors'!$B:$H)+(AE$6-2014),FALSE)</f>
        <v>2.1080000000000002E-2</v>
      </c>
      <c r="AF360" s="355">
        <f>VLOOKUP($A360,'ANNEX 1 Emission Factors'!$B$41:$AR$58,COLUMNS('ANNEX 1 Emission Factors'!$B:$H)+(AF$6-2014),FALSE)</f>
        <v>2.1080000000000002E-2</v>
      </c>
      <c r="AG360" s="355">
        <f>VLOOKUP($A360,'ANNEX 1 Emission Factors'!$B$41:$AR$58,COLUMNS('ANNEX 1 Emission Factors'!$B:$H)+(AG$6-2014),FALSE)</f>
        <v>2.1080000000000002E-2</v>
      </c>
      <c r="AH360" s="355">
        <f>VLOOKUP($A360,'ANNEX 1 Emission Factors'!$B$41:$AR$58,COLUMNS('ANNEX 1 Emission Factors'!$B:$H)+(AH$6-2014),FALSE)</f>
        <v>2.1080000000000002E-2</v>
      </c>
      <c r="AI360" s="355">
        <f>VLOOKUP($A360,'ANNEX 1 Emission Factors'!$B$41:$AR$58,COLUMNS('ANNEX 1 Emission Factors'!$B:$H)+(AI$6-2014),FALSE)</f>
        <v>2.1080000000000002E-2</v>
      </c>
      <c r="AJ360" s="355">
        <f>VLOOKUP($A360,'ANNEX 1 Emission Factors'!$B$41:$AR$58,COLUMNS('ANNEX 1 Emission Factors'!$B:$H)+(AJ$6-2014),FALSE)</f>
        <v>2.1080000000000002E-2</v>
      </c>
      <c r="AK360" s="355">
        <f>VLOOKUP($A360,'ANNEX 1 Emission Factors'!$B$41:$AR$58,COLUMNS('ANNEX 1 Emission Factors'!$B:$H)+(AK$6-2014),FALSE)</f>
        <v>2.1080000000000002E-2</v>
      </c>
      <c r="AL360" s="355">
        <f>VLOOKUP($A360,'ANNEX 1 Emission Factors'!$B$41:$AR$58,COLUMNS('ANNEX 1 Emission Factors'!$B:$H)+(AL$6-2014),FALSE)</f>
        <v>2.1080000000000002E-2</v>
      </c>
    </row>
    <row r="361" spans="1:38" hidden="1" outlineLevel="1">
      <c r="A361" s="15" t="str">
        <f t="shared" si="959"/>
        <v>Final energy from biogas-mix Germany, upper heating value</v>
      </c>
      <c r="B361" s="15"/>
      <c r="C361" s="15"/>
      <c r="D361" s="354"/>
      <c r="E361" s="354"/>
      <c r="F361" s="15"/>
      <c r="G361" s="15"/>
      <c r="H361" s="355" t="str">
        <f>VLOOKUP($A361,'ANNEX 1 Emission Factors'!$B$41:$AR$58,COLUMNS('ANNEX 1 Emission Factors'!$B:$H)+(H$6-2014),FALSE)</f>
        <v>-</v>
      </c>
      <c r="I361" s="355" t="str">
        <f>VLOOKUP($A361,'ANNEX 1 Emission Factors'!$B$41:$AR$58,COLUMNS('ANNEX 1 Emission Factors'!$B:$H)+(I$6-2014),FALSE)</f>
        <v>-</v>
      </c>
      <c r="J361" s="355" t="str">
        <f>VLOOKUP($A361,'ANNEX 1 Emission Factors'!$B$41:$AR$58,COLUMNS('ANNEX 1 Emission Factors'!$B:$H)+(J$6-2014),FALSE)</f>
        <v>-</v>
      </c>
      <c r="K361" s="355" t="str">
        <f>VLOOKUP($A361,'ANNEX 1 Emission Factors'!$B$41:$AR$58,COLUMNS('ANNEX 1 Emission Factors'!$B:$H)+(K$6-2014),FALSE)</f>
        <v>-</v>
      </c>
      <c r="L361" s="355" t="str">
        <f>VLOOKUP($A361,'ANNEX 1 Emission Factors'!$B$41:$AR$58,COLUMNS('ANNEX 1 Emission Factors'!$B:$H)+(L$6-2014),FALSE)</f>
        <v>-</v>
      </c>
      <c r="M361" s="355" t="str">
        <f>VLOOKUP($A361,'ANNEX 1 Emission Factors'!$B$41:$AR$58,COLUMNS('ANNEX 1 Emission Factors'!$B:$H)+(M$6-2014),FALSE)</f>
        <v>-</v>
      </c>
      <c r="N361" s="355" t="str">
        <f>VLOOKUP($A361,'ANNEX 1 Emission Factors'!$B$41:$AR$58,COLUMNS('ANNEX 1 Emission Factors'!$B:$H)+(N$6-2014),FALSE)</f>
        <v>-</v>
      </c>
      <c r="O361" s="355" t="str">
        <f>VLOOKUP($A361,'ANNEX 1 Emission Factors'!$B$41:$AR$58,COLUMNS('ANNEX 1 Emission Factors'!$B:$H)+(O$6-2014),FALSE)</f>
        <v>-</v>
      </c>
      <c r="P361" s="355" t="str">
        <f>VLOOKUP($A361,'ANNEX 1 Emission Factors'!$B$41:$AR$58,COLUMNS('ANNEX 1 Emission Factors'!$B:$H)+(P$6-2014),FALSE)</f>
        <v>-</v>
      </c>
      <c r="Q361" s="355" t="str">
        <f>VLOOKUP($A361,'ANNEX 1 Emission Factors'!$B$41:$AR$58,COLUMNS('ANNEX 1 Emission Factors'!$B:$H)+(Q$6-2014),FALSE)</f>
        <v>-</v>
      </c>
      <c r="R361" s="355" t="str">
        <f>VLOOKUP($A361,'ANNEX 1 Emission Factors'!$B$41:$AR$58,COLUMNS('ANNEX 1 Emission Factors'!$B:$H)+(R$6-2014),FALSE)</f>
        <v>-</v>
      </c>
      <c r="S361" s="355" t="str">
        <f>VLOOKUP($A361,'ANNEX 1 Emission Factors'!$B$41:$AR$58,COLUMNS('ANNEX 1 Emission Factors'!$B:$H)+(S$6-2014),FALSE)</f>
        <v>-</v>
      </c>
      <c r="T361" s="355" t="str">
        <f>VLOOKUP($A361,'ANNEX 1 Emission Factors'!$B$41:$AR$58,COLUMNS('ANNEX 1 Emission Factors'!$B:$H)+(T$6-2014),FALSE)</f>
        <v>-</v>
      </c>
      <c r="U361" s="355" t="str">
        <f>VLOOKUP($A361,'ANNEX 1 Emission Factors'!$B$41:$AR$58,COLUMNS('ANNEX 1 Emission Factors'!$B:$H)+(U$6-2014),FALSE)</f>
        <v>-</v>
      </c>
      <c r="V361" s="355" t="str">
        <f>VLOOKUP($A361,'ANNEX 1 Emission Factors'!$B$41:$AR$58,COLUMNS('ANNEX 1 Emission Factors'!$B:$H)+(V$6-2014),FALSE)</f>
        <v>-</v>
      </c>
      <c r="W361" s="355" t="str">
        <f>VLOOKUP($A361,'ANNEX 1 Emission Factors'!$B$41:$AR$58,COLUMNS('ANNEX 1 Emission Factors'!$B:$H)+(W$6-2014),FALSE)</f>
        <v>-</v>
      </c>
      <c r="X361" s="355" t="str">
        <f>VLOOKUP($A361,'ANNEX 1 Emission Factors'!$B$41:$AR$58,COLUMNS('ANNEX 1 Emission Factors'!$B:$H)+(X$6-2014),FALSE)</f>
        <v>-</v>
      </c>
      <c r="Y361" s="355" t="str">
        <f>VLOOKUP($A361,'ANNEX 1 Emission Factors'!$B$41:$AR$58,COLUMNS('ANNEX 1 Emission Factors'!$B:$H)+(Y$6-2014),FALSE)</f>
        <v>-</v>
      </c>
      <c r="Z361" s="355" t="str">
        <f>VLOOKUP($A361,'ANNEX 1 Emission Factors'!$B$41:$AR$58,COLUMNS('ANNEX 1 Emission Factors'!$B:$H)+(Z$6-2014),FALSE)</f>
        <v>-</v>
      </c>
      <c r="AA361" s="355" t="str">
        <f>VLOOKUP($A361,'ANNEX 1 Emission Factors'!$B$41:$AR$58,COLUMNS('ANNEX 1 Emission Factors'!$B:$H)+(AA$6-2014),FALSE)</f>
        <v>-</v>
      </c>
      <c r="AB361" s="355" t="str">
        <f>VLOOKUP($A361,'ANNEX 1 Emission Factors'!$B$41:$AR$58,COLUMNS('ANNEX 1 Emission Factors'!$B:$H)+(AB$6-2014),FALSE)</f>
        <v>-</v>
      </c>
      <c r="AC361" s="355" t="str">
        <f>VLOOKUP($A361,'ANNEX 1 Emission Factors'!$B$41:$AR$58,COLUMNS('ANNEX 1 Emission Factors'!$B:$H)+(AC$6-2014),FALSE)</f>
        <v>-</v>
      </c>
      <c r="AD361" s="355" t="str">
        <f>VLOOKUP($A361,'ANNEX 1 Emission Factors'!$B$41:$AR$58,COLUMNS('ANNEX 1 Emission Factors'!$B:$H)+(AD$6-2014),FALSE)</f>
        <v>-</v>
      </c>
      <c r="AE361" s="355" t="str">
        <f>VLOOKUP($A361,'ANNEX 1 Emission Factors'!$B$41:$AR$58,COLUMNS('ANNEX 1 Emission Factors'!$B:$H)+(AE$6-2014),FALSE)</f>
        <v>-</v>
      </c>
      <c r="AF361" s="355" t="str">
        <f>VLOOKUP($A361,'ANNEX 1 Emission Factors'!$B$41:$AR$58,COLUMNS('ANNEX 1 Emission Factors'!$B:$H)+(AF$6-2014),FALSE)</f>
        <v>-</v>
      </c>
      <c r="AG361" s="355" t="str">
        <f>VLOOKUP($A361,'ANNEX 1 Emission Factors'!$B$41:$AR$58,COLUMNS('ANNEX 1 Emission Factors'!$B:$H)+(AG$6-2014),FALSE)</f>
        <v>-</v>
      </c>
      <c r="AH361" s="355" t="str">
        <f>VLOOKUP($A361,'ANNEX 1 Emission Factors'!$B$41:$AR$58,COLUMNS('ANNEX 1 Emission Factors'!$B:$H)+(AH$6-2014),FALSE)</f>
        <v>-</v>
      </c>
      <c r="AI361" s="355" t="str">
        <f>VLOOKUP($A361,'ANNEX 1 Emission Factors'!$B$41:$AR$58,COLUMNS('ANNEX 1 Emission Factors'!$B:$H)+(AI$6-2014),FALSE)</f>
        <v>-</v>
      </c>
      <c r="AJ361" s="355" t="str">
        <f>VLOOKUP($A361,'ANNEX 1 Emission Factors'!$B$41:$AR$58,COLUMNS('ANNEX 1 Emission Factors'!$B:$H)+(AJ$6-2014),FALSE)</f>
        <v>-</v>
      </c>
      <c r="AK361" s="355" t="str">
        <f>VLOOKUP($A361,'ANNEX 1 Emission Factors'!$B$41:$AR$58,COLUMNS('ANNEX 1 Emission Factors'!$B:$H)+(AK$6-2014),FALSE)</f>
        <v>-</v>
      </c>
      <c r="AL361" s="355" t="str">
        <f>VLOOKUP($A361,'ANNEX 1 Emission Factors'!$B$41:$AR$58,COLUMNS('ANNEX 1 Emission Factors'!$B:$H)+(AL$6-2014),FALSE)</f>
        <v>-</v>
      </c>
    </row>
    <row r="362" spans="1:38" hidden="1" outlineLevel="1">
      <c r="A362" s="15" t="str">
        <f t="shared" si="959"/>
        <v>Final energy from biogas-mix Germany, lower heating value</v>
      </c>
      <c r="B362" s="15"/>
      <c r="C362" s="15"/>
      <c r="D362" s="354"/>
      <c r="E362" s="354"/>
      <c r="F362" s="15"/>
      <c r="G362" s="15"/>
      <c r="H362" s="355" t="str">
        <f>VLOOKUP($A362,'ANNEX 1 Emission Factors'!$B$41:$AR$58,COLUMNS('ANNEX 1 Emission Factors'!$B:$H)+(H$6-2014),FALSE)</f>
        <v>-</v>
      </c>
      <c r="I362" s="355" t="str">
        <f>VLOOKUP($A362,'ANNEX 1 Emission Factors'!$B$41:$AR$58,COLUMNS('ANNEX 1 Emission Factors'!$B:$H)+(I$6-2014),FALSE)</f>
        <v>-</v>
      </c>
      <c r="J362" s="355" t="str">
        <f>VLOOKUP($A362,'ANNEX 1 Emission Factors'!$B$41:$AR$58,COLUMNS('ANNEX 1 Emission Factors'!$B:$H)+(J$6-2014),FALSE)</f>
        <v>-</v>
      </c>
      <c r="K362" s="355" t="str">
        <f>VLOOKUP($A362,'ANNEX 1 Emission Factors'!$B$41:$AR$58,COLUMNS('ANNEX 1 Emission Factors'!$B:$H)+(K$6-2014),FALSE)</f>
        <v>-</v>
      </c>
      <c r="L362" s="355" t="str">
        <f>VLOOKUP($A362,'ANNEX 1 Emission Factors'!$B$41:$AR$58,COLUMNS('ANNEX 1 Emission Factors'!$B:$H)+(L$6-2014),FALSE)</f>
        <v>-</v>
      </c>
      <c r="M362" s="355" t="str">
        <f>VLOOKUP($A362,'ANNEX 1 Emission Factors'!$B$41:$AR$58,COLUMNS('ANNEX 1 Emission Factors'!$B:$H)+(M$6-2014),FALSE)</f>
        <v>-</v>
      </c>
      <c r="N362" s="355" t="str">
        <f>VLOOKUP($A362,'ANNEX 1 Emission Factors'!$B$41:$AR$58,COLUMNS('ANNEX 1 Emission Factors'!$B:$H)+(N$6-2014),FALSE)</f>
        <v>-</v>
      </c>
      <c r="O362" s="355" t="str">
        <f>VLOOKUP($A362,'ANNEX 1 Emission Factors'!$B$41:$AR$58,COLUMNS('ANNEX 1 Emission Factors'!$B:$H)+(O$6-2014),FALSE)</f>
        <v>-</v>
      </c>
      <c r="P362" s="355" t="str">
        <f>VLOOKUP($A362,'ANNEX 1 Emission Factors'!$B$41:$AR$58,COLUMNS('ANNEX 1 Emission Factors'!$B:$H)+(P$6-2014),FALSE)</f>
        <v>-</v>
      </c>
      <c r="Q362" s="355" t="str">
        <f>VLOOKUP($A362,'ANNEX 1 Emission Factors'!$B$41:$AR$58,COLUMNS('ANNEX 1 Emission Factors'!$B:$H)+(Q$6-2014),FALSE)</f>
        <v>-</v>
      </c>
      <c r="R362" s="355" t="str">
        <f>VLOOKUP($A362,'ANNEX 1 Emission Factors'!$B$41:$AR$58,COLUMNS('ANNEX 1 Emission Factors'!$B:$H)+(R$6-2014),FALSE)</f>
        <v>-</v>
      </c>
      <c r="S362" s="355" t="str">
        <f>VLOOKUP($A362,'ANNEX 1 Emission Factors'!$B$41:$AR$58,COLUMNS('ANNEX 1 Emission Factors'!$B:$H)+(S$6-2014),FALSE)</f>
        <v>-</v>
      </c>
      <c r="T362" s="355" t="str">
        <f>VLOOKUP($A362,'ANNEX 1 Emission Factors'!$B$41:$AR$58,COLUMNS('ANNEX 1 Emission Factors'!$B:$H)+(T$6-2014),FALSE)</f>
        <v>-</v>
      </c>
      <c r="U362" s="355" t="str">
        <f>VLOOKUP($A362,'ANNEX 1 Emission Factors'!$B$41:$AR$58,COLUMNS('ANNEX 1 Emission Factors'!$B:$H)+(U$6-2014),FALSE)</f>
        <v>-</v>
      </c>
      <c r="V362" s="355" t="str">
        <f>VLOOKUP($A362,'ANNEX 1 Emission Factors'!$B$41:$AR$58,COLUMNS('ANNEX 1 Emission Factors'!$B:$H)+(V$6-2014),FALSE)</f>
        <v>-</v>
      </c>
      <c r="W362" s="355" t="str">
        <f>VLOOKUP($A362,'ANNEX 1 Emission Factors'!$B$41:$AR$58,COLUMNS('ANNEX 1 Emission Factors'!$B:$H)+(W$6-2014),FALSE)</f>
        <v>-</v>
      </c>
      <c r="X362" s="355" t="str">
        <f>VLOOKUP($A362,'ANNEX 1 Emission Factors'!$B$41:$AR$58,COLUMNS('ANNEX 1 Emission Factors'!$B:$H)+(X$6-2014),FALSE)</f>
        <v>-</v>
      </c>
      <c r="Y362" s="355" t="str">
        <f>VLOOKUP($A362,'ANNEX 1 Emission Factors'!$B$41:$AR$58,COLUMNS('ANNEX 1 Emission Factors'!$B:$H)+(Y$6-2014),FALSE)</f>
        <v>-</v>
      </c>
      <c r="Z362" s="355" t="str">
        <f>VLOOKUP($A362,'ANNEX 1 Emission Factors'!$B$41:$AR$58,COLUMNS('ANNEX 1 Emission Factors'!$B:$H)+(Z$6-2014),FALSE)</f>
        <v>-</v>
      </c>
      <c r="AA362" s="355" t="str">
        <f>VLOOKUP($A362,'ANNEX 1 Emission Factors'!$B$41:$AR$58,COLUMNS('ANNEX 1 Emission Factors'!$B:$H)+(AA$6-2014),FALSE)</f>
        <v>-</v>
      </c>
      <c r="AB362" s="355" t="str">
        <f>VLOOKUP($A362,'ANNEX 1 Emission Factors'!$B$41:$AR$58,COLUMNS('ANNEX 1 Emission Factors'!$B:$H)+(AB$6-2014),FALSE)</f>
        <v>-</v>
      </c>
      <c r="AC362" s="355" t="str">
        <f>VLOOKUP($A362,'ANNEX 1 Emission Factors'!$B$41:$AR$58,COLUMNS('ANNEX 1 Emission Factors'!$B:$H)+(AC$6-2014),FALSE)</f>
        <v>-</v>
      </c>
      <c r="AD362" s="355" t="str">
        <f>VLOOKUP($A362,'ANNEX 1 Emission Factors'!$B$41:$AR$58,COLUMNS('ANNEX 1 Emission Factors'!$B:$H)+(AD$6-2014),FALSE)</f>
        <v>-</v>
      </c>
      <c r="AE362" s="355" t="str">
        <f>VLOOKUP($A362,'ANNEX 1 Emission Factors'!$B$41:$AR$58,COLUMNS('ANNEX 1 Emission Factors'!$B:$H)+(AE$6-2014),FALSE)</f>
        <v>-</v>
      </c>
      <c r="AF362" s="355" t="str">
        <f>VLOOKUP($A362,'ANNEX 1 Emission Factors'!$B$41:$AR$58,COLUMNS('ANNEX 1 Emission Factors'!$B:$H)+(AF$6-2014),FALSE)</f>
        <v>-</v>
      </c>
      <c r="AG362" s="355" t="str">
        <f>VLOOKUP($A362,'ANNEX 1 Emission Factors'!$B$41:$AR$58,COLUMNS('ANNEX 1 Emission Factors'!$B:$H)+(AG$6-2014),FALSE)</f>
        <v>-</v>
      </c>
      <c r="AH362" s="355" t="str">
        <f>VLOOKUP($A362,'ANNEX 1 Emission Factors'!$B$41:$AR$58,COLUMNS('ANNEX 1 Emission Factors'!$B:$H)+(AH$6-2014),FALSE)</f>
        <v>-</v>
      </c>
      <c r="AI362" s="355" t="str">
        <f>VLOOKUP($A362,'ANNEX 1 Emission Factors'!$B$41:$AR$58,COLUMNS('ANNEX 1 Emission Factors'!$B:$H)+(AI$6-2014),FALSE)</f>
        <v>-</v>
      </c>
      <c r="AJ362" s="355" t="str">
        <f>VLOOKUP($A362,'ANNEX 1 Emission Factors'!$B$41:$AR$58,COLUMNS('ANNEX 1 Emission Factors'!$B:$H)+(AJ$6-2014),FALSE)</f>
        <v>-</v>
      </c>
      <c r="AK362" s="355" t="str">
        <f>VLOOKUP($A362,'ANNEX 1 Emission Factors'!$B$41:$AR$58,COLUMNS('ANNEX 1 Emission Factors'!$B:$H)+(AK$6-2014),FALSE)</f>
        <v>-</v>
      </c>
      <c r="AL362" s="355" t="str">
        <f>VLOOKUP($A362,'ANNEX 1 Emission Factors'!$B$41:$AR$58,COLUMNS('ANNEX 1 Emission Factors'!$B:$H)+(AL$6-2014),FALSE)</f>
        <v>-</v>
      </c>
    </row>
    <row r="363" spans="1:38" hidden="1" outlineLevel="1">
      <c r="A363" s="15" t="str">
        <f t="shared" si="959"/>
        <v>Final energy from gas, upper heating value</v>
      </c>
      <c r="B363" s="15"/>
      <c r="C363" s="15"/>
      <c r="D363" s="354"/>
      <c r="E363" s="354"/>
      <c r="F363" s="15"/>
      <c r="G363" s="15"/>
      <c r="H363" s="355">
        <f>VLOOKUP($A363,'ANNEX 1 Emission Factors'!$B$41:$AR$58,COLUMNS('ANNEX 1 Emission Factors'!$B:$H)+(H$6-2014),FALSE)</f>
        <v>0.23480000000000001</v>
      </c>
      <c r="I363" s="355">
        <f>VLOOKUP($A363,'ANNEX 1 Emission Factors'!$B$41:$AR$58,COLUMNS('ANNEX 1 Emission Factors'!$B:$H)+(I$6-2014),FALSE)</f>
        <v>0.23480000000000001</v>
      </c>
      <c r="J363" s="355">
        <f>VLOOKUP($A363,'ANNEX 1 Emission Factors'!$B$41:$AR$58,COLUMNS('ANNEX 1 Emission Factors'!$B:$H)+(J$6-2014),FALSE)</f>
        <v>0.23480000000000001</v>
      </c>
      <c r="K363" s="355">
        <f>VLOOKUP($A363,'ANNEX 1 Emission Factors'!$B$41:$AR$58,COLUMNS('ANNEX 1 Emission Factors'!$B:$H)+(K$6-2014),FALSE)</f>
        <v>0.23480000000000001</v>
      </c>
      <c r="L363" s="355">
        <f>VLOOKUP($A363,'ANNEX 1 Emission Factors'!$B$41:$AR$58,COLUMNS('ANNEX 1 Emission Factors'!$B:$H)+(L$6-2014),FALSE)</f>
        <v>0.23480000000000001</v>
      </c>
      <c r="M363" s="355">
        <f>VLOOKUP($A363,'ANNEX 1 Emission Factors'!$B$41:$AR$58,COLUMNS('ANNEX 1 Emission Factors'!$B:$H)+(M$6-2014),FALSE)</f>
        <v>0.23480000000000001</v>
      </c>
      <c r="N363" s="355">
        <f>VLOOKUP($A363,'ANNEX 1 Emission Factors'!$B$41:$AR$58,COLUMNS('ANNEX 1 Emission Factors'!$B:$H)+(N$6-2014),FALSE)</f>
        <v>0.23480000000000001</v>
      </c>
      <c r="O363" s="355">
        <f>VLOOKUP($A363,'ANNEX 1 Emission Factors'!$B$41:$AR$58,COLUMNS('ANNEX 1 Emission Factors'!$B:$H)+(O$6-2014),FALSE)</f>
        <v>0.23480000000000001</v>
      </c>
      <c r="P363" s="355">
        <f>VLOOKUP($A363,'ANNEX 1 Emission Factors'!$B$41:$AR$58,COLUMNS('ANNEX 1 Emission Factors'!$B:$H)+(P$6-2014),FALSE)</f>
        <v>0.23480000000000001</v>
      </c>
      <c r="Q363" s="355">
        <f>VLOOKUP($A363,'ANNEX 1 Emission Factors'!$B$41:$AR$58,COLUMNS('ANNEX 1 Emission Factors'!$B:$H)+(Q$6-2014),FALSE)</f>
        <v>0.23480000000000001</v>
      </c>
      <c r="R363" s="355">
        <f>VLOOKUP($A363,'ANNEX 1 Emission Factors'!$B$41:$AR$58,COLUMNS('ANNEX 1 Emission Factors'!$B:$H)+(R$6-2014),FALSE)</f>
        <v>0.23480000000000001</v>
      </c>
      <c r="S363" s="355">
        <f>VLOOKUP($A363,'ANNEX 1 Emission Factors'!$B$41:$AR$58,COLUMNS('ANNEX 1 Emission Factors'!$B:$H)+(S$6-2014),FALSE)</f>
        <v>0.23480000000000001</v>
      </c>
      <c r="T363" s="355">
        <f>VLOOKUP($A363,'ANNEX 1 Emission Factors'!$B$41:$AR$58,COLUMNS('ANNEX 1 Emission Factors'!$B:$H)+(T$6-2014),FALSE)</f>
        <v>0.23480000000000001</v>
      </c>
      <c r="U363" s="355">
        <f>VLOOKUP($A363,'ANNEX 1 Emission Factors'!$B$41:$AR$58,COLUMNS('ANNEX 1 Emission Factors'!$B:$H)+(U$6-2014),FALSE)</f>
        <v>0.23480000000000001</v>
      </c>
      <c r="V363" s="355">
        <f>VLOOKUP($A363,'ANNEX 1 Emission Factors'!$B$41:$AR$58,COLUMNS('ANNEX 1 Emission Factors'!$B:$H)+(V$6-2014),FALSE)</f>
        <v>0.23480000000000001</v>
      </c>
      <c r="W363" s="355">
        <f>VLOOKUP($A363,'ANNEX 1 Emission Factors'!$B$41:$AR$58,COLUMNS('ANNEX 1 Emission Factors'!$B:$H)+(W$6-2014),FALSE)</f>
        <v>0.23480000000000001</v>
      </c>
      <c r="X363" s="355">
        <f>VLOOKUP($A363,'ANNEX 1 Emission Factors'!$B$41:$AR$58,COLUMNS('ANNEX 1 Emission Factors'!$B:$H)+(X$6-2014),FALSE)</f>
        <v>0.23480000000000001</v>
      </c>
      <c r="Y363" s="355">
        <f>VLOOKUP($A363,'ANNEX 1 Emission Factors'!$B$41:$AR$58,COLUMNS('ANNEX 1 Emission Factors'!$B:$H)+(Y$6-2014),FALSE)</f>
        <v>0.23480000000000001</v>
      </c>
      <c r="Z363" s="355">
        <f>VLOOKUP($A363,'ANNEX 1 Emission Factors'!$B$41:$AR$58,COLUMNS('ANNEX 1 Emission Factors'!$B:$H)+(Z$6-2014),FALSE)</f>
        <v>0.23480000000000001</v>
      </c>
      <c r="AA363" s="355">
        <f>VLOOKUP($A363,'ANNEX 1 Emission Factors'!$B$41:$AR$58,COLUMNS('ANNEX 1 Emission Factors'!$B:$H)+(AA$6-2014),FALSE)</f>
        <v>0.23480000000000001</v>
      </c>
      <c r="AB363" s="355">
        <f>VLOOKUP($A363,'ANNEX 1 Emission Factors'!$B$41:$AR$58,COLUMNS('ANNEX 1 Emission Factors'!$B:$H)+(AB$6-2014),FALSE)</f>
        <v>0.23480000000000001</v>
      </c>
      <c r="AC363" s="355">
        <f>VLOOKUP($A363,'ANNEX 1 Emission Factors'!$B$41:$AR$58,COLUMNS('ANNEX 1 Emission Factors'!$B:$H)+(AC$6-2014),FALSE)</f>
        <v>0.23480000000000001</v>
      </c>
      <c r="AD363" s="355">
        <f>VLOOKUP($A363,'ANNEX 1 Emission Factors'!$B$41:$AR$58,COLUMNS('ANNEX 1 Emission Factors'!$B:$H)+(AD$6-2014),FALSE)</f>
        <v>0.23480000000000001</v>
      </c>
      <c r="AE363" s="355">
        <f>VLOOKUP($A363,'ANNEX 1 Emission Factors'!$B$41:$AR$58,COLUMNS('ANNEX 1 Emission Factors'!$B:$H)+(AE$6-2014),FALSE)</f>
        <v>0.23480000000000001</v>
      </c>
      <c r="AF363" s="355">
        <f>VLOOKUP($A363,'ANNEX 1 Emission Factors'!$B$41:$AR$58,COLUMNS('ANNEX 1 Emission Factors'!$B:$H)+(AF$6-2014),FALSE)</f>
        <v>0.23480000000000001</v>
      </c>
      <c r="AG363" s="355">
        <f>VLOOKUP($A363,'ANNEX 1 Emission Factors'!$B$41:$AR$58,COLUMNS('ANNEX 1 Emission Factors'!$B:$H)+(AG$6-2014),FALSE)</f>
        <v>0.23480000000000001</v>
      </c>
      <c r="AH363" s="355">
        <f>VLOOKUP($A363,'ANNEX 1 Emission Factors'!$B$41:$AR$58,COLUMNS('ANNEX 1 Emission Factors'!$B:$H)+(AH$6-2014),FALSE)</f>
        <v>0.23480000000000001</v>
      </c>
      <c r="AI363" s="355">
        <f>VLOOKUP($A363,'ANNEX 1 Emission Factors'!$B$41:$AR$58,COLUMNS('ANNEX 1 Emission Factors'!$B:$H)+(AI$6-2014),FALSE)</f>
        <v>0.23480000000000001</v>
      </c>
      <c r="AJ363" s="355">
        <f>VLOOKUP($A363,'ANNEX 1 Emission Factors'!$B$41:$AR$58,COLUMNS('ANNEX 1 Emission Factors'!$B:$H)+(AJ$6-2014),FALSE)</f>
        <v>0.23480000000000001</v>
      </c>
      <c r="AK363" s="355">
        <f>VLOOKUP($A363,'ANNEX 1 Emission Factors'!$B$41:$AR$58,COLUMNS('ANNEX 1 Emission Factors'!$B:$H)+(AK$6-2014),FALSE)</f>
        <v>0.23480000000000001</v>
      </c>
      <c r="AL363" s="355">
        <f>VLOOKUP($A363,'ANNEX 1 Emission Factors'!$B$41:$AR$58,COLUMNS('ANNEX 1 Emission Factors'!$B:$H)+(AL$6-2014),FALSE)</f>
        <v>0.23480000000000001</v>
      </c>
    </row>
    <row r="364" spans="1:38" hidden="1" outlineLevel="1">
      <c r="A364" s="15" t="str">
        <f t="shared" si="959"/>
        <v>Final energy from gas, lower heating temperature</v>
      </c>
      <c r="B364" s="15"/>
      <c r="C364" s="15"/>
      <c r="D364" s="354"/>
      <c r="E364" s="354"/>
      <c r="F364" s="15"/>
      <c r="G364" s="15"/>
      <c r="H364" s="355">
        <f>VLOOKUP($A364,'ANNEX 1 Emission Factors'!$B$41:$AR$58,COLUMNS('ANNEX 1 Emission Factors'!$B:$H)+(H$6-2014),FALSE)</f>
        <v>0.2339</v>
      </c>
      <c r="I364" s="355">
        <f>VLOOKUP($A364,'ANNEX 1 Emission Factors'!$B$41:$AR$58,COLUMNS('ANNEX 1 Emission Factors'!$B:$H)+(I$6-2014),FALSE)</f>
        <v>0.2339</v>
      </c>
      <c r="J364" s="355">
        <f>VLOOKUP($A364,'ANNEX 1 Emission Factors'!$B$41:$AR$58,COLUMNS('ANNEX 1 Emission Factors'!$B:$H)+(J$6-2014),FALSE)</f>
        <v>0.2339</v>
      </c>
      <c r="K364" s="355">
        <f>VLOOKUP($A364,'ANNEX 1 Emission Factors'!$B$41:$AR$58,COLUMNS('ANNEX 1 Emission Factors'!$B:$H)+(K$6-2014),FALSE)</f>
        <v>0.2339</v>
      </c>
      <c r="L364" s="355">
        <f>VLOOKUP($A364,'ANNEX 1 Emission Factors'!$B$41:$AR$58,COLUMNS('ANNEX 1 Emission Factors'!$B:$H)+(L$6-2014),FALSE)</f>
        <v>0.2339</v>
      </c>
      <c r="M364" s="355">
        <f>VLOOKUP($A364,'ANNEX 1 Emission Factors'!$B$41:$AR$58,COLUMNS('ANNEX 1 Emission Factors'!$B:$H)+(M$6-2014),FALSE)</f>
        <v>0.2339</v>
      </c>
      <c r="N364" s="355">
        <f>VLOOKUP($A364,'ANNEX 1 Emission Factors'!$B$41:$AR$58,COLUMNS('ANNEX 1 Emission Factors'!$B:$H)+(N$6-2014),FALSE)</f>
        <v>0.2339</v>
      </c>
      <c r="O364" s="355">
        <f>VLOOKUP($A364,'ANNEX 1 Emission Factors'!$B$41:$AR$58,COLUMNS('ANNEX 1 Emission Factors'!$B:$H)+(O$6-2014),FALSE)</f>
        <v>0.2339</v>
      </c>
      <c r="P364" s="355">
        <f>VLOOKUP($A364,'ANNEX 1 Emission Factors'!$B$41:$AR$58,COLUMNS('ANNEX 1 Emission Factors'!$B:$H)+(P$6-2014),FALSE)</f>
        <v>0.2339</v>
      </c>
      <c r="Q364" s="355">
        <f>VLOOKUP($A364,'ANNEX 1 Emission Factors'!$B$41:$AR$58,COLUMNS('ANNEX 1 Emission Factors'!$B:$H)+(Q$6-2014),FALSE)</f>
        <v>0.2339</v>
      </c>
      <c r="R364" s="355">
        <f>VLOOKUP($A364,'ANNEX 1 Emission Factors'!$B$41:$AR$58,COLUMNS('ANNEX 1 Emission Factors'!$B:$H)+(R$6-2014),FALSE)</f>
        <v>0.2339</v>
      </c>
      <c r="S364" s="355">
        <f>VLOOKUP($A364,'ANNEX 1 Emission Factors'!$B$41:$AR$58,COLUMNS('ANNEX 1 Emission Factors'!$B:$H)+(S$6-2014),FALSE)</f>
        <v>0.2339</v>
      </c>
      <c r="T364" s="355">
        <f>VLOOKUP($A364,'ANNEX 1 Emission Factors'!$B$41:$AR$58,COLUMNS('ANNEX 1 Emission Factors'!$B:$H)+(T$6-2014),FALSE)</f>
        <v>0.2339</v>
      </c>
      <c r="U364" s="355">
        <f>VLOOKUP($A364,'ANNEX 1 Emission Factors'!$B$41:$AR$58,COLUMNS('ANNEX 1 Emission Factors'!$B:$H)+(U$6-2014),FALSE)</f>
        <v>0.2339</v>
      </c>
      <c r="V364" s="355">
        <f>VLOOKUP($A364,'ANNEX 1 Emission Factors'!$B$41:$AR$58,COLUMNS('ANNEX 1 Emission Factors'!$B:$H)+(V$6-2014),FALSE)</f>
        <v>0.2339</v>
      </c>
      <c r="W364" s="355">
        <f>VLOOKUP($A364,'ANNEX 1 Emission Factors'!$B$41:$AR$58,COLUMNS('ANNEX 1 Emission Factors'!$B:$H)+(W$6-2014),FALSE)</f>
        <v>0.2339</v>
      </c>
      <c r="X364" s="355">
        <f>VLOOKUP($A364,'ANNEX 1 Emission Factors'!$B$41:$AR$58,COLUMNS('ANNEX 1 Emission Factors'!$B:$H)+(X$6-2014),FALSE)</f>
        <v>0.2339</v>
      </c>
      <c r="Y364" s="355">
        <f>VLOOKUP($A364,'ANNEX 1 Emission Factors'!$B$41:$AR$58,COLUMNS('ANNEX 1 Emission Factors'!$B:$H)+(Y$6-2014),FALSE)</f>
        <v>0.2339</v>
      </c>
      <c r="Z364" s="355">
        <f>VLOOKUP($A364,'ANNEX 1 Emission Factors'!$B$41:$AR$58,COLUMNS('ANNEX 1 Emission Factors'!$B:$H)+(Z$6-2014),FALSE)</f>
        <v>0.2339</v>
      </c>
      <c r="AA364" s="355">
        <f>VLOOKUP($A364,'ANNEX 1 Emission Factors'!$B$41:$AR$58,COLUMNS('ANNEX 1 Emission Factors'!$B:$H)+(AA$6-2014),FALSE)</f>
        <v>0.2339</v>
      </c>
      <c r="AB364" s="355">
        <f>VLOOKUP($A364,'ANNEX 1 Emission Factors'!$B$41:$AR$58,COLUMNS('ANNEX 1 Emission Factors'!$B:$H)+(AB$6-2014),FALSE)</f>
        <v>0.2339</v>
      </c>
      <c r="AC364" s="355">
        <f>VLOOKUP($A364,'ANNEX 1 Emission Factors'!$B$41:$AR$58,COLUMNS('ANNEX 1 Emission Factors'!$B:$H)+(AC$6-2014),FALSE)</f>
        <v>0.2339</v>
      </c>
      <c r="AD364" s="355">
        <f>VLOOKUP($A364,'ANNEX 1 Emission Factors'!$B$41:$AR$58,COLUMNS('ANNEX 1 Emission Factors'!$B:$H)+(AD$6-2014),FALSE)</f>
        <v>0.2339</v>
      </c>
      <c r="AE364" s="355">
        <f>VLOOKUP($A364,'ANNEX 1 Emission Factors'!$B$41:$AR$58,COLUMNS('ANNEX 1 Emission Factors'!$B:$H)+(AE$6-2014),FALSE)</f>
        <v>0.2339</v>
      </c>
      <c r="AF364" s="355">
        <f>VLOOKUP($A364,'ANNEX 1 Emission Factors'!$B$41:$AR$58,COLUMNS('ANNEX 1 Emission Factors'!$B:$H)+(AF$6-2014),FALSE)</f>
        <v>0.2339</v>
      </c>
      <c r="AG364" s="355">
        <f>VLOOKUP($A364,'ANNEX 1 Emission Factors'!$B$41:$AR$58,COLUMNS('ANNEX 1 Emission Factors'!$B:$H)+(AG$6-2014),FALSE)</f>
        <v>0.2339</v>
      </c>
      <c r="AH364" s="355">
        <f>VLOOKUP($A364,'ANNEX 1 Emission Factors'!$B$41:$AR$58,COLUMNS('ANNEX 1 Emission Factors'!$B:$H)+(AH$6-2014),FALSE)</f>
        <v>0.2339</v>
      </c>
      <c r="AI364" s="355">
        <f>VLOOKUP($A364,'ANNEX 1 Emission Factors'!$B$41:$AR$58,COLUMNS('ANNEX 1 Emission Factors'!$B:$H)+(AI$6-2014),FALSE)</f>
        <v>0.2339</v>
      </c>
      <c r="AJ364" s="355">
        <f>VLOOKUP($A364,'ANNEX 1 Emission Factors'!$B$41:$AR$58,COLUMNS('ANNEX 1 Emission Factors'!$B:$H)+(AJ$6-2014),FALSE)</f>
        <v>0.2339</v>
      </c>
      <c r="AK364" s="355">
        <f>VLOOKUP($A364,'ANNEX 1 Emission Factors'!$B$41:$AR$58,COLUMNS('ANNEX 1 Emission Factors'!$B:$H)+(AK$6-2014),FALSE)</f>
        <v>0.2339</v>
      </c>
      <c r="AL364" s="355">
        <f>VLOOKUP($A364,'ANNEX 1 Emission Factors'!$B$41:$AR$58,COLUMNS('ANNEX 1 Emission Factors'!$B:$H)+(AL$6-2014),FALSE)</f>
        <v>0.2339</v>
      </c>
    </row>
    <row r="365" spans="1:38" hidden="1" outlineLevel="1">
      <c r="A365" s="15" t="str">
        <f t="shared" si="959"/>
        <v>Final energy from oil, upper and lower heating value</v>
      </c>
      <c r="B365" s="15"/>
      <c r="C365" s="15"/>
      <c r="D365" s="354"/>
      <c r="E365" s="354"/>
      <c r="F365" s="15"/>
      <c r="G365" s="15"/>
      <c r="H365" s="355">
        <f>VLOOKUP($A365,'ANNEX 1 Emission Factors'!$B$41:$AR$58,COLUMNS('ANNEX 1 Emission Factors'!$B:$H)+(H$6-2014),FALSE)</f>
        <v>0.29959999999999998</v>
      </c>
      <c r="I365" s="355">
        <f>VLOOKUP($A365,'ANNEX 1 Emission Factors'!$B$41:$AR$58,COLUMNS('ANNEX 1 Emission Factors'!$B:$H)+(I$6-2014),FALSE)</f>
        <v>0.29959999999999998</v>
      </c>
      <c r="J365" s="355">
        <f>VLOOKUP($A365,'ANNEX 1 Emission Factors'!$B$41:$AR$58,COLUMNS('ANNEX 1 Emission Factors'!$B:$H)+(J$6-2014),FALSE)</f>
        <v>0.29959999999999998</v>
      </c>
      <c r="K365" s="355">
        <f>VLOOKUP($A365,'ANNEX 1 Emission Factors'!$B$41:$AR$58,COLUMNS('ANNEX 1 Emission Factors'!$B:$H)+(K$6-2014),FALSE)</f>
        <v>0.29959999999999998</v>
      </c>
      <c r="L365" s="355">
        <f>VLOOKUP($A365,'ANNEX 1 Emission Factors'!$B$41:$AR$58,COLUMNS('ANNEX 1 Emission Factors'!$B:$H)+(L$6-2014),FALSE)</f>
        <v>0.29959999999999998</v>
      </c>
      <c r="M365" s="355">
        <f>VLOOKUP($A365,'ANNEX 1 Emission Factors'!$B$41:$AR$58,COLUMNS('ANNEX 1 Emission Factors'!$B:$H)+(M$6-2014),FALSE)</f>
        <v>0.29959999999999998</v>
      </c>
      <c r="N365" s="355">
        <f>VLOOKUP($A365,'ANNEX 1 Emission Factors'!$B$41:$AR$58,COLUMNS('ANNEX 1 Emission Factors'!$B:$H)+(N$6-2014),FALSE)</f>
        <v>0.29959999999999998</v>
      </c>
      <c r="O365" s="355">
        <f>VLOOKUP($A365,'ANNEX 1 Emission Factors'!$B$41:$AR$58,COLUMNS('ANNEX 1 Emission Factors'!$B:$H)+(O$6-2014),FALSE)</f>
        <v>0.29959999999999998</v>
      </c>
      <c r="P365" s="355">
        <f>VLOOKUP($A365,'ANNEX 1 Emission Factors'!$B$41:$AR$58,COLUMNS('ANNEX 1 Emission Factors'!$B:$H)+(P$6-2014),FALSE)</f>
        <v>0.29959999999999998</v>
      </c>
      <c r="Q365" s="355">
        <f>VLOOKUP($A365,'ANNEX 1 Emission Factors'!$B$41:$AR$58,COLUMNS('ANNEX 1 Emission Factors'!$B:$H)+(Q$6-2014),FALSE)</f>
        <v>0.29959999999999998</v>
      </c>
      <c r="R365" s="355">
        <f>VLOOKUP($A365,'ANNEX 1 Emission Factors'!$B$41:$AR$58,COLUMNS('ANNEX 1 Emission Factors'!$B:$H)+(R$6-2014),FALSE)</f>
        <v>0.29959999999999998</v>
      </c>
      <c r="S365" s="355">
        <f>VLOOKUP($A365,'ANNEX 1 Emission Factors'!$B$41:$AR$58,COLUMNS('ANNEX 1 Emission Factors'!$B:$H)+(S$6-2014),FALSE)</f>
        <v>0.29959999999999998</v>
      </c>
      <c r="T365" s="355">
        <f>VLOOKUP($A365,'ANNEX 1 Emission Factors'!$B$41:$AR$58,COLUMNS('ANNEX 1 Emission Factors'!$B:$H)+(T$6-2014),FALSE)</f>
        <v>0.29959999999999998</v>
      </c>
      <c r="U365" s="355">
        <f>VLOOKUP($A365,'ANNEX 1 Emission Factors'!$B$41:$AR$58,COLUMNS('ANNEX 1 Emission Factors'!$B:$H)+(U$6-2014),FALSE)</f>
        <v>0.29959999999999998</v>
      </c>
      <c r="V365" s="355">
        <f>VLOOKUP($A365,'ANNEX 1 Emission Factors'!$B$41:$AR$58,COLUMNS('ANNEX 1 Emission Factors'!$B:$H)+(V$6-2014),FALSE)</f>
        <v>0.29959999999999998</v>
      </c>
      <c r="W365" s="355">
        <f>VLOOKUP($A365,'ANNEX 1 Emission Factors'!$B$41:$AR$58,COLUMNS('ANNEX 1 Emission Factors'!$B:$H)+(W$6-2014),FALSE)</f>
        <v>0.29959999999999998</v>
      </c>
      <c r="X365" s="355">
        <f>VLOOKUP($A365,'ANNEX 1 Emission Factors'!$B$41:$AR$58,COLUMNS('ANNEX 1 Emission Factors'!$B:$H)+(X$6-2014),FALSE)</f>
        <v>0.29959999999999998</v>
      </c>
      <c r="Y365" s="355">
        <f>VLOOKUP($A365,'ANNEX 1 Emission Factors'!$B$41:$AR$58,COLUMNS('ANNEX 1 Emission Factors'!$B:$H)+(Y$6-2014),FALSE)</f>
        <v>0.29959999999999998</v>
      </c>
      <c r="Z365" s="355">
        <f>VLOOKUP($A365,'ANNEX 1 Emission Factors'!$B$41:$AR$58,COLUMNS('ANNEX 1 Emission Factors'!$B:$H)+(Z$6-2014),FALSE)</f>
        <v>0.29959999999999998</v>
      </c>
      <c r="AA365" s="355">
        <f>VLOOKUP($A365,'ANNEX 1 Emission Factors'!$B$41:$AR$58,COLUMNS('ANNEX 1 Emission Factors'!$B:$H)+(AA$6-2014),FALSE)</f>
        <v>0.29959999999999998</v>
      </c>
      <c r="AB365" s="355">
        <f>VLOOKUP($A365,'ANNEX 1 Emission Factors'!$B$41:$AR$58,COLUMNS('ANNEX 1 Emission Factors'!$B:$H)+(AB$6-2014),FALSE)</f>
        <v>0.29959999999999998</v>
      </c>
      <c r="AC365" s="355">
        <f>VLOOKUP($A365,'ANNEX 1 Emission Factors'!$B$41:$AR$58,COLUMNS('ANNEX 1 Emission Factors'!$B:$H)+(AC$6-2014),FALSE)</f>
        <v>0.29959999999999998</v>
      </c>
      <c r="AD365" s="355">
        <f>VLOOKUP($A365,'ANNEX 1 Emission Factors'!$B$41:$AR$58,COLUMNS('ANNEX 1 Emission Factors'!$B:$H)+(AD$6-2014),FALSE)</f>
        <v>0.29959999999999998</v>
      </c>
      <c r="AE365" s="355">
        <f>VLOOKUP($A365,'ANNEX 1 Emission Factors'!$B$41:$AR$58,COLUMNS('ANNEX 1 Emission Factors'!$B:$H)+(AE$6-2014),FALSE)</f>
        <v>0.29959999999999998</v>
      </c>
      <c r="AF365" s="355">
        <f>VLOOKUP($A365,'ANNEX 1 Emission Factors'!$B$41:$AR$58,COLUMNS('ANNEX 1 Emission Factors'!$B:$H)+(AF$6-2014),FALSE)</f>
        <v>0.29959999999999998</v>
      </c>
      <c r="AG365" s="355">
        <f>VLOOKUP($A365,'ANNEX 1 Emission Factors'!$B$41:$AR$58,COLUMNS('ANNEX 1 Emission Factors'!$B:$H)+(AG$6-2014),FALSE)</f>
        <v>0.29959999999999998</v>
      </c>
      <c r="AH365" s="355">
        <f>VLOOKUP($A365,'ANNEX 1 Emission Factors'!$B$41:$AR$58,COLUMNS('ANNEX 1 Emission Factors'!$B:$H)+(AH$6-2014),FALSE)</f>
        <v>0.29959999999999998</v>
      </c>
      <c r="AI365" s="355">
        <f>VLOOKUP($A365,'ANNEX 1 Emission Factors'!$B$41:$AR$58,COLUMNS('ANNEX 1 Emission Factors'!$B:$H)+(AI$6-2014),FALSE)</f>
        <v>0.29959999999999998</v>
      </c>
      <c r="AJ365" s="355">
        <f>VLOOKUP($A365,'ANNEX 1 Emission Factors'!$B$41:$AR$58,COLUMNS('ANNEX 1 Emission Factors'!$B:$H)+(AJ$6-2014),FALSE)</f>
        <v>0.29959999999999998</v>
      </c>
      <c r="AK365" s="355">
        <f>VLOOKUP($A365,'ANNEX 1 Emission Factors'!$B$41:$AR$58,COLUMNS('ANNEX 1 Emission Factors'!$B:$H)+(AK$6-2014),FALSE)</f>
        <v>0.29959999999999998</v>
      </c>
      <c r="AL365" s="355">
        <f>VLOOKUP($A365,'ANNEX 1 Emission Factors'!$B$41:$AR$58,COLUMNS('ANNEX 1 Emission Factors'!$B:$H)+(AL$6-2014),FALSE)</f>
        <v>0.29959999999999998</v>
      </c>
    </row>
    <row r="366" spans="1:38" hidden="1" outlineLevel="1">
      <c r="A366" s="15" t="str">
        <f t="shared" si="959"/>
        <v>Final energy district heating from biogas (100%)</v>
      </c>
      <c r="B366" s="15"/>
      <c r="C366" s="15"/>
      <c r="D366" s="354"/>
      <c r="E366" s="354"/>
      <c r="F366" s="15"/>
      <c r="G366" s="15"/>
      <c r="H366" s="355">
        <f>VLOOKUP($A366,'ANNEX 1 Emission Factors'!$B$41:$AR$58,COLUMNS('ANNEX 1 Emission Factors'!$B:$H)+(H$6-2014),FALSE)</f>
        <v>5.629E-2</v>
      </c>
      <c r="I366" s="355">
        <f>VLOOKUP($A366,'ANNEX 1 Emission Factors'!$B$41:$AR$58,COLUMNS('ANNEX 1 Emission Factors'!$B:$H)+(I$6-2014),FALSE)</f>
        <v>5.629E-2</v>
      </c>
      <c r="J366" s="355">
        <f>VLOOKUP($A366,'ANNEX 1 Emission Factors'!$B$41:$AR$58,COLUMNS('ANNEX 1 Emission Factors'!$B:$H)+(J$6-2014),FALSE)</f>
        <v>5.629E-2</v>
      </c>
      <c r="K366" s="355">
        <f>VLOOKUP($A366,'ANNEX 1 Emission Factors'!$B$41:$AR$58,COLUMNS('ANNEX 1 Emission Factors'!$B:$H)+(K$6-2014),FALSE)</f>
        <v>5.629E-2</v>
      </c>
      <c r="L366" s="355">
        <f>VLOOKUP($A366,'ANNEX 1 Emission Factors'!$B$41:$AR$58,COLUMNS('ANNEX 1 Emission Factors'!$B:$H)+(L$6-2014),FALSE)</f>
        <v>5.629E-2</v>
      </c>
      <c r="M366" s="355">
        <f>VLOOKUP($A366,'ANNEX 1 Emission Factors'!$B$41:$AR$58,COLUMNS('ANNEX 1 Emission Factors'!$B:$H)+(M$6-2014),FALSE)</f>
        <v>5.629E-2</v>
      </c>
      <c r="N366" s="355">
        <f>VLOOKUP($A366,'ANNEX 1 Emission Factors'!$B$41:$AR$58,COLUMNS('ANNEX 1 Emission Factors'!$B:$H)+(N$6-2014),FALSE)</f>
        <v>5.629E-2</v>
      </c>
      <c r="O366" s="355">
        <f>VLOOKUP($A366,'ANNEX 1 Emission Factors'!$B$41:$AR$58,COLUMNS('ANNEX 1 Emission Factors'!$B:$H)+(O$6-2014),FALSE)</f>
        <v>5.629E-2</v>
      </c>
      <c r="P366" s="355">
        <f>VLOOKUP($A366,'ANNEX 1 Emission Factors'!$B$41:$AR$58,COLUMNS('ANNEX 1 Emission Factors'!$B:$H)+(P$6-2014),FALSE)</f>
        <v>5.629E-2</v>
      </c>
      <c r="Q366" s="355">
        <f>VLOOKUP($A366,'ANNEX 1 Emission Factors'!$B$41:$AR$58,COLUMNS('ANNEX 1 Emission Factors'!$B:$H)+(Q$6-2014),FALSE)</f>
        <v>5.629E-2</v>
      </c>
      <c r="R366" s="355">
        <f>VLOOKUP($A366,'ANNEX 1 Emission Factors'!$B$41:$AR$58,COLUMNS('ANNEX 1 Emission Factors'!$B:$H)+(R$6-2014),FALSE)</f>
        <v>5.629E-2</v>
      </c>
      <c r="S366" s="355">
        <f>VLOOKUP($A366,'ANNEX 1 Emission Factors'!$B$41:$AR$58,COLUMNS('ANNEX 1 Emission Factors'!$B:$H)+(S$6-2014),FALSE)</f>
        <v>5.629E-2</v>
      </c>
      <c r="T366" s="355">
        <f>VLOOKUP($A366,'ANNEX 1 Emission Factors'!$B$41:$AR$58,COLUMNS('ANNEX 1 Emission Factors'!$B:$H)+(T$6-2014),FALSE)</f>
        <v>5.629E-2</v>
      </c>
      <c r="U366" s="355">
        <f>VLOOKUP($A366,'ANNEX 1 Emission Factors'!$B$41:$AR$58,COLUMNS('ANNEX 1 Emission Factors'!$B:$H)+(U$6-2014),FALSE)</f>
        <v>5.629E-2</v>
      </c>
      <c r="V366" s="355">
        <f>VLOOKUP($A366,'ANNEX 1 Emission Factors'!$B$41:$AR$58,COLUMNS('ANNEX 1 Emission Factors'!$B:$H)+(V$6-2014),FALSE)</f>
        <v>5.629E-2</v>
      </c>
      <c r="W366" s="355">
        <f>VLOOKUP($A366,'ANNEX 1 Emission Factors'!$B$41:$AR$58,COLUMNS('ANNEX 1 Emission Factors'!$B:$H)+(W$6-2014),FALSE)</f>
        <v>5.629E-2</v>
      </c>
      <c r="X366" s="355">
        <f>VLOOKUP($A366,'ANNEX 1 Emission Factors'!$B$41:$AR$58,COLUMNS('ANNEX 1 Emission Factors'!$B:$H)+(X$6-2014),FALSE)</f>
        <v>5.629E-2</v>
      </c>
      <c r="Y366" s="355">
        <f>VLOOKUP($A366,'ANNEX 1 Emission Factors'!$B$41:$AR$58,COLUMNS('ANNEX 1 Emission Factors'!$B:$H)+(Y$6-2014),FALSE)</f>
        <v>5.629E-2</v>
      </c>
      <c r="Z366" s="355">
        <f>VLOOKUP($A366,'ANNEX 1 Emission Factors'!$B$41:$AR$58,COLUMNS('ANNEX 1 Emission Factors'!$B:$H)+(Z$6-2014),FALSE)</f>
        <v>5.629E-2</v>
      </c>
      <c r="AA366" s="355">
        <f>VLOOKUP($A366,'ANNEX 1 Emission Factors'!$B$41:$AR$58,COLUMNS('ANNEX 1 Emission Factors'!$B:$H)+(AA$6-2014),FALSE)</f>
        <v>5.629E-2</v>
      </c>
      <c r="AB366" s="355">
        <f>VLOOKUP($A366,'ANNEX 1 Emission Factors'!$B$41:$AR$58,COLUMNS('ANNEX 1 Emission Factors'!$B:$H)+(AB$6-2014),FALSE)</f>
        <v>5.629E-2</v>
      </c>
      <c r="AC366" s="355">
        <f>VLOOKUP($A366,'ANNEX 1 Emission Factors'!$B$41:$AR$58,COLUMNS('ANNEX 1 Emission Factors'!$B:$H)+(AC$6-2014),FALSE)</f>
        <v>5.629E-2</v>
      </c>
      <c r="AD366" s="355">
        <f>VLOOKUP($A366,'ANNEX 1 Emission Factors'!$B$41:$AR$58,COLUMNS('ANNEX 1 Emission Factors'!$B:$H)+(AD$6-2014),FALSE)</f>
        <v>5.629E-2</v>
      </c>
      <c r="AE366" s="355">
        <f>VLOOKUP($A366,'ANNEX 1 Emission Factors'!$B$41:$AR$58,COLUMNS('ANNEX 1 Emission Factors'!$B:$H)+(AE$6-2014),FALSE)</f>
        <v>5.629E-2</v>
      </c>
      <c r="AF366" s="355">
        <f>VLOOKUP($A366,'ANNEX 1 Emission Factors'!$B$41:$AR$58,COLUMNS('ANNEX 1 Emission Factors'!$B:$H)+(AF$6-2014),FALSE)</f>
        <v>5.629E-2</v>
      </c>
      <c r="AG366" s="355">
        <f>VLOOKUP($A366,'ANNEX 1 Emission Factors'!$B$41:$AR$58,COLUMNS('ANNEX 1 Emission Factors'!$B:$H)+(AG$6-2014),FALSE)</f>
        <v>5.629E-2</v>
      </c>
      <c r="AH366" s="355">
        <f>VLOOKUP($A366,'ANNEX 1 Emission Factors'!$B$41:$AR$58,COLUMNS('ANNEX 1 Emission Factors'!$B:$H)+(AH$6-2014),FALSE)</f>
        <v>5.629E-2</v>
      </c>
      <c r="AI366" s="355">
        <f>VLOOKUP($A366,'ANNEX 1 Emission Factors'!$B$41:$AR$58,COLUMNS('ANNEX 1 Emission Factors'!$B:$H)+(AI$6-2014),FALSE)</f>
        <v>5.629E-2</v>
      </c>
      <c r="AJ366" s="355">
        <f>VLOOKUP($A366,'ANNEX 1 Emission Factors'!$B$41:$AR$58,COLUMNS('ANNEX 1 Emission Factors'!$B:$H)+(AJ$6-2014),FALSE)</f>
        <v>5.629E-2</v>
      </c>
      <c r="AK366" s="355">
        <f>VLOOKUP($A366,'ANNEX 1 Emission Factors'!$B$41:$AR$58,COLUMNS('ANNEX 1 Emission Factors'!$B:$H)+(AK$6-2014),FALSE)</f>
        <v>5.629E-2</v>
      </c>
      <c r="AL366" s="355">
        <f>VLOOKUP($A366,'ANNEX 1 Emission Factors'!$B$41:$AR$58,COLUMNS('ANNEX 1 Emission Factors'!$B:$H)+(AL$6-2014),FALSE)</f>
        <v>5.629E-2</v>
      </c>
    </row>
    <row r="367" spans="1:38" hidden="1" outlineLevel="1">
      <c r="A367" s="15" t="str">
        <f t="shared" si="959"/>
        <v>Final energy district heating from biomass (solid)</v>
      </c>
      <c r="B367" s="15"/>
      <c r="C367" s="15"/>
      <c r="D367" s="354"/>
      <c r="E367" s="354"/>
      <c r="F367" s="15"/>
      <c r="G367" s="15"/>
      <c r="H367" s="355">
        <f>VLOOKUP($A367,'ANNEX 1 Emission Factors'!$B$41:$AR$58,COLUMNS('ANNEX 1 Emission Factors'!$B:$H)+(H$6-2014),FALSE)</f>
        <v>1.153E-2</v>
      </c>
      <c r="I367" s="355">
        <f>VLOOKUP($A367,'ANNEX 1 Emission Factors'!$B$41:$AR$58,COLUMNS('ANNEX 1 Emission Factors'!$B:$H)+(I$6-2014),FALSE)</f>
        <v>1.153E-2</v>
      </c>
      <c r="J367" s="355">
        <f>VLOOKUP($A367,'ANNEX 1 Emission Factors'!$B$41:$AR$58,COLUMNS('ANNEX 1 Emission Factors'!$B:$H)+(J$6-2014),FALSE)</f>
        <v>1.153E-2</v>
      </c>
      <c r="K367" s="355">
        <f>VLOOKUP($A367,'ANNEX 1 Emission Factors'!$B$41:$AR$58,COLUMNS('ANNEX 1 Emission Factors'!$B:$H)+(K$6-2014),FALSE)</f>
        <v>1.153E-2</v>
      </c>
      <c r="L367" s="355">
        <f>VLOOKUP($A367,'ANNEX 1 Emission Factors'!$B$41:$AR$58,COLUMNS('ANNEX 1 Emission Factors'!$B:$H)+(L$6-2014),FALSE)</f>
        <v>1.153E-2</v>
      </c>
      <c r="M367" s="355">
        <f>VLOOKUP($A367,'ANNEX 1 Emission Factors'!$B$41:$AR$58,COLUMNS('ANNEX 1 Emission Factors'!$B:$H)+(M$6-2014),FALSE)</f>
        <v>1.153E-2</v>
      </c>
      <c r="N367" s="355">
        <f>VLOOKUP($A367,'ANNEX 1 Emission Factors'!$B$41:$AR$58,COLUMNS('ANNEX 1 Emission Factors'!$B:$H)+(N$6-2014),FALSE)</f>
        <v>1.153E-2</v>
      </c>
      <c r="O367" s="355">
        <f>VLOOKUP($A367,'ANNEX 1 Emission Factors'!$B$41:$AR$58,COLUMNS('ANNEX 1 Emission Factors'!$B:$H)+(O$6-2014),FALSE)</f>
        <v>1.153E-2</v>
      </c>
      <c r="P367" s="355">
        <f>VLOOKUP($A367,'ANNEX 1 Emission Factors'!$B$41:$AR$58,COLUMNS('ANNEX 1 Emission Factors'!$B:$H)+(P$6-2014),FALSE)</f>
        <v>1.153E-2</v>
      </c>
      <c r="Q367" s="355">
        <f>VLOOKUP($A367,'ANNEX 1 Emission Factors'!$B$41:$AR$58,COLUMNS('ANNEX 1 Emission Factors'!$B:$H)+(Q$6-2014),FALSE)</f>
        <v>1.153E-2</v>
      </c>
      <c r="R367" s="355">
        <f>VLOOKUP($A367,'ANNEX 1 Emission Factors'!$B$41:$AR$58,COLUMNS('ANNEX 1 Emission Factors'!$B:$H)+(R$6-2014),FALSE)</f>
        <v>1.153E-2</v>
      </c>
      <c r="S367" s="355">
        <f>VLOOKUP($A367,'ANNEX 1 Emission Factors'!$B$41:$AR$58,COLUMNS('ANNEX 1 Emission Factors'!$B:$H)+(S$6-2014),FALSE)</f>
        <v>1.153E-2</v>
      </c>
      <c r="T367" s="355">
        <f>VLOOKUP($A367,'ANNEX 1 Emission Factors'!$B$41:$AR$58,COLUMNS('ANNEX 1 Emission Factors'!$B:$H)+(T$6-2014),FALSE)</f>
        <v>1.153E-2</v>
      </c>
      <c r="U367" s="355">
        <f>VLOOKUP($A367,'ANNEX 1 Emission Factors'!$B$41:$AR$58,COLUMNS('ANNEX 1 Emission Factors'!$B:$H)+(U$6-2014),FALSE)</f>
        <v>1.153E-2</v>
      </c>
      <c r="V367" s="355">
        <f>VLOOKUP($A367,'ANNEX 1 Emission Factors'!$B$41:$AR$58,COLUMNS('ANNEX 1 Emission Factors'!$B:$H)+(V$6-2014),FALSE)</f>
        <v>1.153E-2</v>
      </c>
      <c r="W367" s="355">
        <f>VLOOKUP($A367,'ANNEX 1 Emission Factors'!$B$41:$AR$58,COLUMNS('ANNEX 1 Emission Factors'!$B:$H)+(W$6-2014),FALSE)</f>
        <v>1.153E-2</v>
      </c>
      <c r="X367" s="355">
        <f>VLOOKUP($A367,'ANNEX 1 Emission Factors'!$B$41:$AR$58,COLUMNS('ANNEX 1 Emission Factors'!$B:$H)+(X$6-2014),FALSE)</f>
        <v>1.153E-2</v>
      </c>
      <c r="Y367" s="355">
        <f>VLOOKUP($A367,'ANNEX 1 Emission Factors'!$B$41:$AR$58,COLUMNS('ANNEX 1 Emission Factors'!$B:$H)+(Y$6-2014),FALSE)</f>
        <v>1.153E-2</v>
      </c>
      <c r="Z367" s="355">
        <f>VLOOKUP($A367,'ANNEX 1 Emission Factors'!$B$41:$AR$58,COLUMNS('ANNEX 1 Emission Factors'!$B:$H)+(Z$6-2014),FALSE)</f>
        <v>1.153E-2</v>
      </c>
      <c r="AA367" s="355">
        <f>VLOOKUP($A367,'ANNEX 1 Emission Factors'!$B$41:$AR$58,COLUMNS('ANNEX 1 Emission Factors'!$B:$H)+(AA$6-2014),FALSE)</f>
        <v>1.153E-2</v>
      </c>
      <c r="AB367" s="355">
        <f>VLOOKUP($A367,'ANNEX 1 Emission Factors'!$B$41:$AR$58,COLUMNS('ANNEX 1 Emission Factors'!$B:$H)+(AB$6-2014),FALSE)</f>
        <v>1.153E-2</v>
      </c>
      <c r="AC367" s="355">
        <f>VLOOKUP($A367,'ANNEX 1 Emission Factors'!$B$41:$AR$58,COLUMNS('ANNEX 1 Emission Factors'!$B:$H)+(AC$6-2014),FALSE)</f>
        <v>1.153E-2</v>
      </c>
      <c r="AD367" s="355">
        <f>VLOOKUP($A367,'ANNEX 1 Emission Factors'!$B$41:$AR$58,COLUMNS('ANNEX 1 Emission Factors'!$B:$H)+(AD$6-2014),FALSE)</f>
        <v>1.153E-2</v>
      </c>
      <c r="AE367" s="355">
        <f>VLOOKUP($A367,'ANNEX 1 Emission Factors'!$B$41:$AR$58,COLUMNS('ANNEX 1 Emission Factors'!$B:$H)+(AE$6-2014),FALSE)</f>
        <v>1.153E-2</v>
      </c>
      <c r="AF367" s="355">
        <f>VLOOKUP($A367,'ANNEX 1 Emission Factors'!$B$41:$AR$58,COLUMNS('ANNEX 1 Emission Factors'!$B:$H)+(AF$6-2014),FALSE)</f>
        <v>1.153E-2</v>
      </c>
      <c r="AG367" s="355">
        <f>VLOOKUP($A367,'ANNEX 1 Emission Factors'!$B$41:$AR$58,COLUMNS('ANNEX 1 Emission Factors'!$B:$H)+(AG$6-2014),FALSE)</f>
        <v>1.153E-2</v>
      </c>
      <c r="AH367" s="355">
        <f>VLOOKUP($A367,'ANNEX 1 Emission Factors'!$B$41:$AR$58,COLUMNS('ANNEX 1 Emission Factors'!$B:$H)+(AH$6-2014),FALSE)</f>
        <v>1.153E-2</v>
      </c>
      <c r="AI367" s="355">
        <f>VLOOKUP($A367,'ANNEX 1 Emission Factors'!$B$41:$AR$58,COLUMNS('ANNEX 1 Emission Factors'!$B:$H)+(AI$6-2014),FALSE)</f>
        <v>1.153E-2</v>
      </c>
      <c r="AJ367" s="355">
        <f>VLOOKUP($A367,'ANNEX 1 Emission Factors'!$B$41:$AR$58,COLUMNS('ANNEX 1 Emission Factors'!$B:$H)+(AJ$6-2014),FALSE)</f>
        <v>1.153E-2</v>
      </c>
      <c r="AK367" s="355">
        <f>VLOOKUP($A367,'ANNEX 1 Emission Factors'!$B$41:$AR$58,COLUMNS('ANNEX 1 Emission Factors'!$B:$H)+(AK$6-2014),FALSE)</f>
        <v>1.153E-2</v>
      </c>
      <c r="AL367" s="355">
        <f>VLOOKUP($A367,'ANNEX 1 Emission Factors'!$B$41:$AR$58,COLUMNS('ANNEX 1 Emission Factors'!$B:$H)+(AL$6-2014),FALSE)</f>
        <v>1.153E-2</v>
      </c>
    </row>
    <row r="368" spans="1:38" hidden="1" outlineLevel="1">
      <c r="A368" s="15" t="str">
        <f t="shared" si="959"/>
        <v>Final energy district heating (120-400 kW)</v>
      </c>
      <c r="B368" s="15"/>
      <c r="C368" s="15"/>
      <c r="D368" s="354"/>
      <c r="E368" s="354"/>
      <c r="F368" s="15"/>
      <c r="G368" s="15"/>
      <c r="H368" s="355">
        <f>VLOOKUP($A368,'ANNEX 1 Emission Factors'!$B$41:$AR$58,COLUMNS('ANNEX 1 Emission Factors'!$B:$H)+(H$6-2014),FALSE)</f>
        <v>0.27439999999999998</v>
      </c>
      <c r="I368" s="355">
        <f>VLOOKUP($A368,'ANNEX 1 Emission Factors'!$B$41:$AR$58,COLUMNS('ANNEX 1 Emission Factors'!$B:$H)+(I$6-2014),FALSE)</f>
        <v>0.27439999999999998</v>
      </c>
      <c r="J368" s="355">
        <f>VLOOKUP($A368,'ANNEX 1 Emission Factors'!$B$41:$AR$58,COLUMNS('ANNEX 1 Emission Factors'!$B:$H)+(J$6-2014),FALSE)</f>
        <v>0.27439999999999998</v>
      </c>
      <c r="K368" s="355">
        <f>VLOOKUP($A368,'ANNEX 1 Emission Factors'!$B$41:$AR$58,COLUMNS('ANNEX 1 Emission Factors'!$B:$H)+(K$6-2014),FALSE)</f>
        <v>0.27439999999999998</v>
      </c>
      <c r="L368" s="355">
        <f>VLOOKUP($A368,'ANNEX 1 Emission Factors'!$B$41:$AR$58,COLUMNS('ANNEX 1 Emission Factors'!$B:$H)+(L$6-2014),FALSE)</f>
        <v>0.27439999999999998</v>
      </c>
      <c r="M368" s="355">
        <f>VLOOKUP($A368,'ANNEX 1 Emission Factors'!$B$41:$AR$58,COLUMNS('ANNEX 1 Emission Factors'!$B:$H)+(M$6-2014),FALSE)</f>
        <v>0.27439999999999998</v>
      </c>
      <c r="N368" s="355">
        <f>VLOOKUP($A368,'ANNEX 1 Emission Factors'!$B$41:$AR$58,COLUMNS('ANNEX 1 Emission Factors'!$B:$H)+(N$6-2014),FALSE)</f>
        <v>0.27439999999999998</v>
      </c>
      <c r="O368" s="355">
        <f>VLOOKUP($A368,'ANNEX 1 Emission Factors'!$B$41:$AR$58,COLUMNS('ANNEX 1 Emission Factors'!$B:$H)+(O$6-2014),FALSE)</f>
        <v>0.27439999999999998</v>
      </c>
      <c r="P368" s="355">
        <f>VLOOKUP($A368,'ANNEX 1 Emission Factors'!$B$41:$AR$58,COLUMNS('ANNEX 1 Emission Factors'!$B:$H)+(P$6-2014),FALSE)</f>
        <v>0.27439999999999998</v>
      </c>
      <c r="Q368" s="355">
        <f>VLOOKUP($A368,'ANNEX 1 Emission Factors'!$B$41:$AR$58,COLUMNS('ANNEX 1 Emission Factors'!$B:$H)+(Q$6-2014),FALSE)</f>
        <v>0.27439999999999998</v>
      </c>
      <c r="R368" s="355">
        <f>VLOOKUP($A368,'ANNEX 1 Emission Factors'!$B$41:$AR$58,COLUMNS('ANNEX 1 Emission Factors'!$B:$H)+(R$6-2014),FALSE)</f>
        <v>0.27439999999999998</v>
      </c>
      <c r="S368" s="355">
        <f>VLOOKUP($A368,'ANNEX 1 Emission Factors'!$B$41:$AR$58,COLUMNS('ANNEX 1 Emission Factors'!$B:$H)+(S$6-2014),FALSE)</f>
        <v>0.27439999999999998</v>
      </c>
      <c r="T368" s="355">
        <f>VLOOKUP($A368,'ANNEX 1 Emission Factors'!$B$41:$AR$58,COLUMNS('ANNEX 1 Emission Factors'!$B:$H)+(T$6-2014),FALSE)</f>
        <v>0.27439999999999998</v>
      </c>
      <c r="U368" s="355">
        <f>VLOOKUP($A368,'ANNEX 1 Emission Factors'!$B$41:$AR$58,COLUMNS('ANNEX 1 Emission Factors'!$B:$H)+(U$6-2014),FALSE)</f>
        <v>0.27439999999999998</v>
      </c>
      <c r="V368" s="355">
        <f>VLOOKUP($A368,'ANNEX 1 Emission Factors'!$B$41:$AR$58,COLUMNS('ANNEX 1 Emission Factors'!$B:$H)+(V$6-2014),FALSE)</f>
        <v>0.27439999999999998</v>
      </c>
      <c r="W368" s="355">
        <f>VLOOKUP($A368,'ANNEX 1 Emission Factors'!$B$41:$AR$58,COLUMNS('ANNEX 1 Emission Factors'!$B:$H)+(W$6-2014),FALSE)</f>
        <v>0.27439999999999998</v>
      </c>
      <c r="X368" s="355">
        <f>VLOOKUP($A368,'ANNEX 1 Emission Factors'!$B$41:$AR$58,COLUMNS('ANNEX 1 Emission Factors'!$B:$H)+(X$6-2014),FALSE)</f>
        <v>0.27439999999999998</v>
      </c>
      <c r="Y368" s="355">
        <f>VLOOKUP($A368,'ANNEX 1 Emission Factors'!$B$41:$AR$58,COLUMNS('ANNEX 1 Emission Factors'!$B:$H)+(Y$6-2014),FALSE)</f>
        <v>0.27439999999999998</v>
      </c>
      <c r="Z368" s="355">
        <f>VLOOKUP($A368,'ANNEX 1 Emission Factors'!$B$41:$AR$58,COLUMNS('ANNEX 1 Emission Factors'!$B:$H)+(Z$6-2014),FALSE)</f>
        <v>0.27439999999999998</v>
      </c>
      <c r="AA368" s="355">
        <f>VLOOKUP($A368,'ANNEX 1 Emission Factors'!$B$41:$AR$58,COLUMNS('ANNEX 1 Emission Factors'!$B:$H)+(AA$6-2014),FALSE)</f>
        <v>0.27439999999999998</v>
      </c>
      <c r="AB368" s="355">
        <f>VLOOKUP($A368,'ANNEX 1 Emission Factors'!$B$41:$AR$58,COLUMNS('ANNEX 1 Emission Factors'!$B:$H)+(AB$6-2014),FALSE)</f>
        <v>0.27439999999999998</v>
      </c>
      <c r="AC368" s="355">
        <f>VLOOKUP($A368,'ANNEX 1 Emission Factors'!$B$41:$AR$58,COLUMNS('ANNEX 1 Emission Factors'!$B:$H)+(AC$6-2014),FALSE)</f>
        <v>0.27439999999999998</v>
      </c>
      <c r="AD368" s="355">
        <f>VLOOKUP($A368,'ANNEX 1 Emission Factors'!$B$41:$AR$58,COLUMNS('ANNEX 1 Emission Factors'!$B:$H)+(AD$6-2014),FALSE)</f>
        <v>0.27439999999999998</v>
      </c>
      <c r="AE368" s="355">
        <f>VLOOKUP($A368,'ANNEX 1 Emission Factors'!$B$41:$AR$58,COLUMNS('ANNEX 1 Emission Factors'!$B:$H)+(AE$6-2014),FALSE)</f>
        <v>0.27439999999999998</v>
      </c>
      <c r="AF368" s="355">
        <f>VLOOKUP($A368,'ANNEX 1 Emission Factors'!$B$41:$AR$58,COLUMNS('ANNEX 1 Emission Factors'!$B:$H)+(AF$6-2014),FALSE)</f>
        <v>0.27439999999999998</v>
      </c>
      <c r="AG368" s="355">
        <f>VLOOKUP($A368,'ANNEX 1 Emission Factors'!$B$41:$AR$58,COLUMNS('ANNEX 1 Emission Factors'!$B:$H)+(AG$6-2014),FALSE)</f>
        <v>0.27439999999999998</v>
      </c>
      <c r="AH368" s="355">
        <f>VLOOKUP($A368,'ANNEX 1 Emission Factors'!$B$41:$AR$58,COLUMNS('ANNEX 1 Emission Factors'!$B:$H)+(AH$6-2014),FALSE)</f>
        <v>0.27439999999999998</v>
      </c>
      <c r="AI368" s="355">
        <f>VLOOKUP($A368,'ANNEX 1 Emission Factors'!$B$41:$AR$58,COLUMNS('ANNEX 1 Emission Factors'!$B:$H)+(AI$6-2014),FALSE)</f>
        <v>0.27439999999999998</v>
      </c>
      <c r="AJ368" s="355">
        <f>VLOOKUP($A368,'ANNEX 1 Emission Factors'!$B$41:$AR$58,COLUMNS('ANNEX 1 Emission Factors'!$B:$H)+(AJ$6-2014),FALSE)</f>
        <v>0.27439999999999998</v>
      </c>
      <c r="AK368" s="355">
        <f>VLOOKUP($A368,'ANNEX 1 Emission Factors'!$B$41:$AR$58,COLUMNS('ANNEX 1 Emission Factors'!$B:$H)+(AK$6-2014),FALSE)</f>
        <v>0.27439999999999998</v>
      </c>
      <c r="AL368" s="355">
        <f>VLOOKUP($A368,'ANNEX 1 Emission Factors'!$B$41:$AR$58,COLUMNS('ANNEX 1 Emission Factors'!$B:$H)+(AL$6-2014),FALSE)</f>
        <v>0.27439999999999998</v>
      </c>
    </row>
    <row r="369" spans="1:38" hidden="1" outlineLevel="1">
      <c r="A369" s="15" t="str">
        <f t="shared" si="959"/>
        <v>Final energy district heating (20-120 kW)</v>
      </c>
      <c r="B369" s="15"/>
      <c r="C369" s="15"/>
      <c r="D369" s="354"/>
      <c r="E369" s="354"/>
      <c r="F369" s="15"/>
      <c r="G369" s="15"/>
      <c r="H369" s="355">
        <f>VLOOKUP($A369,'ANNEX 1 Emission Factors'!$B$41:$AR$58,COLUMNS('ANNEX 1 Emission Factors'!$B:$H)+(H$6-2014),FALSE)</f>
        <v>0.27629999999999999</v>
      </c>
      <c r="I369" s="355">
        <f>VLOOKUP($A369,'ANNEX 1 Emission Factors'!$B$41:$AR$58,COLUMNS('ANNEX 1 Emission Factors'!$B:$H)+(I$6-2014),FALSE)</f>
        <v>0.27629999999999999</v>
      </c>
      <c r="J369" s="355">
        <f>VLOOKUP($A369,'ANNEX 1 Emission Factors'!$B$41:$AR$58,COLUMNS('ANNEX 1 Emission Factors'!$B:$H)+(J$6-2014),FALSE)</f>
        <v>0.27629999999999999</v>
      </c>
      <c r="K369" s="355">
        <f>VLOOKUP($A369,'ANNEX 1 Emission Factors'!$B$41:$AR$58,COLUMNS('ANNEX 1 Emission Factors'!$B:$H)+(K$6-2014),FALSE)</f>
        <v>0.27629999999999999</v>
      </c>
      <c r="L369" s="355">
        <f>VLOOKUP($A369,'ANNEX 1 Emission Factors'!$B$41:$AR$58,COLUMNS('ANNEX 1 Emission Factors'!$B:$H)+(L$6-2014),FALSE)</f>
        <v>0.27629999999999999</v>
      </c>
      <c r="M369" s="355">
        <f>VLOOKUP($A369,'ANNEX 1 Emission Factors'!$B$41:$AR$58,COLUMNS('ANNEX 1 Emission Factors'!$B:$H)+(M$6-2014),FALSE)</f>
        <v>0.27629999999999999</v>
      </c>
      <c r="N369" s="355">
        <f>VLOOKUP($A369,'ANNEX 1 Emission Factors'!$B$41:$AR$58,COLUMNS('ANNEX 1 Emission Factors'!$B:$H)+(N$6-2014),FALSE)</f>
        <v>0.27629999999999999</v>
      </c>
      <c r="O369" s="355">
        <f>VLOOKUP($A369,'ANNEX 1 Emission Factors'!$B$41:$AR$58,COLUMNS('ANNEX 1 Emission Factors'!$B:$H)+(O$6-2014),FALSE)</f>
        <v>0.27629999999999999</v>
      </c>
      <c r="P369" s="355">
        <f>VLOOKUP($A369,'ANNEX 1 Emission Factors'!$B$41:$AR$58,COLUMNS('ANNEX 1 Emission Factors'!$B:$H)+(P$6-2014),FALSE)</f>
        <v>0.27629999999999999</v>
      </c>
      <c r="Q369" s="355">
        <f>VLOOKUP($A369,'ANNEX 1 Emission Factors'!$B$41:$AR$58,COLUMNS('ANNEX 1 Emission Factors'!$B:$H)+(Q$6-2014),FALSE)</f>
        <v>0.27629999999999999</v>
      </c>
      <c r="R369" s="355">
        <f>VLOOKUP($A369,'ANNEX 1 Emission Factors'!$B$41:$AR$58,COLUMNS('ANNEX 1 Emission Factors'!$B:$H)+(R$6-2014),FALSE)</f>
        <v>0.27629999999999999</v>
      </c>
      <c r="S369" s="355">
        <f>VLOOKUP($A369,'ANNEX 1 Emission Factors'!$B$41:$AR$58,COLUMNS('ANNEX 1 Emission Factors'!$B:$H)+(S$6-2014),FALSE)</f>
        <v>0.27629999999999999</v>
      </c>
      <c r="T369" s="355">
        <f>VLOOKUP($A369,'ANNEX 1 Emission Factors'!$B$41:$AR$58,COLUMNS('ANNEX 1 Emission Factors'!$B:$H)+(T$6-2014),FALSE)</f>
        <v>0.27629999999999999</v>
      </c>
      <c r="U369" s="355">
        <f>VLOOKUP($A369,'ANNEX 1 Emission Factors'!$B$41:$AR$58,COLUMNS('ANNEX 1 Emission Factors'!$B:$H)+(U$6-2014),FALSE)</f>
        <v>0.27629999999999999</v>
      </c>
      <c r="V369" s="355">
        <f>VLOOKUP($A369,'ANNEX 1 Emission Factors'!$B$41:$AR$58,COLUMNS('ANNEX 1 Emission Factors'!$B:$H)+(V$6-2014),FALSE)</f>
        <v>0.27629999999999999</v>
      </c>
      <c r="W369" s="355">
        <f>VLOOKUP($A369,'ANNEX 1 Emission Factors'!$B$41:$AR$58,COLUMNS('ANNEX 1 Emission Factors'!$B:$H)+(W$6-2014),FALSE)</f>
        <v>0.27629999999999999</v>
      </c>
      <c r="X369" s="355">
        <f>VLOOKUP($A369,'ANNEX 1 Emission Factors'!$B$41:$AR$58,COLUMNS('ANNEX 1 Emission Factors'!$B:$H)+(X$6-2014),FALSE)</f>
        <v>0.27629999999999999</v>
      </c>
      <c r="Y369" s="355">
        <f>VLOOKUP($A369,'ANNEX 1 Emission Factors'!$B$41:$AR$58,COLUMNS('ANNEX 1 Emission Factors'!$B:$H)+(Y$6-2014),FALSE)</f>
        <v>0.27629999999999999</v>
      </c>
      <c r="Z369" s="355">
        <f>VLOOKUP($A369,'ANNEX 1 Emission Factors'!$B$41:$AR$58,COLUMNS('ANNEX 1 Emission Factors'!$B:$H)+(Z$6-2014),FALSE)</f>
        <v>0.27629999999999999</v>
      </c>
      <c r="AA369" s="355">
        <f>VLOOKUP($A369,'ANNEX 1 Emission Factors'!$B$41:$AR$58,COLUMNS('ANNEX 1 Emission Factors'!$B:$H)+(AA$6-2014),FALSE)</f>
        <v>0.27629999999999999</v>
      </c>
      <c r="AB369" s="355">
        <f>VLOOKUP($A369,'ANNEX 1 Emission Factors'!$B$41:$AR$58,COLUMNS('ANNEX 1 Emission Factors'!$B:$H)+(AB$6-2014),FALSE)</f>
        <v>0.27629999999999999</v>
      </c>
      <c r="AC369" s="355">
        <f>VLOOKUP($A369,'ANNEX 1 Emission Factors'!$B$41:$AR$58,COLUMNS('ANNEX 1 Emission Factors'!$B:$H)+(AC$6-2014),FALSE)</f>
        <v>0.27629999999999999</v>
      </c>
      <c r="AD369" s="355">
        <f>VLOOKUP($A369,'ANNEX 1 Emission Factors'!$B$41:$AR$58,COLUMNS('ANNEX 1 Emission Factors'!$B:$H)+(AD$6-2014),FALSE)</f>
        <v>0.27629999999999999</v>
      </c>
      <c r="AE369" s="355">
        <f>VLOOKUP($A369,'ANNEX 1 Emission Factors'!$B$41:$AR$58,COLUMNS('ANNEX 1 Emission Factors'!$B:$H)+(AE$6-2014),FALSE)</f>
        <v>0.27629999999999999</v>
      </c>
      <c r="AF369" s="355">
        <f>VLOOKUP($A369,'ANNEX 1 Emission Factors'!$B$41:$AR$58,COLUMNS('ANNEX 1 Emission Factors'!$B:$H)+(AF$6-2014),FALSE)</f>
        <v>0.27629999999999999</v>
      </c>
      <c r="AG369" s="355">
        <f>VLOOKUP($A369,'ANNEX 1 Emission Factors'!$B$41:$AR$58,COLUMNS('ANNEX 1 Emission Factors'!$B:$H)+(AG$6-2014),FALSE)</f>
        <v>0.27629999999999999</v>
      </c>
      <c r="AH369" s="355">
        <f>VLOOKUP($A369,'ANNEX 1 Emission Factors'!$B$41:$AR$58,COLUMNS('ANNEX 1 Emission Factors'!$B:$H)+(AH$6-2014),FALSE)</f>
        <v>0.27629999999999999</v>
      </c>
      <c r="AI369" s="355">
        <f>VLOOKUP($A369,'ANNEX 1 Emission Factors'!$B$41:$AR$58,COLUMNS('ANNEX 1 Emission Factors'!$B:$H)+(AI$6-2014),FALSE)</f>
        <v>0.27629999999999999</v>
      </c>
      <c r="AJ369" s="355">
        <f>VLOOKUP($A369,'ANNEX 1 Emission Factors'!$B$41:$AR$58,COLUMNS('ANNEX 1 Emission Factors'!$B:$H)+(AJ$6-2014),FALSE)</f>
        <v>0.27629999999999999</v>
      </c>
      <c r="AK369" s="355">
        <f>VLOOKUP($A369,'ANNEX 1 Emission Factors'!$B$41:$AR$58,COLUMNS('ANNEX 1 Emission Factors'!$B:$H)+(AK$6-2014),FALSE)</f>
        <v>0.27629999999999999</v>
      </c>
      <c r="AL369" s="355">
        <f>VLOOKUP($A369,'ANNEX 1 Emission Factors'!$B$41:$AR$58,COLUMNS('ANNEX 1 Emission Factors'!$B:$H)+(AL$6-2014),FALSE)</f>
        <v>0.27629999999999999</v>
      </c>
    </row>
    <row r="370" spans="1:38" hidden="1" outlineLevel="1">
      <c r="A370" s="15" t="str">
        <f t="shared" si="959"/>
        <v>District heating 1 (supplier-specific)</v>
      </c>
      <c r="B370" s="15"/>
      <c r="C370" s="15"/>
      <c r="D370" s="354"/>
      <c r="E370" s="354"/>
      <c r="F370" s="15"/>
      <c r="G370" s="15"/>
      <c r="H370" s="355" t="str">
        <f>VLOOKUP($A370,'ANNEX 1 Emission Factors'!$B$41:$AR$58,COLUMNS('ANNEX 1 Emission Factors'!$B:$H)+(H$6-2014),FALSE)</f>
        <v>Calculation in ANNEX 2</v>
      </c>
      <c r="I370" s="355" t="str">
        <f>VLOOKUP($A370,'ANNEX 1 Emission Factors'!$B$41:$AR$58,COLUMNS('ANNEX 1 Emission Factors'!$B:$H)+(I$6-2014),FALSE)</f>
        <v>Calculation in ANNEX 2</v>
      </c>
      <c r="J370" s="355" t="str">
        <f>VLOOKUP($A370,'ANNEX 1 Emission Factors'!$B$41:$AR$58,COLUMNS('ANNEX 1 Emission Factors'!$B:$H)+(J$6-2014),FALSE)</f>
        <v>Calculation in ANNEX 2</v>
      </c>
      <c r="K370" s="355" t="str">
        <f>VLOOKUP($A370,'ANNEX 1 Emission Factors'!$B$41:$AR$58,COLUMNS('ANNEX 1 Emission Factors'!$B:$H)+(K$6-2014),FALSE)</f>
        <v>Calculation in ANNEX 2</v>
      </c>
      <c r="L370" s="355" t="str">
        <f>VLOOKUP($A370,'ANNEX 1 Emission Factors'!$B$41:$AR$58,COLUMNS('ANNEX 1 Emission Factors'!$B:$H)+(L$6-2014),FALSE)</f>
        <v>Calculation in ANNEX 2</v>
      </c>
      <c r="M370" s="355" t="str">
        <f>VLOOKUP($A370,'ANNEX 1 Emission Factors'!$B$41:$AR$58,COLUMNS('ANNEX 1 Emission Factors'!$B:$H)+(M$6-2014),FALSE)</f>
        <v>Calculation in ANNEX 2</v>
      </c>
      <c r="N370" s="355" t="str">
        <f>VLOOKUP($A370,'ANNEX 1 Emission Factors'!$B$41:$AR$58,COLUMNS('ANNEX 1 Emission Factors'!$B:$H)+(N$6-2014),FALSE)</f>
        <v>Calculation in ANNEX 2</v>
      </c>
      <c r="O370" s="355" t="str">
        <f>VLOOKUP($A370,'ANNEX 1 Emission Factors'!$B$41:$AR$58,COLUMNS('ANNEX 1 Emission Factors'!$B:$H)+(O$6-2014),FALSE)</f>
        <v>Calculation in ANNEX 2</v>
      </c>
      <c r="P370" s="355" t="str">
        <f>VLOOKUP($A370,'ANNEX 1 Emission Factors'!$B$41:$AR$58,COLUMNS('ANNEX 1 Emission Factors'!$B:$H)+(P$6-2014),FALSE)</f>
        <v>Calculation in ANNEX 2</v>
      </c>
      <c r="Q370" s="355" t="str">
        <f>VLOOKUP($A370,'ANNEX 1 Emission Factors'!$B$41:$AR$58,COLUMNS('ANNEX 1 Emission Factors'!$B:$H)+(Q$6-2014),FALSE)</f>
        <v>Calculation in ANNEX 2</v>
      </c>
      <c r="R370" s="355" t="str">
        <f>VLOOKUP($A370,'ANNEX 1 Emission Factors'!$B$41:$AR$58,COLUMNS('ANNEX 1 Emission Factors'!$B:$H)+(R$6-2014),FALSE)</f>
        <v>Calculation in ANNEX 2</v>
      </c>
      <c r="S370" s="355" t="str">
        <f>VLOOKUP($A370,'ANNEX 1 Emission Factors'!$B$41:$AR$58,COLUMNS('ANNEX 1 Emission Factors'!$B:$H)+(S$6-2014),FALSE)</f>
        <v>Calculation in ANNEX 2</v>
      </c>
      <c r="T370" s="355" t="str">
        <f>VLOOKUP($A370,'ANNEX 1 Emission Factors'!$B$41:$AR$58,COLUMNS('ANNEX 1 Emission Factors'!$B:$H)+(T$6-2014),FALSE)</f>
        <v>Calculation in ANNEX 2</v>
      </c>
      <c r="U370" s="355" t="str">
        <f>VLOOKUP($A370,'ANNEX 1 Emission Factors'!$B$41:$AR$58,COLUMNS('ANNEX 1 Emission Factors'!$B:$H)+(U$6-2014),FALSE)</f>
        <v>Calculation in ANNEX 2</v>
      </c>
      <c r="V370" s="355" t="str">
        <f>VLOOKUP($A370,'ANNEX 1 Emission Factors'!$B$41:$AR$58,COLUMNS('ANNEX 1 Emission Factors'!$B:$H)+(V$6-2014),FALSE)</f>
        <v>Calculation in ANNEX 2</v>
      </c>
      <c r="W370" s="355" t="str">
        <f>VLOOKUP($A370,'ANNEX 1 Emission Factors'!$B$41:$AR$58,COLUMNS('ANNEX 1 Emission Factors'!$B:$H)+(W$6-2014),FALSE)</f>
        <v>Calculation in ANNEX 2</v>
      </c>
      <c r="X370" s="355" t="str">
        <f>VLOOKUP($A370,'ANNEX 1 Emission Factors'!$B$41:$AR$58,COLUMNS('ANNEX 1 Emission Factors'!$B:$H)+(X$6-2014),FALSE)</f>
        <v>Calculation in ANNEX 2</v>
      </c>
      <c r="Y370" s="355" t="str">
        <f>VLOOKUP($A370,'ANNEX 1 Emission Factors'!$B$41:$AR$58,COLUMNS('ANNEX 1 Emission Factors'!$B:$H)+(Y$6-2014),FALSE)</f>
        <v>Calculation in ANNEX 2</v>
      </c>
      <c r="Z370" s="355" t="str">
        <f>VLOOKUP($A370,'ANNEX 1 Emission Factors'!$B$41:$AR$58,COLUMNS('ANNEX 1 Emission Factors'!$B:$H)+(Z$6-2014),FALSE)</f>
        <v>Calculation in ANNEX 2</v>
      </c>
      <c r="AA370" s="355" t="str">
        <f>VLOOKUP($A370,'ANNEX 1 Emission Factors'!$B$41:$AR$58,COLUMNS('ANNEX 1 Emission Factors'!$B:$H)+(AA$6-2014),FALSE)</f>
        <v>Calculation in ANNEX 2</v>
      </c>
      <c r="AB370" s="355" t="str">
        <f>VLOOKUP($A370,'ANNEX 1 Emission Factors'!$B$41:$AR$58,COLUMNS('ANNEX 1 Emission Factors'!$B:$H)+(AB$6-2014),FALSE)</f>
        <v>Calculation in ANNEX 2</v>
      </c>
      <c r="AC370" s="355" t="str">
        <f>VLOOKUP($A370,'ANNEX 1 Emission Factors'!$B$41:$AR$58,COLUMNS('ANNEX 1 Emission Factors'!$B:$H)+(AC$6-2014),FALSE)</f>
        <v>Calculation in ANNEX 2</v>
      </c>
      <c r="AD370" s="355" t="str">
        <f>VLOOKUP($A370,'ANNEX 1 Emission Factors'!$B$41:$AR$58,COLUMNS('ANNEX 1 Emission Factors'!$B:$H)+(AD$6-2014),FALSE)</f>
        <v>Calculation in ANNEX 2</v>
      </c>
      <c r="AE370" s="355" t="str">
        <f>VLOOKUP($A370,'ANNEX 1 Emission Factors'!$B$41:$AR$58,COLUMNS('ANNEX 1 Emission Factors'!$B:$H)+(AE$6-2014),FALSE)</f>
        <v>Calculation in ANNEX 2</v>
      </c>
      <c r="AF370" s="355" t="str">
        <f>VLOOKUP($A370,'ANNEX 1 Emission Factors'!$B$41:$AR$58,COLUMNS('ANNEX 1 Emission Factors'!$B:$H)+(AF$6-2014),FALSE)</f>
        <v>Calculation in ANNEX 2</v>
      </c>
      <c r="AG370" s="355" t="str">
        <f>VLOOKUP($A370,'ANNEX 1 Emission Factors'!$B$41:$AR$58,COLUMNS('ANNEX 1 Emission Factors'!$B:$H)+(AG$6-2014),FALSE)</f>
        <v>Calculation in ANNEX 2</v>
      </c>
      <c r="AH370" s="355" t="str">
        <f>VLOOKUP($A370,'ANNEX 1 Emission Factors'!$B$41:$AR$58,COLUMNS('ANNEX 1 Emission Factors'!$B:$H)+(AH$6-2014),FALSE)</f>
        <v>Calculation in ANNEX 2</v>
      </c>
      <c r="AI370" s="355" t="str">
        <f>VLOOKUP($A370,'ANNEX 1 Emission Factors'!$B$41:$AR$58,COLUMNS('ANNEX 1 Emission Factors'!$B:$H)+(AI$6-2014),FALSE)</f>
        <v>Calculation in ANNEX 2</v>
      </c>
      <c r="AJ370" s="355" t="str">
        <f>VLOOKUP($A370,'ANNEX 1 Emission Factors'!$B$41:$AR$58,COLUMNS('ANNEX 1 Emission Factors'!$B:$H)+(AJ$6-2014),FALSE)</f>
        <v>Calculation in ANNEX 2</v>
      </c>
      <c r="AK370" s="355" t="str">
        <f>VLOOKUP($A370,'ANNEX 1 Emission Factors'!$B$41:$AR$58,COLUMNS('ANNEX 1 Emission Factors'!$B:$H)+(AK$6-2014),FALSE)</f>
        <v>Calculation in ANNEX 2</v>
      </c>
      <c r="AL370" s="355" t="str">
        <f>VLOOKUP($A370,'ANNEX 1 Emission Factors'!$B$41:$AR$58,COLUMNS('ANNEX 1 Emission Factors'!$B:$H)+(AL$6-2014),FALSE)</f>
        <v>Calculation in ANNEX 2</v>
      </c>
    </row>
    <row r="371" spans="1:38" hidden="1" outlineLevel="1">
      <c r="A371" s="15" t="str">
        <f t="shared" si="959"/>
        <v>District heating 2 (supplier-specific)</v>
      </c>
      <c r="B371" s="15"/>
      <c r="C371" s="15"/>
      <c r="D371" s="354"/>
      <c r="E371" s="354"/>
      <c r="F371" s="15"/>
      <c r="G371" s="15"/>
      <c r="H371" s="355" t="str">
        <f>VLOOKUP($A371,'ANNEX 1 Emission Factors'!$B$41:$AR$58,COLUMNS('ANNEX 1 Emission Factors'!$B:$H)+(H$6-2014),FALSE)</f>
        <v>Calculation in ANNEX 2</v>
      </c>
      <c r="I371" s="355" t="str">
        <f>VLOOKUP($A371,'ANNEX 1 Emission Factors'!$B$41:$AR$58,COLUMNS('ANNEX 1 Emission Factors'!$B:$H)+(I$6-2014),FALSE)</f>
        <v>Calculation in ANNEX 2</v>
      </c>
      <c r="J371" s="355" t="str">
        <f>VLOOKUP($A371,'ANNEX 1 Emission Factors'!$B$41:$AR$58,COLUMNS('ANNEX 1 Emission Factors'!$B:$H)+(J$6-2014),FALSE)</f>
        <v>Calculation in ANNEX 2</v>
      </c>
      <c r="K371" s="355" t="str">
        <f>VLOOKUP($A371,'ANNEX 1 Emission Factors'!$B$41:$AR$58,COLUMNS('ANNEX 1 Emission Factors'!$B:$H)+(K$6-2014),FALSE)</f>
        <v>Calculation in ANNEX 2</v>
      </c>
      <c r="L371" s="355" t="str">
        <f>VLOOKUP($A371,'ANNEX 1 Emission Factors'!$B$41:$AR$58,COLUMNS('ANNEX 1 Emission Factors'!$B:$H)+(L$6-2014),FALSE)</f>
        <v>Calculation in ANNEX 2</v>
      </c>
      <c r="M371" s="355" t="str">
        <f>VLOOKUP($A371,'ANNEX 1 Emission Factors'!$B$41:$AR$58,COLUMNS('ANNEX 1 Emission Factors'!$B:$H)+(M$6-2014),FALSE)</f>
        <v>Calculation in ANNEX 2</v>
      </c>
      <c r="N371" s="355" t="str">
        <f>VLOOKUP($A371,'ANNEX 1 Emission Factors'!$B$41:$AR$58,COLUMNS('ANNEX 1 Emission Factors'!$B:$H)+(N$6-2014),FALSE)</f>
        <v>Calculation in ANNEX 2</v>
      </c>
      <c r="O371" s="355" t="str">
        <f>VLOOKUP($A371,'ANNEX 1 Emission Factors'!$B$41:$AR$58,COLUMNS('ANNEX 1 Emission Factors'!$B:$H)+(O$6-2014),FALSE)</f>
        <v>Calculation in ANNEX 2</v>
      </c>
      <c r="P371" s="355" t="str">
        <f>VLOOKUP($A371,'ANNEX 1 Emission Factors'!$B$41:$AR$58,COLUMNS('ANNEX 1 Emission Factors'!$B:$H)+(P$6-2014),FALSE)</f>
        <v>Calculation in ANNEX 2</v>
      </c>
      <c r="Q371" s="355" t="str">
        <f>VLOOKUP($A371,'ANNEX 1 Emission Factors'!$B$41:$AR$58,COLUMNS('ANNEX 1 Emission Factors'!$B:$H)+(Q$6-2014),FALSE)</f>
        <v>Calculation in ANNEX 2</v>
      </c>
      <c r="R371" s="355" t="str">
        <f>VLOOKUP($A371,'ANNEX 1 Emission Factors'!$B$41:$AR$58,COLUMNS('ANNEX 1 Emission Factors'!$B:$H)+(R$6-2014),FALSE)</f>
        <v>Calculation in ANNEX 2</v>
      </c>
      <c r="S371" s="355" t="str">
        <f>VLOOKUP($A371,'ANNEX 1 Emission Factors'!$B$41:$AR$58,COLUMNS('ANNEX 1 Emission Factors'!$B:$H)+(S$6-2014),FALSE)</f>
        <v>Calculation in ANNEX 2</v>
      </c>
      <c r="T371" s="355" t="str">
        <f>VLOOKUP($A371,'ANNEX 1 Emission Factors'!$B$41:$AR$58,COLUMNS('ANNEX 1 Emission Factors'!$B:$H)+(T$6-2014),FALSE)</f>
        <v>Calculation in ANNEX 2</v>
      </c>
      <c r="U371" s="355" t="str">
        <f>VLOOKUP($A371,'ANNEX 1 Emission Factors'!$B$41:$AR$58,COLUMNS('ANNEX 1 Emission Factors'!$B:$H)+(U$6-2014),FALSE)</f>
        <v>Calculation in ANNEX 2</v>
      </c>
      <c r="V371" s="355" t="str">
        <f>VLOOKUP($A371,'ANNEX 1 Emission Factors'!$B$41:$AR$58,COLUMNS('ANNEX 1 Emission Factors'!$B:$H)+(V$6-2014),FALSE)</f>
        <v>Calculation in ANNEX 2</v>
      </c>
      <c r="W371" s="355" t="str">
        <f>VLOOKUP($A371,'ANNEX 1 Emission Factors'!$B$41:$AR$58,COLUMNS('ANNEX 1 Emission Factors'!$B:$H)+(W$6-2014),FALSE)</f>
        <v>Calculation in ANNEX 2</v>
      </c>
      <c r="X371" s="355" t="str">
        <f>VLOOKUP($A371,'ANNEX 1 Emission Factors'!$B$41:$AR$58,COLUMNS('ANNEX 1 Emission Factors'!$B:$H)+(X$6-2014),FALSE)</f>
        <v>Calculation in ANNEX 2</v>
      </c>
      <c r="Y371" s="355" t="str">
        <f>VLOOKUP($A371,'ANNEX 1 Emission Factors'!$B$41:$AR$58,COLUMNS('ANNEX 1 Emission Factors'!$B:$H)+(Y$6-2014),FALSE)</f>
        <v>Calculation in ANNEX 2</v>
      </c>
      <c r="Z371" s="355" t="str">
        <f>VLOOKUP($A371,'ANNEX 1 Emission Factors'!$B$41:$AR$58,COLUMNS('ANNEX 1 Emission Factors'!$B:$H)+(Z$6-2014),FALSE)</f>
        <v>Calculation in ANNEX 2</v>
      </c>
      <c r="AA371" s="355" t="str">
        <f>VLOOKUP($A371,'ANNEX 1 Emission Factors'!$B$41:$AR$58,COLUMNS('ANNEX 1 Emission Factors'!$B:$H)+(AA$6-2014),FALSE)</f>
        <v>Calculation in ANNEX 2</v>
      </c>
      <c r="AB371" s="355" t="str">
        <f>VLOOKUP($A371,'ANNEX 1 Emission Factors'!$B$41:$AR$58,COLUMNS('ANNEX 1 Emission Factors'!$B:$H)+(AB$6-2014),FALSE)</f>
        <v>Calculation in ANNEX 2</v>
      </c>
      <c r="AC371" s="355" t="str">
        <f>VLOOKUP($A371,'ANNEX 1 Emission Factors'!$B$41:$AR$58,COLUMNS('ANNEX 1 Emission Factors'!$B:$H)+(AC$6-2014),FALSE)</f>
        <v>Calculation in ANNEX 2</v>
      </c>
      <c r="AD371" s="355" t="str">
        <f>VLOOKUP($A371,'ANNEX 1 Emission Factors'!$B$41:$AR$58,COLUMNS('ANNEX 1 Emission Factors'!$B:$H)+(AD$6-2014),FALSE)</f>
        <v>Calculation in ANNEX 2</v>
      </c>
      <c r="AE371" s="355" t="str">
        <f>VLOOKUP($A371,'ANNEX 1 Emission Factors'!$B$41:$AR$58,COLUMNS('ANNEX 1 Emission Factors'!$B:$H)+(AE$6-2014),FALSE)</f>
        <v>Calculation in ANNEX 2</v>
      </c>
      <c r="AF371" s="355" t="str">
        <f>VLOOKUP($A371,'ANNEX 1 Emission Factors'!$B$41:$AR$58,COLUMNS('ANNEX 1 Emission Factors'!$B:$H)+(AF$6-2014),FALSE)</f>
        <v>Calculation in ANNEX 2</v>
      </c>
      <c r="AG371" s="355" t="str">
        <f>VLOOKUP($A371,'ANNEX 1 Emission Factors'!$B$41:$AR$58,COLUMNS('ANNEX 1 Emission Factors'!$B:$H)+(AG$6-2014),FALSE)</f>
        <v>Calculation in ANNEX 2</v>
      </c>
      <c r="AH371" s="355" t="str">
        <f>VLOOKUP($A371,'ANNEX 1 Emission Factors'!$B$41:$AR$58,COLUMNS('ANNEX 1 Emission Factors'!$B:$H)+(AH$6-2014),FALSE)</f>
        <v>Calculation in ANNEX 2</v>
      </c>
      <c r="AI371" s="355" t="str">
        <f>VLOOKUP($A371,'ANNEX 1 Emission Factors'!$B$41:$AR$58,COLUMNS('ANNEX 1 Emission Factors'!$B:$H)+(AI$6-2014),FALSE)</f>
        <v>Calculation in ANNEX 2</v>
      </c>
      <c r="AJ371" s="355" t="str">
        <f>VLOOKUP($A371,'ANNEX 1 Emission Factors'!$B$41:$AR$58,COLUMNS('ANNEX 1 Emission Factors'!$B:$H)+(AJ$6-2014),FALSE)</f>
        <v>Calculation in ANNEX 2</v>
      </c>
      <c r="AK371" s="355" t="str">
        <f>VLOOKUP($A371,'ANNEX 1 Emission Factors'!$B$41:$AR$58,COLUMNS('ANNEX 1 Emission Factors'!$B:$H)+(AK$6-2014),FALSE)</f>
        <v>Calculation in ANNEX 2</v>
      </c>
      <c r="AL371" s="355" t="str">
        <f>VLOOKUP($A371,'ANNEX 1 Emission Factors'!$B$41:$AR$58,COLUMNS('ANNEX 1 Emission Factors'!$B:$H)+(AL$6-2014),FALSE)</f>
        <v>Calculation in ANNEX 2</v>
      </c>
    </row>
    <row r="372" spans="1:38" hidden="1" outlineLevel="1">
      <c r="A372" s="15" t="str">
        <f t="shared" si="959"/>
        <v>District heating 3 (supplier-specific)</v>
      </c>
      <c r="B372" s="15"/>
      <c r="C372" s="15"/>
      <c r="D372" s="354"/>
      <c r="E372" s="354"/>
      <c r="F372" s="15"/>
      <c r="G372" s="15"/>
      <c r="H372" s="355" t="str">
        <f>VLOOKUP($A372,'ANNEX 1 Emission Factors'!$B$41:$AR$58,COLUMNS('ANNEX 1 Emission Factors'!$B:$H)+(H$6-2014),FALSE)</f>
        <v>Calculation in ANNEX 2</v>
      </c>
      <c r="I372" s="355" t="str">
        <f>VLOOKUP($A372,'ANNEX 1 Emission Factors'!$B$41:$AR$58,COLUMNS('ANNEX 1 Emission Factors'!$B:$H)+(I$6-2014),FALSE)</f>
        <v>Calculation in ANNEX 2</v>
      </c>
      <c r="J372" s="355" t="str">
        <f>VLOOKUP($A372,'ANNEX 1 Emission Factors'!$B$41:$AR$58,COLUMNS('ANNEX 1 Emission Factors'!$B:$H)+(J$6-2014),FALSE)</f>
        <v>Calculation in ANNEX 2</v>
      </c>
      <c r="K372" s="355" t="str">
        <f>VLOOKUP($A372,'ANNEX 1 Emission Factors'!$B$41:$AR$58,COLUMNS('ANNEX 1 Emission Factors'!$B:$H)+(K$6-2014),FALSE)</f>
        <v>Calculation in ANNEX 2</v>
      </c>
      <c r="L372" s="355" t="str">
        <f>VLOOKUP($A372,'ANNEX 1 Emission Factors'!$B$41:$AR$58,COLUMNS('ANNEX 1 Emission Factors'!$B:$H)+(L$6-2014),FALSE)</f>
        <v>Calculation in ANNEX 2</v>
      </c>
      <c r="M372" s="355" t="str">
        <f>VLOOKUP($A372,'ANNEX 1 Emission Factors'!$B$41:$AR$58,COLUMNS('ANNEX 1 Emission Factors'!$B:$H)+(M$6-2014),FALSE)</f>
        <v>Calculation in ANNEX 2</v>
      </c>
      <c r="N372" s="355" t="str">
        <f>VLOOKUP($A372,'ANNEX 1 Emission Factors'!$B$41:$AR$58,COLUMNS('ANNEX 1 Emission Factors'!$B:$H)+(N$6-2014),FALSE)</f>
        <v>Calculation in ANNEX 2</v>
      </c>
      <c r="O372" s="355" t="str">
        <f>VLOOKUP($A372,'ANNEX 1 Emission Factors'!$B$41:$AR$58,COLUMNS('ANNEX 1 Emission Factors'!$B:$H)+(O$6-2014),FALSE)</f>
        <v>Calculation in ANNEX 2</v>
      </c>
      <c r="P372" s="355" t="str">
        <f>VLOOKUP($A372,'ANNEX 1 Emission Factors'!$B$41:$AR$58,COLUMNS('ANNEX 1 Emission Factors'!$B:$H)+(P$6-2014),FALSE)</f>
        <v>Calculation in ANNEX 2</v>
      </c>
      <c r="Q372" s="355" t="str">
        <f>VLOOKUP($A372,'ANNEX 1 Emission Factors'!$B$41:$AR$58,COLUMNS('ANNEX 1 Emission Factors'!$B:$H)+(Q$6-2014),FALSE)</f>
        <v>Calculation in ANNEX 2</v>
      </c>
      <c r="R372" s="355" t="str">
        <f>VLOOKUP($A372,'ANNEX 1 Emission Factors'!$B$41:$AR$58,COLUMNS('ANNEX 1 Emission Factors'!$B:$H)+(R$6-2014),FALSE)</f>
        <v>Calculation in ANNEX 2</v>
      </c>
      <c r="S372" s="355" t="str">
        <f>VLOOKUP($A372,'ANNEX 1 Emission Factors'!$B$41:$AR$58,COLUMNS('ANNEX 1 Emission Factors'!$B:$H)+(S$6-2014),FALSE)</f>
        <v>Calculation in ANNEX 2</v>
      </c>
      <c r="T372" s="355" t="str">
        <f>VLOOKUP($A372,'ANNEX 1 Emission Factors'!$B$41:$AR$58,COLUMNS('ANNEX 1 Emission Factors'!$B:$H)+(T$6-2014),FALSE)</f>
        <v>Calculation in ANNEX 2</v>
      </c>
      <c r="U372" s="355" t="str">
        <f>VLOOKUP($A372,'ANNEX 1 Emission Factors'!$B$41:$AR$58,COLUMNS('ANNEX 1 Emission Factors'!$B:$H)+(U$6-2014),FALSE)</f>
        <v>Calculation in ANNEX 2</v>
      </c>
      <c r="V372" s="355" t="str">
        <f>VLOOKUP($A372,'ANNEX 1 Emission Factors'!$B$41:$AR$58,COLUMNS('ANNEX 1 Emission Factors'!$B:$H)+(V$6-2014),FALSE)</f>
        <v>Calculation in ANNEX 2</v>
      </c>
      <c r="W372" s="355" t="str">
        <f>VLOOKUP($A372,'ANNEX 1 Emission Factors'!$B$41:$AR$58,COLUMNS('ANNEX 1 Emission Factors'!$B:$H)+(W$6-2014),FALSE)</f>
        <v>Calculation in ANNEX 2</v>
      </c>
      <c r="X372" s="355" t="str">
        <f>VLOOKUP($A372,'ANNEX 1 Emission Factors'!$B$41:$AR$58,COLUMNS('ANNEX 1 Emission Factors'!$B:$H)+(X$6-2014),FALSE)</f>
        <v>Calculation in ANNEX 2</v>
      </c>
      <c r="Y372" s="355" t="str">
        <f>VLOOKUP($A372,'ANNEX 1 Emission Factors'!$B$41:$AR$58,COLUMNS('ANNEX 1 Emission Factors'!$B:$H)+(Y$6-2014),FALSE)</f>
        <v>Calculation in ANNEX 2</v>
      </c>
      <c r="Z372" s="355" t="str">
        <f>VLOOKUP($A372,'ANNEX 1 Emission Factors'!$B$41:$AR$58,COLUMNS('ANNEX 1 Emission Factors'!$B:$H)+(Z$6-2014),FALSE)</f>
        <v>Calculation in ANNEX 2</v>
      </c>
      <c r="AA372" s="355" t="str">
        <f>VLOOKUP($A372,'ANNEX 1 Emission Factors'!$B$41:$AR$58,COLUMNS('ANNEX 1 Emission Factors'!$B:$H)+(AA$6-2014),FALSE)</f>
        <v>Calculation in ANNEX 2</v>
      </c>
      <c r="AB372" s="355" t="str">
        <f>VLOOKUP($A372,'ANNEX 1 Emission Factors'!$B$41:$AR$58,COLUMNS('ANNEX 1 Emission Factors'!$B:$H)+(AB$6-2014),FALSE)</f>
        <v>Calculation in ANNEX 2</v>
      </c>
      <c r="AC372" s="355" t="str">
        <f>VLOOKUP($A372,'ANNEX 1 Emission Factors'!$B$41:$AR$58,COLUMNS('ANNEX 1 Emission Factors'!$B:$H)+(AC$6-2014),FALSE)</f>
        <v>Calculation in ANNEX 2</v>
      </c>
      <c r="AD372" s="355" t="str">
        <f>VLOOKUP($A372,'ANNEX 1 Emission Factors'!$B$41:$AR$58,COLUMNS('ANNEX 1 Emission Factors'!$B:$H)+(AD$6-2014),FALSE)</f>
        <v>Calculation in ANNEX 2</v>
      </c>
      <c r="AE372" s="355" t="str">
        <f>VLOOKUP($A372,'ANNEX 1 Emission Factors'!$B$41:$AR$58,COLUMNS('ANNEX 1 Emission Factors'!$B:$H)+(AE$6-2014),FALSE)</f>
        <v>Calculation in ANNEX 2</v>
      </c>
      <c r="AF372" s="355" t="str">
        <f>VLOOKUP($A372,'ANNEX 1 Emission Factors'!$B$41:$AR$58,COLUMNS('ANNEX 1 Emission Factors'!$B:$H)+(AF$6-2014),FALSE)</f>
        <v>Calculation in ANNEX 2</v>
      </c>
      <c r="AG372" s="355" t="str">
        <f>VLOOKUP($A372,'ANNEX 1 Emission Factors'!$B$41:$AR$58,COLUMNS('ANNEX 1 Emission Factors'!$B:$H)+(AG$6-2014),FALSE)</f>
        <v>Calculation in ANNEX 2</v>
      </c>
      <c r="AH372" s="355" t="str">
        <f>VLOOKUP($A372,'ANNEX 1 Emission Factors'!$B$41:$AR$58,COLUMNS('ANNEX 1 Emission Factors'!$B:$H)+(AH$6-2014),FALSE)</f>
        <v>Calculation in ANNEX 2</v>
      </c>
      <c r="AI372" s="355" t="str">
        <f>VLOOKUP($A372,'ANNEX 1 Emission Factors'!$B$41:$AR$58,COLUMNS('ANNEX 1 Emission Factors'!$B:$H)+(AI$6-2014),FALSE)</f>
        <v>Calculation in ANNEX 2</v>
      </c>
      <c r="AJ372" s="355" t="str">
        <f>VLOOKUP($A372,'ANNEX 1 Emission Factors'!$B$41:$AR$58,COLUMNS('ANNEX 1 Emission Factors'!$B:$H)+(AJ$6-2014),FALSE)</f>
        <v>Calculation in ANNEX 2</v>
      </c>
      <c r="AK372" s="355" t="str">
        <f>VLOOKUP($A372,'ANNEX 1 Emission Factors'!$B$41:$AR$58,COLUMNS('ANNEX 1 Emission Factors'!$B:$H)+(AK$6-2014),FALSE)</f>
        <v>Calculation in ANNEX 2</v>
      </c>
      <c r="AL372" s="355" t="str">
        <f>VLOOKUP($A372,'ANNEX 1 Emission Factors'!$B$41:$AR$58,COLUMNS('ANNEX 1 Emission Factors'!$B:$H)+(AL$6-2014),FALSE)</f>
        <v>Calculation in ANNEX 2</v>
      </c>
    </row>
    <row r="373" spans="1:38" hidden="1" outlineLevel="1">
      <c r="A373" s="15" t="str">
        <f t="shared" si="959"/>
        <v>Heating-Mix Germany (source DGNB, 2018)</v>
      </c>
      <c r="B373" s="15"/>
      <c r="C373" s="15"/>
      <c r="D373" s="354"/>
      <c r="E373" s="354"/>
      <c r="F373" s="15"/>
      <c r="G373" s="15"/>
      <c r="H373" s="355">
        <f>VLOOKUP($A373,'ANNEX 1 Emission Factors'!$B$41:$AR$58,COLUMNS('ANNEX 1 Emission Factors'!$B:$H)+(H$6-2014),FALSE)</f>
        <v>0.23100000000000001</v>
      </c>
      <c r="I373" s="355">
        <f>VLOOKUP($A373,'ANNEX 1 Emission Factors'!$B$41:$AR$58,COLUMNS('ANNEX 1 Emission Factors'!$B:$H)+(I$6-2014),FALSE)</f>
        <v>0.23100000000000001</v>
      </c>
      <c r="J373" s="355">
        <f>VLOOKUP($A373,'ANNEX 1 Emission Factors'!$B$41:$AR$58,COLUMNS('ANNEX 1 Emission Factors'!$B:$H)+(J$6-2014),FALSE)</f>
        <v>0.23100000000000001</v>
      </c>
      <c r="K373" s="355">
        <f>VLOOKUP($A373,'ANNEX 1 Emission Factors'!$B$41:$AR$58,COLUMNS('ANNEX 1 Emission Factors'!$B:$H)+(K$6-2014),FALSE)</f>
        <v>0.23100000000000001</v>
      </c>
      <c r="L373" s="355">
        <f>VLOOKUP($A373,'ANNEX 1 Emission Factors'!$B$41:$AR$58,COLUMNS('ANNEX 1 Emission Factors'!$B:$H)+(L$6-2014),FALSE)</f>
        <v>0.23100000000000001</v>
      </c>
      <c r="M373" s="355">
        <f>VLOOKUP($A373,'ANNEX 1 Emission Factors'!$B$41:$AR$58,COLUMNS('ANNEX 1 Emission Factors'!$B:$H)+(M$6-2014),FALSE)</f>
        <v>0.23100000000000001</v>
      </c>
      <c r="N373" s="355">
        <f>VLOOKUP($A373,'ANNEX 1 Emission Factors'!$B$41:$AR$58,COLUMNS('ANNEX 1 Emission Factors'!$B:$H)+(N$6-2014),FALSE)</f>
        <v>0.23100000000000001</v>
      </c>
      <c r="O373" s="355">
        <f>VLOOKUP($A373,'ANNEX 1 Emission Factors'!$B$41:$AR$58,COLUMNS('ANNEX 1 Emission Factors'!$B:$H)+(O$6-2014),FALSE)</f>
        <v>0.23100000000000001</v>
      </c>
      <c r="P373" s="355">
        <f>VLOOKUP($A373,'ANNEX 1 Emission Factors'!$B$41:$AR$58,COLUMNS('ANNEX 1 Emission Factors'!$B:$H)+(P$6-2014),FALSE)</f>
        <v>0.23100000000000001</v>
      </c>
      <c r="Q373" s="355">
        <f>VLOOKUP($A373,'ANNEX 1 Emission Factors'!$B$41:$AR$58,COLUMNS('ANNEX 1 Emission Factors'!$B:$H)+(Q$6-2014),FALSE)</f>
        <v>0.23100000000000001</v>
      </c>
      <c r="R373" s="355">
        <f>VLOOKUP($A373,'ANNEX 1 Emission Factors'!$B$41:$AR$58,COLUMNS('ANNEX 1 Emission Factors'!$B:$H)+(R$6-2014),FALSE)</f>
        <v>0.23100000000000001</v>
      </c>
      <c r="S373" s="355">
        <f>VLOOKUP($A373,'ANNEX 1 Emission Factors'!$B$41:$AR$58,COLUMNS('ANNEX 1 Emission Factors'!$B:$H)+(S$6-2014),FALSE)</f>
        <v>0.23100000000000001</v>
      </c>
      <c r="T373" s="355">
        <f>VLOOKUP($A373,'ANNEX 1 Emission Factors'!$B$41:$AR$58,COLUMNS('ANNEX 1 Emission Factors'!$B:$H)+(T$6-2014),FALSE)</f>
        <v>0.23100000000000001</v>
      </c>
      <c r="U373" s="355">
        <f>VLOOKUP($A373,'ANNEX 1 Emission Factors'!$B$41:$AR$58,COLUMNS('ANNEX 1 Emission Factors'!$B:$H)+(U$6-2014),FALSE)</f>
        <v>0.23100000000000001</v>
      </c>
      <c r="V373" s="355">
        <f>VLOOKUP($A373,'ANNEX 1 Emission Factors'!$B$41:$AR$58,COLUMNS('ANNEX 1 Emission Factors'!$B:$H)+(V$6-2014),FALSE)</f>
        <v>0.23100000000000001</v>
      </c>
      <c r="W373" s="355">
        <f>VLOOKUP($A373,'ANNEX 1 Emission Factors'!$B$41:$AR$58,COLUMNS('ANNEX 1 Emission Factors'!$B:$H)+(W$6-2014),FALSE)</f>
        <v>0.23100000000000001</v>
      </c>
      <c r="X373" s="355">
        <f>VLOOKUP($A373,'ANNEX 1 Emission Factors'!$B$41:$AR$58,COLUMNS('ANNEX 1 Emission Factors'!$B:$H)+(X$6-2014),FALSE)</f>
        <v>0.23100000000000001</v>
      </c>
      <c r="Y373" s="355">
        <f>VLOOKUP($A373,'ANNEX 1 Emission Factors'!$B$41:$AR$58,COLUMNS('ANNEX 1 Emission Factors'!$B:$H)+(Y$6-2014),FALSE)</f>
        <v>0.23100000000000001</v>
      </c>
      <c r="Z373" s="355">
        <f>VLOOKUP($A373,'ANNEX 1 Emission Factors'!$B$41:$AR$58,COLUMNS('ANNEX 1 Emission Factors'!$B:$H)+(Z$6-2014),FALSE)</f>
        <v>0.23100000000000001</v>
      </c>
      <c r="AA373" s="355">
        <f>VLOOKUP($A373,'ANNEX 1 Emission Factors'!$B$41:$AR$58,COLUMNS('ANNEX 1 Emission Factors'!$B:$H)+(AA$6-2014),FALSE)</f>
        <v>0.23100000000000001</v>
      </c>
      <c r="AB373" s="355">
        <f>VLOOKUP($A373,'ANNEX 1 Emission Factors'!$B$41:$AR$58,COLUMNS('ANNEX 1 Emission Factors'!$B:$H)+(AB$6-2014),FALSE)</f>
        <v>0.23100000000000001</v>
      </c>
      <c r="AC373" s="355">
        <f>VLOOKUP($A373,'ANNEX 1 Emission Factors'!$B$41:$AR$58,COLUMNS('ANNEX 1 Emission Factors'!$B:$H)+(AC$6-2014),FALSE)</f>
        <v>0.23100000000000001</v>
      </c>
      <c r="AD373" s="355">
        <f>VLOOKUP($A373,'ANNEX 1 Emission Factors'!$B$41:$AR$58,COLUMNS('ANNEX 1 Emission Factors'!$B:$H)+(AD$6-2014),FALSE)</f>
        <v>0.23100000000000001</v>
      </c>
      <c r="AE373" s="355">
        <f>VLOOKUP($A373,'ANNEX 1 Emission Factors'!$B$41:$AR$58,COLUMNS('ANNEX 1 Emission Factors'!$B:$H)+(AE$6-2014),FALSE)</f>
        <v>0.23100000000000001</v>
      </c>
      <c r="AF373" s="355">
        <f>VLOOKUP($A373,'ANNEX 1 Emission Factors'!$B$41:$AR$58,COLUMNS('ANNEX 1 Emission Factors'!$B:$H)+(AF$6-2014),FALSE)</f>
        <v>0.23100000000000001</v>
      </c>
      <c r="AG373" s="355">
        <f>VLOOKUP($A373,'ANNEX 1 Emission Factors'!$B$41:$AR$58,COLUMNS('ANNEX 1 Emission Factors'!$B:$H)+(AG$6-2014),FALSE)</f>
        <v>0.23100000000000001</v>
      </c>
      <c r="AH373" s="355">
        <f>VLOOKUP($A373,'ANNEX 1 Emission Factors'!$B$41:$AR$58,COLUMNS('ANNEX 1 Emission Factors'!$B:$H)+(AH$6-2014),FALSE)</f>
        <v>0.23100000000000001</v>
      </c>
      <c r="AI373" s="355">
        <f>VLOOKUP($A373,'ANNEX 1 Emission Factors'!$B$41:$AR$58,COLUMNS('ANNEX 1 Emission Factors'!$B:$H)+(AI$6-2014),FALSE)</f>
        <v>0.23100000000000001</v>
      </c>
      <c r="AJ373" s="355">
        <f>VLOOKUP($A373,'ANNEX 1 Emission Factors'!$B$41:$AR$58,COLUMNS('ANNEX 1 Emission Factors'!$B:$H)+(AJ$6-2014),FALSE)</f>
        <v>0.23100000000000001</v>
      </c>
      <c r="AK373" s="355">
        <f>VLOOKUP($A373,'ANNEX 1 Emission Factors'!$B$41:$AR$58,COLUMNS('ANNEX 1 Emission Factors'!$B:$H)+(AK$6-2014),FALSE)</f>
        <v>0.23100000000000001</v>
      </c>
      <c r="AL373" s="355">
        <f>VLOOKUP($A373,'ANNEX 1 Emission Factors'!$B$41:$AR$58,COLUMNS('ANNEX 1 Emission Factors'!$B:$H)+(AL$6-2014),FALSE)</f>
        <v>0.23100000000000001</v>
      </c>
    </row>
    <row r="374" spans="1:38" hidden="1" outlineLevel="1">
      <c r="A374" s="15" t="str">
        <f t="shared" si="959"/>
        <v>District cooling 1 (supplier-specific)</v>
      </c>
      <c r="B374" s="15"/>
      <c r="C374" s="15"/>
      <c r="D374" s="354"/>
      <c r="E374" s="354"/>
      <c r="F374" s="15"/>
      <c r="G374" s="15"/>
      <c r="H374" s="355" t="str">
        <f>VLOOKUP($A374,'ANNEX 1 Emission Factors'!$B$41:$AR$58,COLUMNS('ANNEX 1 Emission Factors'!$B:$H)+(H$6-2014),FALSE)</f>
        <v>Calculation in ANNEX 2</v>
      </c>
      <c r="I374" s="355" t="str">
        <f>VLOOKUP($A374,'ANNEX 1 Emission Factors'!$B$41:$AR$58,COLUMNS('ANNEX 1 Emission Factors'!$B:$H)+(I$6-2014),FALSE)</f>
        <v>Calculation in ANNEX 2</v>
      </c>
      <c r="J374" s="355" t="str">
        <f>VLOOKUP($A374,'ANNEX 1 Emission Factors'!$B$41:$AR$58,COLUMNS('ANNEX 1 Emission Factors'!$B:$H)+(J$6-2014),FALSE)</f>
        <v>Calculation in ANNEX 2</v>
      </c>
      <c r="K374" s="355" t="str">
        <f>VLOOKUP($A374,'ANNEX 1 Emission Factors'!$B$41:$AR$58,COLUMNS('ANNEX 1 Emission Factors'!$B:$H)+(K$6-2014),FALSE)</f>
        <v>Calculation in ANNEX 2</v>
      </c>
      <c r="L374" s="355" t="str">
        <f>VLOOKUP($A374,'ANNEX 1 Emission Factors'!$B$41:$AR$58,COLUMNS('ANNEX 1 Emission Factors'!$B:$H)+(L$6-2014),FALSE)</f>
        <v>Calculation in ANNEX 2</v>
      </c>
      <c r="M374" s="355" t="str">
        <f>VLOOKUP($A374,'ANNEX 1 Emission Factors'!$B$41:$AR$58,COLUMNS('ANNEX 1 Emission Factors'!$B:$H)+(M$6-2014),FALSE)</f>
        <v>Calculation in ANNEX 2</v>
      </c>
      <c r="N374" s="355" t="str">
        <f>VLOOKUP($A374,'ANNEX 1 Emission Factors'!$B$41:$AR$58,COLUMNS('ANNEX 1 Emission Factors'!$B:$H)+(N$6-2014),FALSE)</f>
        <v>Calculation in ANNEX 2</v>
      </c>
      <c r="O374" s="355" t="str">
        <f>VLOOKUP($A374,'ANNEX 1 Emission Factors'!$B$41:$AR$58,COLUMNS('ANNEX 1 Emission Factors'!$B:$H)+(O$6-2014),FALSE)</f>
        <v>Calculation in ANNEX 2</v>
      </c>
      <c r="P374" s="355" t="str">
        <f>VLOOKUP($A374,'ANNEX 1 Emission Factors'!$B$41:$AR$58,COLUMNS('ANNEX 1 Emission Factors'!$B:$H)+(P$6-2014),FALSE)</f>
        <v>Calculation in ANNEX 2</v>
      </c>
      <c r="Q374" s="355" t="str">
        <f>VLOOKUP($A374,'ANNEX 1 Emission Factors'!$B$41:$AR$58,COLUMNS('ANNEX 1 Emission Factors'!$B:$H)+(Q$6-2014),FALSE)</f>
        <v>Calculation in ANNEX 2</v>
      </c>
      <c r="R374" s="355" t="str">
        <f>VLOOKUP($A374,'ANNEX 1 Emission Factors'!$B$41:$AR$58,COLUMNS('ANNEX 1 Emission Factors'!$B:$H)+(R$6-2014),FALSE)</f>
        <v>Calculation in ANNEX 2</v>
      </c>
      <c r="S374" s="355" t="str">
        <f>VLOOKUP($A374,'ANNEX 1 Emission Factors'!$B$41:$AR$58,COLUMNS('ANNEX 1 Emission Factors'!$B:$H)+(S$6-2014),FALSE)</f>
        <v>Calculation in ANNEX 2</v>
      </c>
      <c r="T374" s="355" t="str">
        <f>VLOOKUP($A374,'ANNEX 1 Emission Factors'!$B$41:$AR$58,COLUMNS('ANNEX 1 Emission Factors'!$B:$H)+(T$6-2014),FALSE)</f>
        <v>Calculation in ANNEX 2</v>
      </c>
      <c r="U374" s="355" t="str">
        <f>VLOOKUP($A374,'ANNEX 1 Emission Factors'!$B$41:$AR$58,COLUMNS('ANNEX 1 Emission Factors'!$B:$H)+(U$6-2014),FALSE)</f>
        <v>Calculation in ANNEX 2</v>
      </c>
      <c r="V374" s="355" t="str">
        <f>VLOOKUP($A374,'ANNEX 1 Emission Factors'!$B$41:$AR$58,COLUMNS('ANNEX 1 Emission Factors'!$B:$H)+(V$6-2014),FALSE)</f>
        <v>Calculation in ANNEX 2</v>
      </c>
      <c r="W374" s="355" t="str">
        <f>VLOOKUP($A374,'ANNEX 1 Emission Factors'!$B$41:$AR$58,COLUMNS('ANNEX 1 Emission Factors'!$B:$H)+(W$6-2014),FALSE)</f>
        <v>Calculation in ANNEX 2</v>
      </c>
      <c r="X374" s="355" t="str">
        <f>VLOOKUP($A374,'ANNEX 1 Emission Factors'!$B$41:$AR$58,COLUMNS('ANNEX 1 Emission Factors'!$B:$H)+(X$6-2014),FALSE)</f>
        <v>Calculation in ANNEX 2</v>
      </c>
      <c r="Y374" s="355" t="str">
        <f>VLOOKUP($A374,'ANNEX 1 Emission Factors'!$B$41:$AR$58,COLUMNS('ANNEX 1 Emission Factors'!$B:$H)+(Y$6-2014),FALSE)</f>
        <v>Calculation in ANNEX 2</v>
      </c>
      <c r="Z374" s="355" t="str">
        <f>VLOOKUP($A374,'ANNEX 1 Emission Factors'!$B$41:$AR$58,COLUMNS('ANNEX 1 Emission Factors'!$B:$H)+(Z$6-2014),FALSE)</f>
        <v>Calculation in ANNEX 2</v>
      </c>
      <c r="AA374" s="355" t="str">
        <f>VLOOKUP($A374,'ANNEX 1 Emission Factors'!$B$41:$AR$58,COLUMNS('ANNEX 1 Emission Factors'!$B:$H)+(AA$6-2014),FALSE)</f>
        <v>Calculation in ANNEX 2</v>
      </c>
      <c r="AB374" s="355" t="str">
        <f>VLOOKUP($A374,'ANNEX 1 Emission Factors'!$B$41:$AR$58,COLUMNS('ANNEX 1 Emission Factors'!$B:$H)+(AB$6-2014),FALSE)</f>
        <v>Calculation in ANNEX 2</v>
      </c>
      <c r="AC374" s="355" t="str">
        <f>VLOOKUP($A374,'ANNEX 1 Emission Factors'!$B$41:$AR$58,COLUMNS('ANNEX 1 Emission Factors'!$B:$H)+(AC$6-2014),FALSE)</f>
        <v>Calculation in ANNEX 2</v>
      </c>
      <c r="AD374" s="355" t="str">
        <f>VLOOKUP($A374,'ANNEX 1 Emission Factors'!$B$41:$AR$58,COLUMNS('ANNEX 1 Emission Factors'!$B:$H)+(AD$6-2014),FALSE)</f>
        <v>Calculation in ANNEX 2</v>
      </c>
      <c r="AE374" s="355" t="str">
        <f>VLOOKUP($A374,'ANNEX 1 Emission Factors'!$B$41:$AR$58,COLUMNS('ANNEX 1 Emission Factors'!$B:$H)+(AE$6-2014),FALSE)</f>
        <v>Calculation in ANNEX 2</v>
      </c>
      <c r="AF374" s="355" t="str">
        <f>VLOOKUP($A374,'ANNEX 1 Emission Factors'!$B$41:$AR$58,COLUMNS('ANNEX 1 Emission Factors'!$B:$H)+(AF$6-2014),FALSE)</f>
        <v>Calculation in ANNEX 2</v>
      </c>
      <c r="AG374" s="355" t="str">
        <f>VLOOKUP($A374,'ANNEX 1 Emission Factors'!$B$41:$AR$58,COLUMNS('ANNEX 1 Emission Factors'!$B:$H)+(AG$6-2014),FALSE)</f>
        <v>Calculation in ANNEX 2</v>
      </c>
      <c r="AH374" s="355" t="str">
        <f>VLOOKUP($A374,'ANNEX 1 Emission Factors'!$B$41:$AR$58,COLUMNS('ANNEX 1 Emission Factors'!$B:$H)+(AH$6-2014),FALSE)</f>
        <v>Calculation in ANNEX 2</v>
      </c>
      <c r="AI374" s="355" t="str">
        <f>VLOOKUP($A374,'ANNEX 1 Emission Factors'!$B$41:$AR$58,COLUMNS('ANNEX 1 Emission Factors'!$B:$H)+(AI$6-2014),FALSE)</f>
        <v>Calculation in ANNEX 2</v>
      </c>
      <c r="AJ374" s="355" t="str">
        <f>VLOOKUP($A374,'ANNEX 1 Emission Factors'!$B$41:$AR$58,COLUMNS('ANNEX 1 Emission Factors'!$B:$H)+(AJ$6-2014),FALSE)</f>
        <v>Calculation in ANNEX 2</v>
      </c>
      <c r="AK374" s="355" t="str">
        <f>VLOOKUP($A374,'ANNEX 1 Emission Factors'!$B$41:$AR$58,COLUMNS('ANNEX 1 Emission Factors'!$B:$H)+(AK$6-2014),FALSE)</f>
        <v>Calculation in ANNEX 2</v>
      </c>
      <c r="AL374" s="355" t="str">
        <f>VLOOKUP($A374,'ANNEX 1 Emission Factors'!$B$41:$AR$58,COLUMNS('ANNEX 1 Emission Factors'!$B:$H)+(AL$6-2014),FALSE)</f>
        <v>Calculation in ANNEX 2</v>
      </c>
    </row>
    <row r="375" spans="1:38" hidden="1" outlineLevel="1">
      <c r="A375" s="15" t="str">
        <f t="shared" si="959"/>
        <v>District cooling 2 (supplier-specific)</v>
      </c>
      <c r="B375" s="15"/>
      <c r="C375" s="15"/>
      <c r="D375" s="354"/>
      <c r="E375" s="354"/>
      <c r="F375" s="15"/>
      <c r="G375" s="15"/>
      <c r="H375" s="355" t="str">
        <f>VLOOKUP($A375,'ANNEX 1 Emission Factors'!$B$41:$AR$58,COLUMNS('ANNEX 1 Emission Factors'!$B:$H)+(H$6-2014),FALSE)</f>
        <v>Calculation in ANNEX 2</v>
      </c>
      <c r="I375" s="355" t="str">
        <f>VLOOKUP($A375,'ANNEX 1 Emission Factors'!$B$41:$AR$58,COLUMNS('ANNEX 1 Emission Factors'!$B:$H)+(I$6-2014),FALSE)</f>
        <v>Calculation in ANNEX 2</v>
      </c>
      <c r="J375" s="355" t="str">
        <f>VLOOKUP($A375,'ANNEX 1 Emission Factors'!$B$41:$AR$58,COLUMNS('ANNEX 1 Emission Factors'!$B:$H)+(J$6-2014),FALSE)</f>
        <v>Calculation in ANNEX 2</v>
      </c>
      <c r="K375" s="355" t="str">
        <f>VLOOKUP($A375,'ANNEX 1 Emission Factors'!$B$41:$AR$58,COLUMNS('ANNEX 1 Emission Factors'!$B:$H)+(K$6-2014),FALSE)</f>
        <v>Calculation in ANNEX 2</v>
      </c>
      <c r="L375" s="355" t="str">
        <f>VLOOKUP($A375,'ANNEX 1 Emission Factors'!$B$41:$AR$58,COLUMNS('ANNEX 1 Emission Factors'!$B:$H)+(L$6-2014),FALSE)</f>
        <v>Calculation in ANNEX 2</v>
      </c>
      <c r="M375" s="355" t="str">
        <f>VLOOKUP($A375,'ANNEX 1 Emission Factors'!$B$41:$AR$58,COLUMNS('ANNEX 1 Emission Factors'!$B:$H)+(M$6-2014),FALSE)</f>
        <v>Calculation in ANNEX 2</v>
      </c>
      <c r="N375" s="355" t="str">
        <f>VLOOKUP($A375,'ANNEX 1 Emission Factors'!$B$41:$AR$58,COLUMNS('ANNEX 1 Emission Factors'!$B:$H)+(N$6-2014),FALSE)</f>
        <v>Calculation in ANNEX 2</v>
      </c>
      <c r="O375" s="355" t="str">
        <f>VLOOKUP($A375,'ANNEX 1 Emission Factors'!$B$41:$AR$58,COLUMNS('ANNEX 1 Emission Factors'!$B:$H)+(O$6-2014),FALSE)</f>
        <v>Calculation in ANNEX 2</v>
      </c>
      <c r="P375" s="355" t="str">
        <f>VLOOKUP($A375,'ANNEX 1 Emission Factors'!$B$41:$AR$58,COLUMNS('ANNEX 1 Emission Factors'!$B:$H)+(P$6-2014),FALSE)</f>
        <v>Calculation in ANNEX 2</v>
      </c>
      <c r="Q375" s="355" t="str">
        <f>VLOOKUP($A375,'ANNEX 1 Emission Factors'!$B$41:$AR$58,COLUMNS('ANNEX 1 Emission Factors'!$B:$H)+(Q$6-2014),FALSE)</f>
        <v>Calculation in ANNEX 2</v>
      </c>
      <c r="R375" s="355" t="str">
        <f>VLOOKUP($A375,'ANNEX 1 Emission Factors'!$B$41:$AR$58,COLUMNS('ANNEX 1 Emission Factors'!$B:$H)+(R$6-2014),FALSE)</f>
        <v>Calculation in ANNEX 2</v>
      </c>
      <c r="S375" s="355" t="str">
        <f>VLOOKUP($A375,'ANNEX 1 Emission Factors'!$B$41:$AR$58,COLUMNS('ANNEX 1 Emission Factors'!$B:$H)+(S$6-2014),FALSE)</f>
        <v>Calculation in ANNEX 2</v>
      </c>
      <c r="T375" s="355" t="str">
        <f>VLOOKUP($A375,'ANNEX 1 Emission Factors'!$B$41:$AR$58,COLUMNS('ANNEX 1 Emission Factors'!$B:$H)+(T$6-2014),FALSE)</f>
        <v>Calculation in ANNEX 2</v>
      </c>
      <c r="U375" s="355" t="str">
        <f>VLOOKUP($A375,'ANNEX 1 Emission Factors'!$B$41:$AR$58,COLUMNS('ANNEX 1 Emission Factors'!$B:$H)+(U$6-2014),FALSE)</f>
        <v>Calculation in ANNEX 2</v>
      </c>
      <c r="V375" s="355" t="str">
        <f>VLOOKUP($A375,'ANNEX 1 Emission Factors'!$B$41:$AR$58,COLUMNS('ANNEX 1 Emission Factors'!$B:$H)+(V$6-2014),FALSE)</f>
        <v>Calculation in ANNEX 2</v>
      </c>
      <c r="W375" s="355" t="str">
        <f>VLOOKUP($A375,'ANNEX 1 Emission Factors'!$B$41:$AR$58,COLUMNS('ANNEX 1 Emission Factors'!$B:$H)+(W$6-2014),FALSE)</f>
        <v>Calculation in ANNEX 2</v>
      </c>
      <c r="X375" s="355" t="str">
        <f>VLOOKUP($A375,'ANNEX 1 Emission Factors'!$B$41:$AR$58,COLUMNS('ANNEX 1 Emission Factors'!$B:$H)+(X$6-2014),FALSE)</f>
        <v>Calculation in ANNEX 2</v>
      </c>
      <c r="Y375" s="355" t="str">
        <f>VLOOKUP($A375,'ANNEX 1 Emission Factors'!$B$41:$AR$58,COLUMNS('ANNEX 1 Emission Factors'!$B:$H)+(Y$6-2014),FALSE)</f>
        <v>Calculation in ANNEX 2</v>
      </c>
      <c r="Z375" s="355" t="str">
        <f>VLOOKUP($A375,'ANNEX 1 Emission Factors'!$B$41:$AR$58,COLUMNS('ANNEX 1 Emission Factors'!$B:$H)+(Z$6-2014),FALSE)</f>
        <v>Calculation in ANNEX 2</v>
      </c>
      <c r="AA375" s="355" t="str">
        <f>VLOOKUP($A375,'ANNEX 1 Emission Factors'!$B$41:$AR$58,COLUMNS('ANNEX 1 Emission Factors'!$B:$H)+(AA$6-2014),FALSE)</f>
        <v>Calculation in ANNEX 2</v>
      </c>
      <c r="AB375" s="355" t="str">
        <f>VLOOKUP($A375,'ANNEX 1 Emission Factors'!$B$41:$AR$58,COLUMNS('ANNEX 1 Emission Factors'!$B:$H)+(AB$6-2014),FALSE)</f>
        <v>Calculation in ANNEX 2</v>
      </c>
      <c r="AC375" s="355" t="str">
        <f>VLOOKUP($A375,'ANNEX 1 Emission Factors'!$B$41:$AR$58,COLUMNS('ANNEX 1 Emission Factors'!$B:$H)+(AC$6-2014),FALSE)</f>
        <v>Calculation in ANNEX 2</v>
      </c>
      <c r="AD375" s="355" t="str">
        <f>VLOOKUP($A375,'ANNEX 1 Emission Factors'!$B$41:$AR$58,COLUMNS('ANNEX 1 Emission Factors'!$B:$H)+(AD$6-2014),FALSE)</f>
        <v>Calculation in ANNEX 2</v>
      </c>
      <c r="AE375" s="355" t="str">
        <f>VLOOKUP($A375,'ANNEX 1 Emission Factors'!$B$41:$AR$58,COLUMNS('ANNEX 1 Emission Factors'!$B:$H)+(AE$6-2014),FALSE)</f>
        <v>Calculation in ANNEX 2</v>
      </c>
      <c r="AF375" s="355" t="str">
        <f>VLOOKUP($A375,'ANNEX 1 Emission Factors'!$B$41:$AR$58,COLUMNS('ANNEX 1 Emission Factors'!$B:$H)+(AF$6-2014),FALSE)</f>
        <v>Calculation in ANNEX 2</v>
      </c>
      <c r="AG375" s="355" t="str">
        <f>VLOOKUP($A375,'ANNEX 1 Emission Factors'!$B$41:$AR$58,COLUMNS('ANNEX 1 Emission Factors'!$B:$H)+(AG$6-2014),FALSE)</f>
        <v>Calculation in ANNEX 2</v>
      </c>
      <c r="AH375" s="355" t="str">
        <f>VLOOKUP($A375,'ANNEX 1 Emission Factors'!$B$41:$AR$58,COLUMNS('ANNEX 1 Emission Factors'!$B:$H)+(AH$6-2014),FALSE)</f>
        <v>Calculation in ANNEX 2</v>
      </c>
      <c r="AI375" s="355" t="str">
        <f>VLOOKUP($A375,'ANNEX 1 Emission Factors'!$B$41:$AR$58,COLUMNS('ANNEX 1 Emission Factors'!$B:$H)+(AI$6-2014),FALSE)</f>
        <v>Calculation in ANNEX 2</v>
      </c>
      <c r="AJ375" s="355" t="str">
        <f>VLOOKUP($A375,'ANNEX 1 Emission Factors'!$B$41:$AR$58,COLUMNS('ANNEX 1 Emission Factors'!$B:$H)+(AJ$6-2014),FALSE)</f>
        <v>Calculation in ANNEX 2</v>
      </c>
      <c r="AK375" s="355" t="str">
        <f>VLOOKUP($A375,'ANNEX 1 Emission Factors'!$B$41:$AR$58,COLUMNS('ANNEX 1 Emission Factors'!$B:$H)+(AK$6-2014),FALSE)</f>
        <v>Calculation in ANNEX 2</v>
      </c>
      <c r="AL375" s="355" t="str">
        <f>VLOOKUP($A375,'ANNEX 1 Emission Factors'!$B$41:$AR$58,COLUMNS('ANNEX 1 Emission Factors'!$B:$H)+(AL$6-2014),FALSE)</f>
        <v>Calculation in ANNEX 2</v>
      </c>
    </row>
    <row r="376" spans="1:38" hidden="1" outlineLevel="1">
      <c r="A376" s="15" t="str">
        <f t="shared" si="959"/>
        <v>District cooling 3 (supplier-specific)</v>
      </c>
      <c r="B376" s="15"/>
      <c r="C376" s="15"/>
      <c r="D376" s="354"/>
      <c r="E376" s="354"/>
      <c r="F376" s="15"/>
      <c r="G376" s="15"/>
      <c r="H376" s="355" t="str">
        <f>VLOOKUP($A376,'ANNEX 1 Emission Factors'!$B$41:$AR$58,COLUMNS('ANNEX 1 Emission Factors'!$B:$H)+(H$6-2014),FALSE)</f>
        <v>Calculation in ANNEX 2</v>
      </c>
      <c r="I376" s="355" t="str">
        <f>VLOOKUP($A376,'ANNEX 1 Emission Factors'!$B$41:$AR$58,COLUMNS('ANNEX 1 Emission Factors'!$B:$H)+(I$6-2014),FALSE)</f>
        <v>Calculation in ANNEX 2</v>
      </c>
      <c r="J376" s="355" t="str">
        <f>VLOOKUP($A376,'ANNEX 1 Emission Factors'!$B$41:$AR$58,COLUMNS('ANNEX 1 Emission Factors'!$B:$H)+(J$6-2014),FALSE)</f>
        <v>Calculation in ANNEX 2</v>
      </c>
      <c r="K376" s="355" t="str">
        <f>VLOOKUP($A376,'ANNEX 1 Emission Factors'!$B$41:$AR$58,COLUMNS('ANNEX 1 Emission Factors'!$B:$H)+(K$6-2014),FALSE)</f>
        <v>Calculation in ANNEX 2</v>
      </c>
      <c r="L376" s="355" t="str">
        <f>VLOOKUP($A376,'ANNEX 1 Emission Factors'!$B$41:$AR$58,COLUMNS('ANNEX 1 Emission Factors'!$B:$H)+(L$6-2014),FALSE)</f>
        <v>Calculation in ANNEX 2</v>
      </c>
      <c r="M376" s="355" t="str">
        <f>VLOOKUP($A376,'ANNEX 1 Emission Factors'!$B$41:$AR$58,COLUMNS('ANNEX 1 Emission Factors'!$B:$H)+(M$6-2014),FALSE)</f>
        <v>Calculation in ANNEX 2</v>
      </c>
      <c r="N376" s="355" t="str">
        <f>VLOOKUP($A376,'ANNEX 1 Emission Factors'!$B$41:$AR$58,COLUMNS('ANNEX 1 Emission Factors'!$B:$H)+(N$6-2014),FALSE)</f>
        <v>Calculation in ANNEX 2</v>
      </c>
      <c r="O376" s="355" t="str">
        <f>VLOOKUP($A376,'ANNEX 1 Emission Factors'!$B$41:$AR$58,COLUMNS('ANNEX 1 Emission Factors'!$B:$H)+(O$6-2014),FALSE)</f>
        <v>Calculation in ANNEX 2</v>
      </c>
      <c r="P376" s="355" t="str">
        <f>VLOOKUP($A376,'ANNEX 1 Emission Factors'!$B$41:$AR$58,COLUMNS('ANNEX 1 Emission Factors'!$B:$H)+(P$6-2014),FALSE)</f>
        <v>Calculation in ANNEX 2</v>
      </c>
      <c r="Q376" s="355" t="str">
        <f>VLOOKUP($A376,'ANNEX 1 Emission Factors'!$B$41:$AR$58,COLUMNS('ANNEX 1 Emission Factors'!$B:$H)+(Q$6-2014),FALSE)</f>
        <v>Calculation in ANNEX 2</v>
      </c>
      <c r="R376" s="355" t="str">
        <f>VLOOKUP($A376,'ANNEX 1 Emission Factors'!$B$41:$AR$58,COLUMNS('ANNEX 1 Emission Factors'!$B:$H)+(R$6-2014),FALSE)</f>
        <v>Calculation in ANNEX 2</v>
      </c>
      <c r="S376" s="355" t="str">
        <f>VLOOKUP($A376,'ANNEX 1 Emission Factors'!$B$41:$AR$58,COLUMNS('ANNEX 1 Emission Factors'!$B:$H)+(S$6-2014),FALSE)</f>
        <v>Calculation in ANNEX 2</v>
      </c>
      <c r="T376" s="355" t="str">
        <f>VLOOKUP($A376,'ANNEX 1 Emission Factors'!$B$41:$AR$58,COLUMNS('ANNEX 1 Emission Factors'!$B:$H)+(T$6-2014),FALSE)</f>
        <v>Calculation in ANNEX 2</v>
      </c>
      <c r="U376" s="355" t="str">
        <f>VLOOKUP($A376,'ANNEX 1 Emission Factors'!$B$41:$AR$58,COLUMNS('ANNEX 1 Emission Factors'!$B:$H)+(U$6-2014),FALSE)</f>
        <v>Calculation in ANNEX 2</v>
      </c>
      <c r="V376" s="355" t="str">
        <f>VLOOKUP($A376,'ANNEX 1 Emission Factors'!$B$41:$AR$58,COLUMNS('ANNEX 1 Emission Factors'!$B:$H)+(V$6-2014),FALSE)</f>
        <v>Calculation in ANNEX 2</v>
      </c>
      <c r="W376" s="355" t="str">
        <f>VLOOKUP($A376,'ANNEX 1 Emission Factors'!$B$41:$AR$58,COLUMNS('ANNEX 1 Emission Factors'!$B:$H)+(W$6-2014),FALSE)</f>
        <v>Calculation in ANNEX 2</v>
      </c>
      <c r="X376" s="355" t="str">
        <f>VLOOKUP($A376,'ANNEX 1 Emission Factors'!$B$41:$AR$58,COLUMNS('ANNEX 1 Emission Factors'!$B:$H)+(X$6-2014),FALSE)</f>
        <v>Calculation in ANNEX 2</v>
      </c>
      <c r="Y376" s="355" t="str">
        <f>VLOOKUP($A376,'ANNEX 1 Emission Factors'!$B$41:$AR$58,COLUMNS('ANNEX 1 Emission Factors'!$B:$H)+(Y$6-2014),FALSE)</f>
        <v>Calculation in ANNEX 2</v>
      </c>
      <c r="Z376" s="355" t="str">
        <f>VLOOKUP($A376,'ANNEX 1 Emission Factors'!$B$41:$AR$58,COLUMNS('ANNEX 1 Emission Factors'!$B:$H)+(Z$6-2014),FALSE)</f>
        <v>Calculation in ANNEX 2</v>
      </c>
      <c r="AA376" s="355" t="str">
        <f>VLOOKUP($A376,'ANNEX 1 Emission Factors'!$B$41:$AR$58,COLUMNS('ANNEX 1 Emission Factors'!$B:$H)+(AA$6-2014),FALSE)</f>
        <v>Calculation in ANNEX 2</v>
      </c>
      <c r="AB376" s="355" t="str">
        <f>VLOOKUP($A376,'ANNEX 1 Emission Factors'!$B$41:$AR$58,COLUMNS('ANNEX 1 Emission Factors'!$B:$H)+(AB$6-2014),FALSE)</f>
        <v>Calculation in ANNEX 2</v>
      </c>
      <c r="AC376" s="355" t="str">
        <f>VLOOKUP($A376,'ANNEX 1 Emission Factors'!$B$41:$AR$58,COLUMNS('ANNEX 1 Emission Factors'!$B:$H)+(AC$6-2014),FALSE)</f>
        <v>Calculation in ANNEX 2</v>
      </c>
      <c r="AD376" s="355" t="str">
        <f>VLOOKUP($A376,'ANNEX 1 Emission Factors'!$B$41:$AR$58,COLUMNS('ANNEX 1 Emission Factors'!$B:$H)+(AD$6-2014),FALSE)</f>
        <v>Calculation in ANNEX 2</v>
      </c>
      <c r="AE376" s="355" t="str">
        <f>VLOOKUP($A376,'ANNEX 1 Emission Factors'!$B$41:$AR$58,COLUMNS('ANNEX 1 Emission Factors'!$B:$H)+(AE$6-2014),FALSE)</f>
        <v>Calculation in ANNEX 2</v>
      </c>
      <c r="AF376" s="355" t="str">
        <f>VLOOKUP($A376,'ANNEX 1 Emission Factors'!$B$41:$AR$58,COLUMNS('ANNEX 1 Emission Factors'!$B:$H)+(AF$6-2014),FALSE)</f>
        <v>Calculation in ANNEX 2</v>
      </c>
      <c r="AG376" s="355" t="str">
        <f>VLOOKUP($A376,'ANNEX 1 Emission Factors'!$B$41:$AR$58,COLUMNS('ANNEX 1 Emission Factors'!$B:$H)+(AG$6-2014),FALSE)</f>
        <v>Calculation in ANNEX 2</v>
      </c>
      <c r="AH376" s="355" t="str">
        <f>VLOOKUP($A376,'ANNEX 1 Emission Factors'!$B$41:$AR$58,COLUMNS('ANNEX 1 Emission Factors'!$B:$H)+(AH$6-2014),FALSE)</f>
        <v>Calculation in ANNEX 2</v>
      </c>
      <c r="AI376" s="355" t="str">
        <f>VLOOKUP($A376,'ANNEX 1 Emission Factors'!$B$41:$AR$58,COLUMNS('ANNEX 1 Emission Factors'!$B:$H)+(AI$6-2014),FALSE)</f>
        <v>Calculation in ANNEX 2</v>
      </c>
      <c r="AJ376" s="355" t="str">
        <f>VLOOKUP($A376,'ANNEX 1 Emission Factors'!$B$41:$AR$58,COLUMNS('ANNEX 1 Emission Factors'!$B:$H)+(AJ$6-2014),FALSE)</f>
        <v>Calculation in ANNEX 2</v>
      </c>
      <c r="AK376" s="355" t="str">
        <f>VLOOKUP($A376,'ANNEX 1 Emission Factors'!$B$41:$AR$58,COLUMNS('ANNEX 1 Emission Factors'!$B:$H)+(AK$6-2014),FALSE)</f>
        <v>Calculation in ANNEX 2</v>
      </c>
      <c r="AL376" s="355" t="str">
        <f>VLOOKUP($A376,'ANNEX 1 Emission Factors'!$B$41:$AR$58,COLUMNS('ANNEX 1 Emission Factors'!$B:$H)+(AL$6-2014),FALSE)</f>
        <v>Calculation in ANNEX 2</v>
      </c>
    </row>
    <row r="377" spans="1:38" hidden="1" outlineLevel="1">
      <c r="A377" s="387"/>
      <c r="B377" s="15"/>
      <c r="C377" s="15"/>
      <c r="D377" s="15"/>
      <c r="E377" s="15"/>
      <c r="F377" s="15"/>
      <c r="G377" s="15"/>
      <c r="H377" s="289"/>
      <c r="I377" s="134"/>
      <c r="J377" s="134"/>
      <c r="K377" s="134"/>
      <c r="L377" s="134"/>
      <c r="M377" s="134"/>
      <c r="N377" s="134"/>
      <c r="O377" s="134"/>
      <c r="P377" s="134"/>
      <c r="Q377" s="134"/>
      <c r="R377" s="134"/>
      <c r="S377" s="134"/>
      <c r="T377" s="134"/>
      <c r="U377" s="134"/>
      <c r="V377" s="134"/>
      <c r="W377" s="134"/>
      <c r="X377" s="134"/>
      <c r="Y377" s="134"/>
      <c r="Z377" s="134"/>
      <c r="AA377" s="134"/>
      <c r="AB377" s="134"/>
      <c r="AC377" s="134"/>
      <c r="AD377" s="134"/>
      <c r="AE377" s="134"/>
      <c r="AF377" s="134"/>
      <c r="AG377" s="134"/>
      <c r="AH377" s="134"/>
      <c r="AI377" s="134"/>
      <c r="AJ377" s="134"/>
      <c r="AK377" s="134"/>
      <c r="AL377" s="134"/>
    </row>
    <row r="378" spans="1:38" hidden="1" outlineLevel="1">
      <c r="A378" s="15"/>
      <c r="B378" s="15"/>
      <c r="C378" s="391" t="s">
        <v>340</v>
      </c>
      <c r="D378" s="15"/>
      <c r="E378" s="15"/>
      <c r="F378" s="15"/>
      <c r="G378" s="15"/>
      <c r="H378" s="63"/>
      <c r="I378" s="54"/>
      <c r="J378" s="54"/>
      <c r="K378" s="54"/>
      <c r="L378" s="54"/>
      <c r="M378" s="54"/>
      <c r="N378" s="54"/>
      <c r="O378" s="54"/>
      <c r="P378" s="54"/>
      <c r="Q378" s="54"/>
      <c r="R378" s="54"/>
      <c r="S378" s="54"/>
      <c r="T378" s="54"/>
      <c r="U378" s="54"/>
      <c r="V378" s="54"/>
      <c r="W378" s="54"/>
      <c r="X378" s="54"/>
      <c r="Y378" s="54"/>
      <c r="Z378" s="54"/>
      <c r="AA378" s="54"/>
      <c r="AB378" s="54"/>
      <c r="AC378" s="54"/>
      <c r="AD378" s="54"/>
      <c r="AE378" s="54"/>
      <c r="AF378" s="54"/>
      <c r="AG378" s="54"/>
      <c r="AH378" s="54"/>
      <c r="AI378" s="54"/>
      <c r="AJ378" s="54"/>
      <c r="AK378" s="54"/>
      <c r="AL378" s="54"/>
    </row>
    <row r="379" spans="1:38" hidden="1" outlineLevel="1">
      <c r="A379" s="15"/>
      <c r="B379" s="15"/>
      <c r="C379" s="15" t="s">
        <v>337</v>
      </c>
      <c r="D379" s="15"/>
      <c r="E379" s="15"/>
      <c r="F379" s="15"/>
      <c r="G379" s="15"/>
      <c r="H379" s="63">
        <f ca="1">SUMPRODUCT(H339:H345,H359:H365)</f>
        <v>0</v>
      </c>
      <c r="I379" s="54">
        <f t="shared" ref="I379:AJ379" ca="1" si="960">SUMPRODUCT(I339:I345,I359:I365)</f>
        <v>0</v>
      </c>
      <c r="J379" s="54">
        <f t="shared" ca="1" si="960"/>
        <v>0</v>
      </c>
      <c r="K379" s="54">
        <f t="shared" ca="1" si="960"/>
        <v>0</v>
      </c>
      <c r="L379" s="54">
        <f t="shared" ca="1" si="960"/>
        <v>0</v>
      </c>
      <c r="M379" s="54">
        <f t="shared" ca="1" si="960"/>
        <v>0</v>
      </c>
      <c r="N379" s="54">
        <f t="shared" ca="1" si="960"/>
        <v>0</v>
      </c>
      <c r="O379" s="54">
        <f t="shared" ca="1" si="960"/>
        <v>0</v>
      </c>
      <c r="P379" s="54">
        <f t="shared" ca="1" si="960"/>
        <v>0</v>
      </c>
      <c r="Q379" s="54">
        <f t="shared" ca="1" si="960"/>
        <v>0</v>
      </c>
      <c r="R379" s="54">
        <f t="shared" ca="1" si="960"/>
        <v>0</v>
      </c>
      <c r="S379" s="54">
        <f t="shared" ca="1" si="960"/>
        <v>0</v>
      </c>
      <c r="T379" s="54">
        <f t="shared" ca="1" si="960"/>
        <v>0</v>
      </c>
      <c r="U379" s="54">
        <f t="shared" ca="1" si="960"/>
        <v>0</v>
      </c>
      <c r="V379" s="54">
        <f t="shared" ca="1" si="960"/>
        <v>0</v>
      </c>
      <c r="W379" s="54">
        <f t="shared" ca="1" si="960"/>
        <v>0</v>
      </c>
      <c r="X379" s="54">
        <f t="shared" ca="1" si="960"/>
        <v>0</v>
      </c>
      <c r="Y379" s="54">
        <f t="shared" ca="1" si="960"/>
        <v>0</v>
      </c>
      <c r="Z379" s="54">
        <f t="shared" ca="1" si="960"/>
        <v>0</v>
      </c>
      <c r="AA379" s="54">
        <f t="shared" ca="1" si="960"/>
        <v>0</v>
      </c>
      <c r="AB379" s="54">
        <f t="shared" ca="1" si="960"/>
        <v>0</v>
      </c>
      <c r="AC379" s="54">
        <f t="shared" ca="1" si="960"/>
        <v>0</v>
      </c>
      <c r="AD379" s="54">
        <f t="shared" ca="1" si="960"/>
        <v>0</v>
      </c>
      <c r="AE379" s="54">
        <f t="shared" ca="1" si="960"/>
        <v>0</v>
      </c>
      <c r="AF379" s="54">
        <f t="shared" ca="1" si="960"/>
        <v>0</v>
      </c>
      <c r="AG379" s="54">
        <f t="shared" ca="1" si="960"/>
        <v>0</v>
      </c>
      <c r="AH379" s="54">
        <f t="shared" ca="1" si="960"/>
        <v>0</v>
      </c>
      <c r="AI379" s="54">
        <f t="shared" ca="1" si="960"/>
        <v>0</v>
      </c>
      <c r="AJ379" s="54">
        <f t="shared" ca="1" si="960"/>
        <v>0</v>
      </c>
      <c r="AK379" s="54">
        <f ca="1">SUMPRODUCT(AK339:AK345,AK359:AK365)</f>
        <v>0</v>
      </c>
      <c r="AL379" s="54">
        <f t="shared" ref="AL379" ca="1" si="961">SUMPRODUCT(AL339:AL345,AL359:AL365)</f>
        <v>0</v>
      </c>
    </row>
    <row r="380" spans="1:38" hidden="1" outlineLevel="1">
      <c r="A380" s="15"/>
      <c r="B380" s="15"/>
      <c r="C380" s="15" t="s">
        <v>336</v>
      </c>
      <c r="D380" s="15"/>
      <c r="E380" s="15"/>
      <c r="F380" s="15"/>
      <c r="G380" s="15"/>
      <c r="H380" s="289">
        <f t="shared" ref="H380:AL380" ca="1" si="962">H261-H379</f>
        <v>0</v>
      </c>
      <c r="I380" s="289">
        <f t="shared" ca="1" si="962"/>
        <v>0</v>
      </c>
      <c r="J380" s="289">
        <f t="shared" ca="1" si="962"/>
        <v>0</v>
      </c>
      <c r="K380" s="289">
        <f t="shared" ca="1" si="962"/>
        <v>0</v>
      </c>
      <c r="L380" s="289">
        <f t="shared" ca="1" si="962"/>
        <v>0</v>
      </c>
      <c r="M380" s="289">
        <f t="shared" ca="1" si="962"/>
        <v>0</v>
      </c>
      <c r="N380" s="289">
        <f t="shared" ca="1" si="962"/>
        <v>0</v>
      </c>
      <c r="O380" s="289">
        <f t="shared" ca="1" si="962"/>
        <v>0</v>
      </c>
      <c r="P380" s="289">
        <f t="shared" ca="1" si="962"/>
        <v>0</v>
      </c>
      <c r="Q380" s="289">
        <f t="shared" ca="1" si="962"/>
        <v>0</v>
      </c>
      <c r="R380" s="289">
        <f t="shared" ca="1" si="962"/>
        <v>0</v>
      </c>
      <c r="S380" s="289">
        <f t="shared" ca="1" si="962"/>
        <v>0</v>
      </c>
      <c r="T380" s="289">
        <f t="shared" ca="1" si="962"/>
        <v>0</v>
      </c>
      <c r="U380" s="289">
        <f t="shared" ca="1" si="962"/>
        <v>0</v>
      </c>
      <c r="V380" s="289">
        <f t="shared" ca="1" si="962"/>
        <v>0</v>
      </c>
      <c r="W380" s="289">
        <f t="shared" ca="1" si="962"/>
        <v>0</v>
      </c>
      <c r="X380" s="289">
        <f t="shared" ca="1" si="962"/>
        <v>0</v>
      </c>
      <c r="Y380" s="289">
        <f t="shared" ca="1" si="962"/>
        <v>0</v>
      </c>
      <c r="Z380" s="289">
        <f t="shared" ca="1" si="962"/>
        <v>0</v>
      </c>
      <c r="AA380" s="289">
        <f t="shared" ca="1" si="962"/>
        <v>0</v>
      </c>
      <c r="AB380" s="289">
        <f t="shared" ca="1" si="962"/>
        <v>0</v>
      </c>
      <c r="AC380" s="289">
        <f t="shared" ca="1" si="962"/>
        <v>0</v>
      </c>
      <c r="AD380" s="289">
        <f t="shared" ca="1" si="962"/>
        <v>0</v>
      </c>
      <c r="AE380" s="289">
        <f t="shared" ca="1" si="962"/>
        <v>0</v>
      </c>
      <c r="AF380" s="289">
        <f t="shared" ca="1" si="962"/>
        <v>0</v>
      </c>
      <c r="AG380" s="289">
        <f t="shared" ca="1" si="962"/>
        <v>0</v>
      </c>
      <c r="AH380" s="289">
        <f t="shared" ca="1" si="962"/>
        <v>0</v>
      </c>
      <c r="AI380" s="289">
        <f t="shared" ca="1" si="962"/>
        <v>0</v>
      </c>
      <c r="AJ380" s="289">
        <f t="shared" ca="1" si="962"/>
        <v>0</v>
      </c>
      <c r="AK380" s="289">
        <f t="shared" ca="1" si="962"/>
        <v>0</v>
      </c>
      <c r="AL380" s="289">
        <f t="shared" ca="1" si="962"/>
        <v>0</v>
      </c>
    </row>
    <row r="381" spans="1:38" hidden="1" outlineLevel="1">
      <c r="A381" s="15"/>
      <c r="B381" s="15"/>
      <c r="C381" s="15"/>
      <c r="D381" s="15"/>
      <c r="E381" s="15"/>
      <c r="F381" s="15"/>
      <c r="G381" s="15"/>
      <c r="H381" s="63"/>
      <c r="I381" s="54"/>
      <c r="J381" s="54"/>
      <c r="K381" s="54"/>
      <c r="L381" s="54"/>
      <c r="M381" s="54"/>
      <c r="N381" s="54"/>
      <c r="O381" s="54"/>
      <c r="P381" s="54"/>
      <c r="Q381" s="54"/>
      <c r="R381" s="54"/>
      <c r="S381" s="54"/>
      <c r="T381" s="54"/>
      <c r="U381" s="54"/>
      <c r="V381" s="54"/>
      <c r="W381" s="54"/>
      <c r="X381" s="54"/>
      <c r="Y381" s="54"/>
      <c r="Z381" s="54"/>
      <c r="AA381" s="54"/>
      <c r="AB381" s="54"/>
      <c r="AC381" s="54"/>
      <c r="AD381" s="54"/>
      <c r="AE381" s="54"/>
      <c r="AF381" s="54"/>
      <c r="AG381" s="54"/>
      <c r="AH381" s="54"/>
      <c r="AI381" s="54"/>
      <c r="AJ381" s="54"/>
      <c r="AK381" s="54"/>
      <c r="AL381" s="54"/>
    </row>
    <row r="382" spans="1:38" hidden="1" outlineLevel="1">
      <c r="A382" s="15"/>
      <c r="B382" s="15"/>
      <c r="C382" s="391" t="s">
        <v>287</v>
      </c>
      <c r="D382" s="15"/>
      <c r="E382" s="15"/>
      <c r="F382" s="15"/>
      <c r="G382" s="15"/>
      <c r="H382" s="63"/>
      <c r="I382" s="54"/>
      <c r="J382" s="54"/>
      <c r="K382" s="54"/>
      <c r="L382" s="54"/>
      <c r="M382" s="54"/>
      <c r="N382" s="54"/>
      <c r="O382" s="54"/>
      <c r="P382" s="54"/>
      <c r="Q382" s="54"/>
      <c r="R382" s="54"/>
      <c r="S382" s="54"/>
      <c r="T382" s="54"/>
      <c r="U382" s="54"/>
      <c r="V382" s="54"/>
      <c r="W382" s="54"/>
      <c r="X382" s="54"/>
      <c r="Y382" s="54"/>
      <c r="Z382" s="54"/>
      <c r="AA382" s="54"/>
      <c r="AB382" s="54"/>
      <c r="AC382" s="54"/>
      <c r="AD382" s="54"/>
      <c r="AE382" s="54"/>
      <c r="AF382" s="54"/>
      <c r="AG382" s="54"/>
      <c r="AH382" s="54"/>
      <c r="AI382" s="54"/>
      <c r="AJ382" s="54"/>
      <c r="AK382" s="54"/>
      <c r="AL382" s="54"/>
    </row>
    <row r="383" spans="1:38" hidden="1" outlineLevel="1">
      <c r="A383" s="15"/>
      <c r="B383" s="15"/>
      <c r="C383" s="15" t="s">
        <v>341</v>
      </c>
      <c r="D383" s="15"/>
      <c r="E383" s="15"/>
      <c r="F383" s="15"/>
      <c r="G383" s="15"/>
      <c r="H383" s="289">
        <f t="shared" ref="H383:AL383" ca="1" si="963">SUMPRODUCT($D$320:$D$326,H$320:H$326)</f>
        <v>0</v>
      </c>
      <c r="I383" s="134">
        <f t="shared" ca="1" si="963"/>
        <v>0</v>
      </c>
      <c r="J383" s="134">
        <f t="shared" ca="1" si="963"/>
        <v>0</v>
      </c>
      <c r="K383" s="134">
        <f t="shared" ca="1" si="963"/>
        <v>0</v>
      </c>
      <c r="L383" s="134">
        <f t="shared" ca="1" si="963"/>
        <v>0</v>
      </c>
      <c r="M383" s="134">
        <f t="shared" ca="1" si="963"/>
        <v>0</v>
      </c>
      <c r="N383" s="134">
        <f t="shared" ca="1" si="963"/>
        <v>0</v>
      </c>
      <c r="O383" s="134">
        <f t="shared" ca="1" si="963"/>
        <v>0</v>
      </c>
      <c r="P383" s="134">
        <f t="shared" ca="1" si="963"/>
        <v>0</v>
      </c>
      <c r="Q383" s="134">
        <f t="shared" ca="1" si="963"/>
        <v>0</v>
      </c>
      <c r="R383" s="134">
        <f t="shared" ca="1" si="963"/>
        <v>0</v>
      </c>
      <c r="S383" s="134">
        <f t="shared" ca="1" si="963"/>
        <v>0</v>
      </c>
      <c r="T383" s="134">
        <f t="shared" ca="1" si="963"/>
        <v>0</v>
      </c>
      <c r="U383" s="134">
        <f t="shared" ca="1" si="963"/>
        <v>0</v>
      </c>
      <c r="V383" s="134">
        <f t="shared" ca="1" si="963"/>
        <v>0</v>
      </c>
      <c r="W383" s="134">
        <f t="shared" ca="1" si="963"/>
        <v>0</v>
      </c>
      <c r="X383" s="134">
        <f t="shared" ca="1" si="963"/>
        <v>0</v>
      </c>
      <c r="Y383" s="134">
        <f t="shared" ca="1" si="963"/>
        <v>0</v>
      </c>
      <c r="Z383" s="134">
        <f t="shared" ca="1" si="963"/>
        <v>0</v>
      </c>
      <c r="AA383" s="134">
        <f t="shared" ca="1" si="963"/>
        <v>0</v>
      </c>
      <c r="AB383" s="134">
        <f t="shared" ca="1" si="963"/>
        <v>0</v>
      </c>
      <c r="AC383" s="134">
        <f t="shared" ca="1" si="963"/>
        <v>0</v>
      </c>
      <c r="AD383" s="134">
        <f t="shared" ca="1" si="963"/>
        <v>0</v>
      </c>
      <c r="AE383" s="134">
        <f t="shared" ca="1" si="963"/>
        <v>0</v>
      </c>
      <c r="AF383" s="134">
        <f t="shared" ca="1" si="963"/>
        <v>0</v>
      </c>
      <c r="AG383" s="134">
        <f t="shared" ca="1" si="963"/>
        <v>0</v>
      </c>
      <c r="AH383" s="134">
        <f t="shared" ca="1" si="963"/>
        <v>0</v>
      </c>
      <c r="AI383" s="134">
        <f t="shared" ca="1" si="963"/>
        <v>0</v>
      </c>
      <c r="AJ383" s="134">
        <f t="shared" ca="1" si="963"/>
        <v>0</v>
      </c>
      <c r="AK383" s="134">
        <f t="shared" ca="1" si="963"/>
        <v>0</v>
      </c>
      <c r="AL383" s="134">
        <f t="shared" ca="1" si="963"/>
        <v>0</v>
      </c>
    </row>
    <row r="384" spans="1:38" hidden="1" outlineLevel="1">
      <c r="A384" s="15"/>
      <c r="B384" s="15"/>
      <c r="C384" s="15" t="s">
        <v>342</v>
      </c>
      <c r="D384" s="15"/>
      <c r="E384" s="15"/>
      <c r="F384" s="15"/>
      <c r="G384" s="15"/>
      <c r="H384" s="289">
        <f t="shared" ref="H384:AL384" ca="1" si="964">SUM(H320:H326)-H383</f>
        <v>0</v>
      </c>
      <c r="I384" s="134">
        <f t="shared" ca="1" si="964"/>
        <v>0</v>
      </c>
      <c r="J384" s="134">
        <f t="shared" ca="1" si="964"/>
        <v>0</v>
      </c>
      <c r="K384" s="134">
        <f t="shared" ca="1" si="964"/>
        <v>0</v>
      </c>
      <c r="L384" s="134">
        <f t="shared" ca="1" si="964"/>
        <v>0</v>
      </c>
      <c r="M384" s="134">
        <f t="shared" ca="1" si="964"/>
        <v>0</v>
      </c>
      <c r="N384" s="134">
        <f t="shared" ca="1" si="964"/>
        <v>0</v>
      </c>
      <c r="O384" s="134">
        <f t="shared" ca="1" si="964"/>
        <v>0</v>
      </c>
      <c r="P384" s="134">
        <f t="shared" ca="1" si="964"/>
        <v>0</v>
      </c>
      <c r="Q384" s="134">
        <f t="shared" ca="1" si="964"/>
        <v>0</v>
      </c>
      <c r="R384" s="134">
        <f t="shared" ca="1" si="964"/>
        <v>0</v>
      </c>
      <c r="S384" s="134">
        <f t="shared" ca="1" si="964"/>
        <v>0</v>
      </c>
      <c r="T384" s="134">
        <f t="shared" ca="1" si="964"/>
        <v>0</v>
      </c>
      <c r="U384" s="134">
        <f t="shared" ca="1" si="964"/>
        <v>0</v>
      </c>
      <c r="V384" s="134">
        <f t="shared" ca="1" si="964"/>
        <v>0</v>
      </c>
      <c r="W384" s="134">
        <f t="shared" ca="1" si="964"/>
        <v>0</v>
      </c>
      <c r="X384" s="134">
        <f t="shared" ca="1" si="964"/>
        <v>0</v>
      </c>
      <c r="Y384" s="134">
        <f t="shared" ca="1" si="964"/>
        <v>0</v>
      </c>
      <c r="Z384" s="134">
        <f t="shared" ca="1" si="964"/>
        <v>0</v>
      </c>
      <c r="AA384" s="134">
        <f t="shared" ca="1" si="964"/>
        <v>0</v>
      </c>
      <c r="AB384" s="134">
        <f t="shared" ca="1" si="964"/>
        <v>0</v>
      </c>
      <c r="AC384" s="134">
        <f t="shared" ca="1" si="964"/>
        <v>0</v>
      </c>
      <c r="AD384" s="134">
        <f t="shared" ca="1" si="964"/>
        <v>0</v>
      </c>
      <c r="AE384" s="134">
        <f t="shared" ca="1" si="964"/>
        <v>0</v>
      </c>
      <c r="AF384" s="134">
        <f t="shared" ca="1" si="964"/>
        <v>0</v>
      </c>
      <c r="AG384" s="134">
        <f t="shared" ca="1" si="964"/>
        <v>0</v>
      </c>
      <c r="AH384" s="134">
        <f t="shared" ca="1" si="964"/>
        <v>0</v>
      </c>
      <c r="AI384" s="134">
        <f t="shared" ca="1" si="964"/>
        <v>0</v>
      </c>
      <c r="AJ384" s="134">
        <f t="shared" ca="1" si="964"/>
        <v>0</v>
      </c>
      <c r="AK384" s="134">
        <f t="shared" ca="1" si="964"/>
        <v>0</v>
      </c>
      <c r="AL384" s="134">
        <f t="shared" ca="1" si="964"/>
        <v>0</v>
      </c>
    </row>
    <row r="385" spans="1:38" hidden="1" outlineLevel="1">
      <c r="A385" s="15"/>
      <c r="B385" s="15"/>
      <c r="C385" s="15" t="s">
        <v>343</v>
      </c>
      <c r="D385" s="15"/>
      <c r="E385" s="15"/>
      <c r="F385" s="15"/>
      <c r="G385" s="15"/>
      <c r="H385" s="289">
        <f ca="1">SUMPRODUCT($D$339:$D$356,H$339:H$356)</f>
        <v>0</v>
      </c>
      <c r="I385" s="134">
        <f t="shared" ref="I385:AL385" ca="1" si="965">SUMPRODUCT($D$339:$D$356,I$339:I$356)</f>
        <v>0</v>
      </c>
      <c r="J385" s="134">
        <f t="shared" ca="1" si="965"/>
        <v>0</v>
      </c>
      <c r="K385" s="134">
        <f t="shared" ca="1" si="965"/>
        <v>0</v>
      </c>
      <c r="L385" s="134">
        <f t="shared" ca="1" si="965"/>
        <v>0</v>
      </c>
      <c r="M385" s="134">
        <f t="shared" ca="1" si="965"/>
        <v>0</v>
      </c>
      <c r="N385" s="134">
        <f t="shared" ca="1" si="965"/>
        <v>0</v>
      </c>
      <c r="O385" s="134">
        <f t="shared" ca="1" si="965"/>
        <v>0</v>
      </c>
      <c r="P385" s="134">
        <f t="shared" ca="1" si="965"/>
        <v>0</v>
      </c>
      <c r="Q385" s="134">
        <f t="shared" ca="1" si="965"/>
        <v>0</v>
      </c>
      <c r="R385" s="134">
        <f t="shared" ca="1" si="965"/>
        <v>0</v>
      </c>
      <c r="S385" s="134">
        <f t="shared" ca="1" si="965"/>
        <v>0</v>
      </c>
      <c r="T385" s="134">
        <f t="shared" ca="1" si="965"/>
        <v>0</v>
      </c>
      <c r="U385" s="134">
        <f t="shared" ca="1" si="965"/>
        <v>0</v>
      </c>
      <c r="V385" s="134">
        <f t="shared" ca="1" si="965"/>
        <v>0</v>
      </c>
      <c r="W385" s="134">
        <f t="shared" ca="1" si="965"/>
        <v>0</v>
      </c>
      <c r="X385" s="134">
        <f t="shared" ca="1" si="965"/>
        <v>0</v>
      </c>
      <c r="Y385" s="134">
        <f t="shared" ca="1" si="965"/>
        <v>0</v>
      </c>
      <c r="Z385" s="134">
        <f t="shared" ca="1" si="965"/>
        <v>0</v>
      </c>
      <c r="AA385" s="134">
        <f t="shared" ca="1" si="965"/>
        <v>0</v>
      </c>
      <c r="AB385" s="134">
        <f t="shared" ca="1" si="965"/>
        <v>0</v>
      </c>
      <c r="AC385" s="134">
        <f t="shared" ca="1" si="965"/>
        <v>0</v>
      </c>
      <c r="AD385" s="134">
        <f t="shared" ca="1" si="965"/>
        <v>0</v>
      </c>
      <c r="AE385" s="134">
        <f t="shared" ca="1" si="965"/>
        <v>0</v>
      </c>
      <c r="AF385" s="134">
        <f t="shared" ca="1" si="965"/>
        <v>0</v>
      </c>
      <c r="AG385" s="134">
        <f t="shared" ca="1" si="965"/>
        <v>0</v>
      </c>
      <c r="AH385" s="134">
        <f t="shared" ca="1" si="965"/>
        <v>0</v>
      </c>
      <c r="AI385" s="134">
        <f t="shared" ca="1" si="965"/>
        <v>0</v>
      </c>
      <c r="AJ385" s="134">
        <f t="shared" ca="1" si="965"/>
        <v>0</v>
      </c>
      <c r="AK385" s="134">
        <f ca="1">SUMPRODUCT($D$339:$D$356,AK$339:AK$356)</f>
        <v>0</v>
      </c>
      <c r="AL385" s="134">
        <f t="shared" ca="1" si="965"/>
        <v>0</v>
      </c>
    </row>
    <row r="386" spans="1:38" hidden="1" outlineLevel="1">
      <c r="A386" s="15"/>
      <c r="B386" s="15"/>
      <c r="C386" s="15" t="s">
        <v>344</v>
      </c>
      <c r="D386" s="15"/>
      <c r="E386" s="15"/>
      <c r="F386" s="15"/>
      <c r="G386" s="15"/>
      <c r="H386" s="289">
        <f ca="1">SUM(H339:H356)-H385</f>
        <v>0</v>
      </c>
      <c r="I386" s="134">
        <f t="shared" ref="I386:AJ386" ca="1" si="966">SUM(I339:I356)-I385</f>
        <v>0</v>
      </c>
      <c r="J386" s="134">
        <f t="shared" ca="1" si="966"/>
        <v>0</v>
      </c>
      <c r="K386" s="134">
        <f t="shared" ca="1" si="966"/>
        <v>0</v>
      </c>
      <c r="L386" s="134">
        <f t="shared" ca="1" si="966"/>
        <v>0</v>
      </c>
      <c r="M386" s="134">
        <f t="shared" ca="1" si="966"/>
        <v>0</v>
      </c>
      <c r="N386" s="134">
        <f t="shared" ca="1" si="966"/>
        <v>0</v>
      </c>
      <c r="O386" s="134">
        <f t="shared" ca="1" si="966"/>
        <v>0</v>
      </c>
      <c r="P386" s="134">
        <f t="shared" ca="1" si="966"/>
        <v>0</v>
      </c>
      <c r="Q386" s="134">
        <f t="shared" ca="1" si="966"/>
        <v>0</v>
      </c>
      <c r="R386" s="134">
        <f t="shared" ca="1" si="966"/>
        <v>0</v>
      </c>
      <c r="S386" s="134">
        <f t="shared" ca="1" si="966"/>
        <v>0</v>
      </c>
      <c r="T386" s="134">
        <f t="shared" ca="1" si="966"/>
        <v>0</v>
      </c>
      <c r="U386" s="134">
        <f t="shared" ca="1" si="966"/>
        <v>0</v>
      </c>
      <c r="V386" s="134">
        <f t="shared" ca="1" si="966"/>
        <v>0</v>
      </c>
      <c r="W386" s="134">
        <f t="shared" ca="1" si="966"/>
        <v>0</v>
      </c>
      <c r="X386" s="134">
        <f t="shared" ca="1" si="966"/>
        <v>0</v>
      </c>
      <c r="Y386" s="134">
        <f t="shared" ca="1" si="966"/>
        <v>0</v>
      </c>
      <c r="Z386" s="134">
        <f t="shared" ca="1" si="966"/>
        <v>0</v>
      </c>
      <c r="AA386" s="134">
        <f t="shared" ca="1" si="966"/>
        <v>0</v>
      </c>
      <c r="AB386" s="134">
        <f t="shared" ca="1" si="966"/>
        <v>0</v>
      </c>
      <c r="AC386" s="134">
        <f t="shared" ca="1" si="966"/>
        <v>0</v>
      </c>
      <c r="AD386" s="134">
        <f t="shared" ca="1" si="966"/>
        <v>0</v>
      </c>
      <c r="AE386" s="134">
        <f t="shared" ca="1" si="966"/>
        <v>0</v>
      </c>
      <c r="AF386" s="134">
        <f t="shared" ca="1" si="966"/>
        <v>0</v>
      </c>
      <c r="AG386" s="134">
        <f t="shared" ca="1" si="966"/>
        <v>0</v>
      </c>
      <c r="AH386" s="134">
        <f t="shared" ca="1" si="966"/>
        <v>0</v>
      </c>
      <c r="AI386" s="134">
        <f t="shared" ca="1" si="966"/>
        <v>0</v>
      </c>
      <c r="AJ386" s="134">
        <f t="shared" ca="1" si="966"/>
        <v>0</v>
      </c>
      <c r="AK386" s="134">
        <f ca="1">SUM(AK339:AK356)-AK385</f>
        <v>0</v>
      </c>
      <c r="AL386" s="134">
        <f t="shared" ref="AL386" ca="1" si="967">SUM(AL339:AL356)-AL385</f>
        <v>0</v>
      </c>
    </row>
    <row r="387" spans="1:38" s="529" customFormat="1" hidden="1" outlineLevel="1">
      <c r="A387" s="15"/>
      <c r="B387" s="15"/>
      <c r="C387" s="15"/>
      <c r="D387" s="15"/>
      <c r="E387" s="15"/>
      <c r="F387" s="15"/>
      <c r="G387" s="15"/>
      <c r="H387" s="289"/>
      <c r="I387" s="134"/>
      <c r="J387" s="134"/>
      <c r="K387" s="134"/>
      <c r="L387" s="134"/>
      <c r="M387" s="134"/>
      <c r="N387" s="134"/>
      <c r="O387" s="134"/>
      <c r="P387" s="134"/>
      <c r="Q387" s="134"/>
      <c r="R387" s="134"/>
      <c r="S387" s="134"/>
      <c r="T387" s="134"/>
      <c r="U387" s="134"/>
      <c r="V387" s="134"/>
      <c r="W387" s="134"/>
      <c r="X387" s="134"/>
      <c r="Y387" s="134"/>
      <c r="Z387" s="134"/>
      <c r="AA387" s="134"/>
      <c r="AB387" s="134"/>
      <c r="AC387" s="134"/>
      <c r="AD387" s="134"/>
      <c r="AE387" s="134"/>
      <c r="AF387" s="134"/>
      <c r="AG387" s="134"/>
      <c r="AH387" s="134"/>
      <c r="AI387" s="134"/>
      <c r="AJ387" s="134"/>
      <c r="AK387" s="134"/>
      <c r="AL387" s="134"/>
    </row>
    <row r="388" spans="1:38" s="639" customFormat="1" hidden="1" outlineLevel="1">
      <c r="A388" s="638" t="s">
        <v>1324</v>
      </c>
      <c r="B388" s="638"/>
      <c r="C388" s="638" t="s">
        <v>1322</v>
      </c>
      <c r="D388" s="624"/>
      <c r="E388" s="624"/>
      <c r="F388" s="624"/>
      <c r="G388" s="624"/>
      <c r="H388" s="625">
        <f ca="1">SUMPRODUCT($D$339:$D$353,H$339:H$353)</f>
        <v>0</v>
      </c>
      <c r="I388" s="625">
        <f ca="1">SUMPRODUCT($D$339:$D$353,I$339:I$353)</f>
        <v>0</v>
      </c>
      <c r="J388" s="625">
        <f t="shared" ref="J388:AL388" ca="1" si="968">SUMPRODUCT($D$339:$D$353,J$339:J$353)</f>
        <v>0</v>
      </c>
      <c r="K388" s="625">
        <f t="shared" ca="1" si="968"/>
        <v>0</v>
      </c>
      <c r="L388" s="625">
        <f t="shared" ca="1" si="968"/>
        <v>0</v>
      </c>
      <c r="M388" s="625">
        <f t="shared" ca="1" si="968"/>
        <v>0</v>
      </c>
      <c r="N388" s="625">
        <f t="shared" ca="1" si="968"/>
        <v>0</v>
      </c>
      <c r="O388" s="625">
        <f t="shared" ca="1" si="968"/>
        <v>0</v>
      </c>
      <c r="P388" s="625">
        <f t="shared" ca="1" si="968"/>
        <v>0</v>
      </c>
      <c r="Q388" s="625">
        <f t="shared" ca="1" si="968"/>
        <v>0</v>
      </c>
      <c r="R388" s="625">
        <f t="shared" ca="1" si="968"/>
        <v>0</v>
      </c>
      <c r="S388" s="625">
        <f t="shared" ca="1" si="968"/>
        <v>0</v>
      </c>
      <c r="T388" s="625">
        <f t="shared" ca="1" si="968"/>
        <v>0</v>
      </c>
      <c r="U388" s="625">
        <f t="shared" ca="1" si="968"/>
        <v>0</v>
      </c>
      <c r="V388" s="625">
        <f t="shared" ca="1" si="968"/>
        <v>0</v>
      </c>
      <c r="W388" s="625">
        <f t="shared" ca="1" si="968"/>
        <v>0</v>
      </c>
      <c r="X388" s="625">
        <f t="shared" ca="1" si="968"/>
        <v>0</v>
      </c>
      <c r="Y388" s="625">
        <f t="shared" ca="1" si="968"/>
        <v>0</v>
      </c>
      <c r="Z388" s="625">
        <f t="shared" ca="1" si="968"/>
        <v>0</v>
      </c>
      <c r="AA388" s="625">
        <f t="shared" ca="1" si="968"/>
        <v>0</v>
      </c>
      <c r="AB388" s="625">
        <f t="shared" ca="1" si="968"/>
        <v>0</v>
      </c>
      <c r="AC388" s="625">
        <f t="shared" ca="1" si="968"/>
        <v>0</v>
      </c>
      <c r="AD388" s="625">
        <f t="shared" ca="1" si="968"/>
        <v>0</v>
      </c>
      <c r="AE388" s="625">
        <f t="shared" ca="1" si="968"/>
        <v>0</v>
      </c>
      <c r="AF388" s="625">
        <f t="shared" ca="1" si="968"/>
        <v>0</v>
      </c>
      <c r="AG388" s="625">
        <f t="shared" ca="1" si="968"/>
        <v>0</v>
      </c>
      <c r="AH388" s="625">
        <f t="shared" ca="1" si="968"/>
        <v>0</v>
      </c>
      <c r="AI388" s="625">
        <f t="shared" ca="1" si="968"/>
        <v>0</v>
      </c>
      <c r="AJ388" s="625">
        <f t="shared" ca="1" si="968"/>
        <v>0</v>
      </c>
      <c r="AK388" s="625">
        <f t="shared" ca="1" si="968"/>
        <v>0</v>
      </c>
      <c r="AL388" s="625">
        <f t="shared" ca="1" si="968"/>
        <v>0</v>
      </c>
    </row>
    <row r="389" spans="1:38" s="639" customFormat="1" hidden="1" outlineLevel="1">
      <c r="A389" s="638"/>
      <c r="B389" s="638"/>
      <c r="C389" s="638" t="s">
        <v>1323</v>
      </c>
      <c r="D389" s="624"/>
      <c r="E389" s="624"/>
      <c r="F389" s="624"/>
      <c r="G389" s="624"/>
      <c r="H389" s="625">
        <f ca="1">SUM(H339:H353)-H388</f>
        <v>0</v>
      </c>
      <c r="I389" s="625">
        <f ca="1">SUM(I339:I353)-I388</f>
        <v>0</v>
      </c>
      <c r="J389" s="625">
        <f t="shared" ref="J389:AL389" ca="1" si="969">SUM(J339:J353)-J388</f>
        <v>0</v>
      </c>
      <c r="K389" s="625">
        <f t="shared" ca="1" si="969"/>
        <v>0</v>
      </c>
      <c r="L389" s="625">
        <f t="shared" ca="1" si="969"/>
        <v>0</v>
      </c>
      <c r="M389" s="625">
        <f t="shared" ca="1" si="969"/>
        <v>0</v>
      </c>
      <c r="N389" s="625">
        <f t="shared" ca="1" si="969"/>
        <v>0</v>
      </c>
      <c r="O389" s="625">
        <f t="shared" ca="1" si="969"/>
        <v>0</v>
      </c>
      <c r="P389" s="625">
        <f t="shared" ca="1" si="969"/>
        <v>0</v>
      </c>
      <c r="Q389" s="625">
        <f t="shared" ca="1" si="969"/>
        <v>0</v>
      </c>
      <c r="R389" s="625">
        <f t="shared" ca="1" si="969"/>
        <v>0</v>
      </c>
      <c r="S389" s="625">
        <f t="shared" ca="1" si="969"/>
        <v>0</v>
      </c>
      <c r="T389" s="625">
        <f t="shared" ca="1" si="969"/>
        <v>0</v>
      </c>
      <c r="U389" s="625">
        <f t="shared" ca="1" si="969"/>
        <v>0</v>
      </c>
      <c r="V389" s="625">
        <f t="shared" ca="1" si="969"/>
        <v>0</v>
      </c>
      <c r="W389" s="625">
        <f t="shared" ca="1" si="969"/>
        <v>0</v>
      </c>
      <c r="X389" s="625">
        <f t="shared" ca="1" si="969"/>
        <v>0</v>
      </c>
      <c r="Y389" s="625">
        <f t="shared" ca="1" si="969"/>
        <v>0</v>
      </c>
      <c r="Z389" s="625">
        <f t="shared" ca="1" si="969"/>
        <v>0</v>
      </c>
      <c r="AA389" s="625">
        <f t="shared" ca="1" si="969"/>
        <v>0</v>
      </c>
      <c r="AB389" s="625">
        <f t="shared" ca="1" si="969"/>
        <v>0</v>
      </c>
      <c r="AC389" s="625">
        <f t="shared" ca="1" si="969"/>
        <v>0</v>
      </c>
      <c r="AD389" s="625">
        <f t="shared" ca="1" si="969"/>
        <v>0</v>
      </c>
      <c r="AE389" s="625">
        <f t="shared" ca="1" si="969"/>
        <v>0</v>
      </c>
      <c r="AF389" s="625">
        <f t="shared" ca="1" si="969"/>
        <v>0</v>
      </c>
      <c r="AG389" s="625">
        <f t="shared" ca="1" si="969"/>
        <v>0</v>
      </c>
      <c r="AH389" s="625">
        <f t="shared" ca="1" si="969"/>
        <v>0</v>
      </c>
      <c r="AI389" s="625">
        <f t="shared" ca="1" si="969"/>
        <v>0</v>
      </c>
      <c r="AJ389" s="625">
        <f t="shared" ca="1" si="969"/>
        <v>0</v>
      </c>
      <c r="AK389" s="625">
        <f t="shared" ca="1" si="969"/>
        <v>0</v>
      </c>
      <c r="AL389" s="625">
        <f t="shared" ca="1" si="969"/>
        <v>0</v>
      </c>
    </row>
    <row r="390" spans="1:38" s="639" customFormat="1" hidden="1" outlineLevel="1">
      <c r="A390" s="638"/>
      <c r="B390" s="638"/>
      <c r="C390" s="638" t="s">
        <v>1325</v>
      </c>
      <c r="D390" s="624"/>
      <c r="E390" s="624"/>
      <c r="F390" s="624"/>
      <c r="G390" s="624"/>
      <c r="H390" s="625">
        <f ca="1">SUMPRODUCT($D$354:$D$356,H$354:H$356)</f>
        <v>0</v>
      </c>
      <c r="I390" s="625">
        <f ca="1">SUMPRODUCT($D$354:$D$356,I$354:I$356)</f>
        <v>0</v>
      </c>
      <c r="J390" s="625">
        <f t="shared" ref="J390:AL390" ca="1" si="970">SUMPRODUCT($D$354:$D$356,J$354:J$356)</f>
        <v>0</v>
      </c>
      <c r="K390" s="625">
        <f t="shared" ca="1" si="970"/>
        <v>0</v>
      </c>
      <c r="L390" s="625">
        <f t="shared" ca="1" si="970"/>
        <v>0</v>
      </c>
      <c r="M390" s="625">
        <f t="shared" ca="1" si="970"/>
        <v>0</v>
      </c>
      <c r="N390" s="625">
        <f t="shared" ca="1" si="970"/>
        <v>0</v>
      </c>
      <c r="O390" s="625">
        <f t="shared" ca="1" si="970"/>
        <v>0</v>
      </c>
      <c r="P390" s="625">
        <f t="shared" ca="1" si="970"/>
        <v>0</v>
      </c>
      <c r="Q390" s="625">
        <f t="shared" ca="1" si="970"/>
        <v>0</v>
      </c>
      <c r="R390" s="625">
        <f t="shared" ca="1" si="970"/>
        <v>0</v>
      </c>
      <c r="S390" s="625">
        <f t="shared" ca="1" si="970"/>
        <v>0</v>
      </c>
      <c r="T390" s="625">
        <f t="shared" ca="1" si="970"/>
        <v>0</v>
      </c>
      <c r="U390" s="625">
        <f t="shared" ca="1" si="970"/>
        <v>0</v>
      </c>
      <c r="V390" s="625">
        <f t="shared" ca="1" si="970"/>
        <v>0</v>
      </c>
      <c r="W390" s="625">
        <f t="shared" ca="1" si="970"/>
        <v>0</v>
      </c>
      <c r="X390" s="625">
        <f t="shared" ca="1" si="970"/>
        <v>0</v>
      </c>
      <c r="Y390" s="625">
        <f t="shared" ca="1" si="970"/>
        <v>0</v>
      </c>
      <c r="Z390" s="625">
        <f t="shared" ca="1" si="970"/>
        <v>0</v>
      </c>
      <c r="AA390" s="625">
        <f t="shared" ca="1" si="970"/>
        <v>0</v>
      </c>
      <c r="AB390" s="625">
        <f t="shared" ca="1" si="970"/>
        <v>0</v>
      </c>
      <c r="AC390" s="625">
        <f t="shared" ca="1" si="970"/>
        <v>0</v>
      </c>
      <c r="AD390" s="625">
        <f t="shared" ca="1" si="970"/>
        <v>0</v>
      </c>
      <c r="AE390" s="625">
        <f t="shared" ca="1" si="970"/>
        <v>0</v>
      </c>
      <c r="AF390" s="625">
        <f t="shared" ca="1" si="970"/>
        <v>0</v>
      </c>
      <c r="AG390" s="625">
        <f t="shared" ca="1" si="970"/>
        <v>0</v>
      </c>
      <c r="AH390" s="625">
        <f t="shared" ca="1" si="970"/>
        <v>0</v>
      </c>
      <c r="AI390" s="625">
        <f t="shared" ca="1" si="970"/>
        <v>0</v>
      </c>
      <c r="AJ390" s="625">
        <f t="shared" ca="1" si="970"/>
        <v>0</v>
      </c>
      <c r="AK390" s="625">
        <f t="shared" ca="1" si="970"/>
        <v>0</v>
      </c>
      <c r="AL390" s="625">
        <f t="shared" ca="1" si="970"/>
        <v>0</v>
      </c>
    </row>
    <row r="391" spans="1:38" s="639" customFormat="1" hidden="1" outlineLevel="1">
      <c r="A391" s="638"/>
      <c r="B391" s="638"/>
      <c r="C391" s="638" t="s">
        <v>1326</v>
      </c>
      <c r="D391" s="624"/>
      <c r="E391" s="624"/>
      <c r="F391" s="624"/>
      <c r="G391" s="624"/>
      <c r="H391" s="625">
        <f ca="1">SUM(H354:H356)-H390</f>
        <v>0</v>
      </c>
      <c r="I391" s="625">
        <f ca="1">SUM(I354:I356)-I390</f>
        <v>0</v>
      </c>
      <c r="J391" s="625">
        <f t="shared" ref="J391:AL391" ca="1" si="971">SUM(J354:J356)-J390</f>
        <v>0</v>
      </c>
      <c r="K391" s="625">
        <f t="shared" ca="1" si="971"/>
        <v>0</v>
      </c>
      <c r="L391" s="625">
        <f t="shared" ca="1" si="971"/>
        <v>0</v>
      </c>
      <c r="M391" s="625">
        <f t="shared" ca="1" si="971"/>
        <v>0</v>
      </c>
      <c r="N391" s="625">
        <f t="shared" ca="1" si="971"/>
        <v>0</v>
      </c>
      <c r="O391" s="625">
        <f t="shared" ca="1" si="971"/>
        <v>0</v>
      </c>
      <c r="P391" s="625">
        <f t="shared" ca="1" si="971"/>
        <v>0</v>
      </c>
      <c r="Q391" s="625">
        <f t="shared" ca="1" si="971"/>
        <v>0</v>
      </c>
      <c r="R391" s="625">
        <f t="shared" ca="1" si="971"/>
        <v>0</v>
      </c>
      <c r="S391" s="625">
        <f t="shared" ca="1" si="971"/>
        <v>0</v>
      </c>
      <c r="T391" s="625">
        <f t="shared" ca="1" si="971"/>
        <v>0</v>
      </c>
      <c r="U391" s="625">
        <f t="shared" ca="1" si="971"/>
        <v>0</v>
      </c>
      <c r="V391" s="625">
        <f t="shared" ca="1" si="971"/>
        <v>0</v>
      </c>
      <c r="W391" s="625">
        <f t="shared" ca="1" si="971"/>
        <v>0</v>
      </c>
      <c r="X391" s="625">
        <f t="shared" ca="1" si="971"/>
        <v>0</v>
      </c>
      <c r="Y391" s="625">
        <f t="shared" ca="1" si="971"/>
        <v>0</v>
      </c>
      <c r="Z391" s="625">
        <f t="shared" ca="1" si="971"/>
        <v>0</v>
      </c>
      <c r="AA391" s="625">
        <f t="shared" ca="1" si="971"/>
        <v>0</v>
      </c>
      <c r="AB391" s="625">
        <f t="shared" ca="1" si="971"/>
        <v>0</v>
      </c>
      <c r="AC391" s="625">
        <f t="shared" ca="1" si="971"/>
        <v>0</v>
      </c>
      <c r="AD391" s="625">
        <f t="shared" ca="1" si="971"/>
        <v>0</v>
      </c>
      <c r="AE391" s="625">
        <f t="shared" ca="1" si="971"/>
        <v>0</v>
      </c>
      <c r="AF391" s="625">
        <f t="shared" ca="1" si="971"/>
        <v>0</v>
      </c>
      <c r="AG391" s="625">
        <f t="shared" ca="1" si="971"/>
        <v>0</v>
      </c>
      <c r="AH391" s="625">
        <f t="shared" ca="1" si="971"/>
        <v>0</v>
      </c>
      <c r="AI391" s="625">
        <f t="shared" ca="1" si="971"/>
        <v>0</v>
      </c>
      <c r="AJ391" s="625">
        <f t="shared" ca="1" si="971"/>
        <v>0</v>
      </c>
      <c r="AK391" s="625">
        <f t="shared" ca="1" si="971"/>
        <v>0</v>
      </c>
      <c r="AL391" s="625">
        <f t="shared" ca="1" si="971"/>
        <v>0</v>
      </c>
    </row>
    <row r="392" spans="1:38" s="529" customFormat="1" hidden="1" outlineLevel="1">
      <c r="A392" s="15"/>
      <c r="B392" s="15"/>
      <c r="C392" s="15"/>
      <c r="D392" s="15"/>
      <c r="E392" s="15"/>
      <c r="F392" s="15"/>
      <c r="G392" s="15"/>
      <c r="H392" s="289"/>
      <c r="I392" s="134"/>
      <c r="J392" s="134"/>
      <c r="K392" s="134"/>
      <c r="L392" s="134"/>
      <c r="M392" s="134"/>
      <c r="N392" s="134"/>
      <c r="O392" s="134"/>
      <c r="P392" s="134"/>
      <c r="Q392" s="134"/>
      <c r="R392" s="134"/>
      <c r="S392" s="134"/>
      <c r="T392" s="134"/>
      <c r="U392" s="134"/>
      <c r="V392" s="134"/>
      <c r="W392" s="134"/>
      <c r="X392" s="134"/>
      <c r="Y392" s="134"/>
      <c r="Z392" s="134"/>
      <c r="AA392" s="134"/>
      <c r="AB392" s="134"/>
      <c r="AC392" s="134"/>
      <c r="AD392" s="134"/>
      <c r="AE392" s="134"/>
      <c r="AF392" s="134"/>
      <c r="AG392" s="134"/>
      <c r="AH392" s="134"/>
      <c r="AI392" s="134"/>
      <c r="AJ392" s="134"/>
      <c r="AK392" s="134"/>
      <c r="AL392" s="134"/>
    </row>
    <row r="393" spans="1:38" s="529" customFormat="1" hidden="1" outlineLevel="1">
      <c r="A393" s="15"/>
      <c r="B393" s="15"/>
      <c r="C393" s="15"/>
      <c r="D393" s="15"/>
      <c r="E393" s="15"/>
      <c r="F393" s="15"/>
      <c r="G393" s="15"/>
      <c r="H393" s="289"/>
      <c r="I393" s="134"/>
      <c r="J393" s="134"/>
      <c r="K393" s="134"/>
      <c r="L393" s="134"/>
      <c r="M393" s="134"/>
      <c r="N393" s="134"/>
      <c r="O393" s="134"/>
      <c r="P393" s="134"/>
      <c r="Q393" s="134"/>
      <c r="R393" s="134"/>
      <c r="S393" s="134"/>
      <c r="T393" s="134"/>
      <c r="U393" s="134"/>
      <c r="V393" s="134"/>
      <c r="W393" s="134"/>
      <c r="X393" s="134"/>
      <c r="Y393" s="134"/>
      <c r="Z393" s="134"/>
      <c r="AA393" s="134"/>
      <c r="AB393" s="134"/>
      <c r="AC393" s="134"/>
      <c r="AD393" s="134"/>
      <c r="AE393" s="134"/>
      <c r="AF393" s="134"/>
      <c r="AG393" s="134"/>
      <c r="AH393" s="134"/>
      <c r="AI393" s="134"/>
      <c r="AJ393" s="134"/>
      <c r="AK393" s="134"/>
      <c r="AL393" s="134"/>
    </row>
    <row r="394" spans="1:38" s="195" customFormat="1" ht="15" hidden="1" outlineLevel="1">
      <c r="A394" s="394" t="str">
        <f>'PART 1 Status assessment'!$A$315</f>
        <v>Final energy produced on-site</v>
      </c>
      <c r="H394" s="395"/>
      <c r="I394" s="395"/>
      <c r="J394" s="395"/>
      <c r="K394" s="395"/>
      <c r="L394" s="395"/>
      <c r="M394" s="395"/>
      <c r="N394" s="395"/>
      <c r="O394" s="395"/>
      <c r="P394" s="395"/>
      <c r="Q394" s="395"/>
      <c r="R394" s="395"/>
      <c r="S394" s="395"/>
      <c r="T394" s="395"/>
      <c r="U394" s="395"/>
      <c r="V394" s="395"/>
      <c r="W394" s="395"/>
      <c r="X394" s="395"/>
      <c r="Y394" s="395"/>
      <c r="Z394" s="395"/>
      <c r="AA394" s="395"/>
      <c r="AB394" s="395"/>
      <c r="AC394" s="395"/>
      <c r="AD394" s="395"/>
      <c r="AE394" s="395"/>
      <c r="AF394" s="395"/>
      <c r="AG394" s="395"/>
      <c r="AH394" s="395"/>
      <c r="AI394" s="395"/>
      <c r="AJ394" s="395"/>
      <c r="AK394" s="395"/>
      <c r="AL394" s="395"/>
    </row>
    <row r="395" spans="1:38" hidden="1" outlineLevel="1">
      <c r="A395" s="15"/>
      <c r="B395" s="15"/>
      <c r="C395" s="15"/>
      <c r="D395" s="15"/>
      <c r="E395" s="15"/>
      <c r="F395" s="15"/>
      <c r="G395" s="15"/>
      <c r="H395" s="289"/>
      <c r="I395" s="134"/>
      <c r="J395" s="134"/>
      <c r="K395" s="134"/>
      <c r="L395" s="134"/>
      <c r="M395" s="134"/>
      <c r="N395" s="134"/>
      <c r="O395" s="134"/>
      <c r="P395" s="134"/>
      <c r="Q395" s="134"/>
      <c r="R395" s="134"/>
      <c r="S395" s="134"/>
      <c r="T395" s="134"/>
      <c r="U395" s="134"/>
      <c r="V395" s="134"/>
      <c r="W395" s="134"/>
      <c r="X395" s="134"/>
      <c r="Y395" s="134"/>
      <c r="Z395" s="134"/>
      <c r="AA395" s="134"/>
      <c r="AB395" s="134"/>
      <c r="AC395" s="134"/>
      <c r="AD395" s="134"/>
      <c r="AE395" s="134"/>
      <c r="AF395" s="134"/>
      <c r="AG395" s="134"/>
      <c r="AH395" s="134"/>
      <c r="AI395" s="134"/>
      <c r="AJ395" s="134"/>
      <c r="AK395" s="134"/>
      <c r="AL395" s="134"/>
    </row>
    <row r="396" spans="1:38" hidden="1" outlineLevel="1">
      <c r="A396" s="387" t="s">
        <v>132</v>
      </c>
      <c r="B396" s="15"/>
      <c r="C396" s="15"/>
      <c r="D396" s="15"/>
      <c r="E396" s="15"/>
      <c r="F396" s="15"/>
      <c r="G396" s="15"/>
      <c r="H396" s="289"/>
      <c r="I396" s="134"/>
      <c r="J396" s="134"/>
      <c r="K396" s="134"/>
      <c r="L396" s="134"/>
      <c r="M396" s="134"/>
      <c r="N396" s="134"/>
      <c r="O396" s="134"/>
      <c r="P396" s="134"/>
      <c r="Q396" s="134"/>
      <c r="R396" s="134"/>
      <c r="S396" s="134"/>
      <c r="T396" s="134"/>
      <c r="U396" s="134"/>
      <c r="V396" s="134"/>
      <c r="W396" s="134"/>
      <c r="X396" s="134"/>
      <c r="Y396" s="134"/>
      <c r="Z396" s="134"/>
      <c r="AA396" s="134"/>
      <c r="AB396" s="134"/>
      <c r="AC396" s="134"/>
      <c r="AD396" s="134"/>
      <c r="AE396" s="134"/>
      <c r="AF396" s="134"/>
      <c r="AG396" s="134"/>
      <c r="AH396" s="134"/>
      <c r="AI396" s="134"/>
      <c r="AJ396" s="134"/>
      <c r="AK396" s="134"/>
      <c r="AL396" s="134"/>
    </row>
    <row r="397" spans="1:38" hidden="1" outlineLevel="1">
      <c r="A397" s="15" t="str">
        <f>'ANNEX 1 Emission Factors'!B9</f>
        <v>Electricity from solar radiation energy</v>
      </c>
      <c r="B397" s="15"/>
      <c r="C397" s="15" t="str">
        <f>'ANNEX 1 Emission Factors'!F9</f>
        <v>DGNB</v>
      </c>
      <c r="D397" s="354">
        <f>'ANNEX 1 Emission Factors'!D9</f>
        <v>1</v>
      </c>
      <c r="E397" s="354" t="str">
        <f>'ANNEX 1 Emission Factors'!E9</f>
        <v>Scope 1</v>
      </c>
      <c r="F397" s="15"/>
      <c r="G397" s="15"/>
      <c r="H397" s="289">
        <f>SUMIF($C$192,$A397,H$194)</f>
        <v>0</v>
      </c>
      <c r="I397" s="134">
        <f t="shared" ref="I397:AL398" si="972">SUMIF($C$192,$A397,I$194)</f>
        <v>0</v>
      </c>
      <c r="J397" s="134">
        <f t="shared" si="972"/>
        <v>0</v>
      </c>
      <c r="K397" s="134">
        <f t="shared" si="972"/>
        <v>0</v>
      </c>
      <c r="L397" s="134">
        <f t="shared" si="972"/>
        <v>0</v>
      </c>
      <c r="M397" s="134">
        <f t="shared" si="972"/>
        <v>0</v>
      </c>
      <c r="N397" s="134">
        <f t="shared" si="972"/>
        <v>0</v>
      </c>
      <c r="O397" s="134">
        <f t="shared" si="972"/>
        <v>0</v>
      </c>
      <c r="P397" s="134">
        <f t="shared" si="972"/>
        <v>0</v>
      </c>
      <c r="Q397" s="134">
        <f t="shared" si="972"/>
        <v>0</v>
      </c>
      <c r="R397" s="134">
        <f t="shared" si="972"/>
        <v>0</v>
      </c>
      <c r="S397" s="134">
        <f t="shared" si="972"/>
        <v>0</v>
      </c>
      <c r="T397" s="134">
        <f t="shared" si="972"/>
        <v>0</v>
      </c>
      <c r="U397" s="134">
        <f t="shared" si="972"/>
        <v>0</v>
      </c>
      <c r="V397" s="134">
        <f t="shared" si="972"/>
        <v>0</v>
      </c>
      <c r="W397" s="134">
        <f t="shared" si="972"/>
        <v>0</v>
      </c>
      <c r="X397" s="134">
        <f t="shared" si="972"/>
        <v>0</v>
      </c>
      <c r="Y397" s="134">
        <f t="shared" si="972"/>
        <v>0</v>
      </c>
      <c r="Z397" s="134">
        <f t="shared" si="972"/>
        <v>0</v>
      </c>
      <c r="AA397" s="134">
        <f t="shared" si="972"/>
        <v>0</v>
      </c>
      <c r="AB397" s="134">
        <f t="shared" si="972"/>
        <v>0</v>
      </c>
      <c r="AC397" s="134">
        <f t="shared" si="972"/>
        <v>0</v>
      </c>
      <c r="AD397" s="134">
        <f t="shared" si="972"/>
        <v>0</v>
      </c>
      <c r="AE397" s="134">
        <f t="shared" si="972"/>
        <v>0</v>
      </c>
      <c r="AF397" s="134">
        <f t="shared" si="972"/>
        <v>0</v>
      </c>
      <c r="AG397" s="134">
        <f t="shared" si="972"/>
        <v>0</v>
      </c>
      <c r="AH397" s="134">
        <f t="shared" si="972"/>
        <v>0</v>
      </c>
      <c r="AI397" s="134">
        <f t="shared" si="972"/>
        <v>0</v>
      </c>
      <c r="AJ397" s="134">
        <f t="shared" si="972"/>
        <v>0</v>
      </c>
      <c r="AK397" s="134">
        <f>SUMIF($C$192,$A397,AK$194)</f>
        <v>0</v>
      </c>
      <c r="AL397" s="134">
        <f t="shared" si="972"/>
        <v>0</v>
      </c>
    </row>
    <row r="398" spans="1:38" hidden="1" outlineLevel="1">
      <c r="A398" s="15" t="str">
        <f>'ANNEX 1 Emission Factors'!B10</f>
        <v>Electricity from wind power</v>
      </c>
      <c r="B398" s="15"/>
      <c r="C398" s="15" t="str">
        <f>'ANNEX 1 Emission Factors'!F10</f>
        <v>DGNB</v>
      </c>
      <c r="D398" s="354">
        <f>'ANNEX 1 Emission Factors'!D10</f>
        <v>1</v>
      </c>
      <c r="E398" s="354" t="str">
        <f>'ANNEX 1 Emission Factors'!E10</f>
        <v>Scope 1</v>
      </c>
      <c r="F398" s="15"/>
      <c r="G398" s="15"/>
      <c r="H398" s="289">
        <f>SUMIF($C$192,$A398,H$194)</f>
        <v>0</v>
      </c>
      <c r="I398" s="134">
        <f t="shared" si="972"/>
        <v>0</v>
      </c>
      <c r="J398" s="134">
        <f t="shared" si="972"/>
        <v>0</v>
      </c>
      <c r="K398" s="134">
        <f t="shared" si="972"/>
        <v>0</v>
      </c>
      <c r="L398" s="134">
        <f t="shared" si="972"/>
        <v>0</v>
      </c>
      <c r="M398" s="134">
        <f t="shared" si="972"/>
        <v>0</v>
      </c>
      <c r="N398" s="134">
        <f t="shared" si="972"/>
        <v>0</v>
      </c>
      <c r="O398" s="134">
        <f t="shared" si="972"/>
        <v>0</v>
      </c>
      <c r="P398" s="134">
        <f t="shared" si="972"/>
        <v>0</v>
      </c>
      <c r="Q398" s="134">
        <f t="shared" si="972"/>
        <v>0</v>
      </c>
      <c r="R398" s="134">
        <f t="shared" si="972"/>
        <v>0</v>
      </c>
      <c r="S398" s="134">
        <f t="shared" si="972"/>
        <v>0</v>
      </c>
      <c r="T398" s="134">
        <f t="shared" si="972"/>
        <v>0</v>
      </c>
      <c r="U398" s="134">
        <f t="shared" si="972"/>
        <v>0</v>
      </c>
      <c r="V398" s="134">
        <f t="shared" si="972"/>
        <v>0</v>
      </c>
      <c r="W398" s="134">
        <f t="shared" si="972"/>
        <v>0</v>
      </c>
      <c r="X398" s="134">
        <f t="shared" si="972"/>
        <v>0</v>
      </c>
      <c r="Y398" s="134">
        <f t="shared" si="972"/>
        <v>0</v>
      </c>
      <c r="Z398" s="134">
        <f t="shared" si="972"/>
        <v>0</v>
      </c>
      <c r="AA398" s="134">
        <f t="shared" si="972"/>
        <v>0</v>
      </c>
      <c r="AB398" s="134">
        <f t="shared" si="972"/>
        <v>0</v>
      </c>
      <c r="AC398" s="134">
        <f t="shared" si="972"/>
        <v>0</v>
      </c>
      <c r="AD398" s="134">
        <f t="shared" si="972"/>
        <v>0</v>
      </c>
      <c r="AE398" s="134">
        <f t="shared" si="972"/>
        <v>0</v>
      </c>
      <c r="AF398" s="134">
        <f t="shared" si="972"/>
        <v>0</v>
      </c>
      <c r="AG398" s="134">
        <f t="shared" si="972"/>
        <v>0</v>
      </c>
      <c r="AH398" s="134">
        <f t="shared" si="972"/>
        <v>0</v>
      </c>
      <c r="AI398" s="134">
        <f t="shared" si="972"/>
        <v>0</v>
      </c>
      <c r="AJ398" s="134">
        <f t="shared" si="972"/>
        <v>0</v>
      </c>
      <c r="AK398" s="134">
        <f>SUMIF($C$192,$A398,AK$194)</f>
        <v>0</v>
      </c>
      <c r="AL398" s="134">
        <f t="shared" si="972"/>
        <v>0</v>
      </c>
    </row>
    <row r="399" spans="1:38" hidden="1" outlineLevel="1">
      <c r="A399" s="15"/>
      <c r="B399" s="15"/>
      <c r="C399" s="15"/>
      <c r="D399" s="15"/>
      <c r="E399" s="15"/>
      <c r="F399" s="15"/>
      <c r="G399" s="15"/>
      <c r="H399" s="289"/>
      <c r="I399" s="134"/>
      <c r="J399" s="134"/>
      <c r="K399" s="134"/>
      <c r="L399" s="134"/>
      <c r="M399" s="134"/>
      <c r="N399" s="134"/>
      <c r="O399" s="134"/>
      <c r="P399" s="134"/>
      <c r="Q399" s="134"/>
      <c r="R399" s="134"/>
      <c r="S399" s="134"/>
      <c r="T399" s="134"/>
      <c r="U399" s="134"/>
      <c r="V399" s="134"/>
      <c r="W399" s="134"/>
      <c r="X399" s="134"/>
      <c r="Y399" s="134"/>
      <c r="Z399" s="134"/>
      <c r="AA399" s="134"/>
      <c r="AB399" s="134"/>
      <c r="AC399" s="134"/>
      <c r="AD399" s="134"/>
      <c r="AE399" s="134"/>
      <c r="AF399" s="134"/>
      <c r="AG399" s="134"/>
      <c r="AH399" s="134"/>
      <c r="AI399" s="134"/>
      <c r="AJ399" s="134"/>
      <c r="AK399" s="134"/>
      <c r="AL399" s="134"/>
    </row>
    <row r="400" spans="1:38" hidden="1" outlineLevel="1">
      <c r="A400" s="387" t="s">
        <v>123</v>
      </c>
      <c r="B400" s="15"/>
      <c r="C400" s="15"/>
      <c r="D400" s="15"/>
      <c r="E400" s="15"/>
      <c r="F400" s="15"/>
      <c r="G400" s="15"/>
      <c r="H400" s="289"/>
      <c r="I400" s="134"/>
      <c r="J400" s="134"/>
      <c r="K400" s="134"/>
      <c r="L400" s="134"/>
      <c r="M400" s="134"/>
      <c r="N400" s="134"/>
      <c r="O400" s="134"/>
      <c r="P400" s="134"/>
      <c r="Q400" s="134"/>
      <c r="R400" s="134"/>
      <c r="S400" s="134"/>
      <c r="T400" s="134"/>
      <c r="U400" s="134"/>
      <c r="V400" s="134"/>
      <c r="W400" s="134"/>
      <c r="X400" s="134"/>
      <c r="Y400" s="134"/>
      <c r="Z400" s="134"/>
      <c r="AA400" s="134"/>
      <c r="AB400" s="134"/>
      <c r="AC400" s="134"/>
      <c r="AD400" s="134"/>
      <c r="AE400" s="134"/>
      <c r="AF400" s="134"/>
      <c r="AG400" s="134"/>
      <c r="AH400" s="134"/>
      <c r="AI400" s="134"/>
      <c r="AJ400" s="134"/>
      <c r="AK400" s="134"/>
      <c r="AL400" s="134"/>
    </row>
    <row r="401" spans="1:38" hidden="1" outlineLevel="1">
      <c r="A401" s="15" t="str">
        <f>'ANNEX 1 Emission Factors'!B14</f>
        <v>Geothermal energy</v>
      </c>
      <c r="B401" s="15"/>
      <c r="C401" s="15" t="str">
        <f>'ANNEX 1 Emission Factors'!F14</f>
        <v>DGNB</v>
      </c>
      <c r="D401" s="354">
        <f>'ANNEX 1 Emission Factors'!D14</f>
        <v>1</v>
      </c>
      <c r="E401" s="354" t="str">
        <f>'ANNEX 1 Emission Factors'!E14</f>
        <v>Scope 1</v>
      </c>
      <c r="F401" s="15"/>
      <c r="G401" s="15"/>
      <c r="H401" s="289">
        <f ca="1">SUMIF($C$200:$E$206,$A401,H$202:H$208)</f>
        <v>0</v>
      </c>
      <c r="I401" s="134">
        <f t="shared" ref="I401:AL404" ca="1" si="973">SUMIF($C$200:$E$206,$A401,I$202:I$208)</f>
        <v>0</v>
      </c>
      <c r="J401" s="134">
        <f t="shared" ca="1" si="973"/>
        <v>0</v>
      </c>
      <c r="K401" s="134">
        <f t="shared" ca="1" si="973"/>
        <v>0</v>
      </c>
      <c r="L401" s="134">
        <f t="shared" ca="1" si="973"/>
        <v>0</v>
      </c>
      <c r="M401" s="134">
        <f t="shared" ca="1" si="973"/>
        <v>0</v>
      </c>
      <c r="N401" s="134">
        <f t="shared" ca="1" si="973"/>
        <v>0</v>
      </c>
      <c r="O401" s="134">
        <f t="shared" ca="1" si="973"/>
        <v>0</v>
      </c>
      <c r="P401" s="134">
        <f t="shared" ca="1" si="973"/>
        <v>0</v>
      </c>
      <c r="Q401" s="134">
        <f t="shared" ca="1" si="973"/>
        <v>0</v>
      </c>
      <c r="R401" s="134">
        <f t="shared" ca="1" si="973"/>
        <v>0</v>
      </c>
      <c r="S401" s="134">
        <f t="shared" ca="1" si="973"/>
        <v>0</v>
      </c>
      <c r="T401" s="134">
        <f t="shared" ca="1" si="973"/>
        <v>0</v>
      </c>
      <c r="U401" s="134">
        <f t="shared" ca="1" si="973"/>
        <v>0</v>
      </c>
      <c r="V401" s="134">
        <f t="shared" ca="1" si="973"/>
        <v>0</v>
      </c>
      <c r="W401" s="134">
        <f t="shared" ca="1" si="973"/>
        <v>0</v>
      </c>
      <c r="X401" s="134">
        <f t="shared" ca="1" si="973"/>
        <v>0</v>
      </c>
      <c r="Y401" s="134">
        <f t="shared" ca="1" si="973"/>
        <v>0</v>
      </c>
      <c r="Z401" s="134">
        <f t="shared" ca="1" si="973"/>
        <v>0</v>
      </c>
      <c r="AA401" s="134">
        <f t="shared" ca="1" si="973"/>
        <v>0</v>
      </c>
      <c r="AB401" s="134">
        <f t="shared" ca="1" si="973"/>
        <v>0</v>
      </c>
      <c r="AC401" s="134">
        <f t="shared" ca="1" si="973"/>
        <v>0</v>
      </c>
      <c r="AD401" s="134">
        <f t="shared" ca="1" si="973"/>
        <v>0</v>
      </c>
      <c r="AE401" s="134">
        <f t="shared" ca="1" si="973"/>
        <v>0</v>
      </c>
      <c r="AF401" s="134">
        <f t="shared" ca="1" si="973"/>
        <v>0</v>
      </c>
      <c r="AG401" s="134">
        <f t="shared" ca="1" si="973"/>
        <v>0</v>
      </c>
      <c r="AH401" s="134">
        <f t="shared" ca="1" si="973"/>
        <v>0</v>
      </c>
      <c r="AI401" s="134">
        <f t="shared" ca="1" si="973"/>
        <v>0</v>
      </c>
      <c r="AJ401" s="134">
        <f t="shared" ca="1" si="973"/>
        <v>0</v>
      </c>
      <c r="AK401" s="134">
        <f ca="1">SUMIF($C$200:$E$206,$A401,AK$202:AK$208)</f>
        <v>0</v>
      </c>
      <c r="AL401" s="134">
        <f t="shared" ca="1" si="973"/>
        <v>0</v>
      </c>
    </row>
    <row r="402" spans="1:38" hidden="1" outlineLevel="1">
      <c r="A402" s="15" t="str">
        <f>'ANNEX 1 Emission Factors'!B15</f>
        <v>Environmental heat</v>
      </c>
      <c r="B402" s="15"/>
      <c r="C402" s="15" t="str">
        <f>'ANNEX 1 Emission Factors'!F15</f>
        <v>DGNB</v>
      </c>
      <c r="D402" s="354">
        <f>'ANNEX 1 Emission Factors'!D15</f>
        <v>1</v>
      </c>
      <c r="E402" s="354" t="str">
        <f>'ANNEX 1 Emission Factors'!E15</f>
        <v>Scope 1</v>
      </c>
      <c r="F402" s="15"/>
      <c r="G402" s="15"/>
      <c r="H402" s="289">
        <f ca="1">SUMIF($C$200:$E$206,$A402,H$202:H$208)</f>
        <v>0</v>
      </c>
      <c r="I402" s="134">
        <f t="shared" ca="1" si="973"/>
        <v>0</v>
      </c>
      <c r="J402" s="134">
        <f t="shared" ca="1" si="973"/>
        <v>0</v>
      </c>
      <c r="K402" s="134">
        <f t="shared" ca="1" si="973"/>
        <v>0</v>
      </c>
      <c r="L402" s="134">
        <f t="shared" ca="1" si="973"/>
        <v>0</v>
      </c>
      <c r="M402" s="134">
        <f t="shared" ca="1" si="973"/>
        <v>0</v>
      </c>
      <c r="N402" s="134">
        <f t="shared" ca="1" si="973"/>
        <v>0</v>
      </c>
      <c r="O402" s="134">
        <f t="shared" ca="1" si="973"/>
        <v>0</v>
      </c>
      <c r="P402" s="134">
        <f t="shared" ca="1" si="973"/>
        <v>0</v>
      </c>
      <c r="Q402" s="134">
        <f t="shared" ca="1" si="973"/>
        <v>0</v>
      </c>
      <c r="R402" s="134">
        <f t="shared" ca="1" si="973"/>
        <v>0</v>
      </c>
      <c r="S402" s="134">
        <f t="shared" ca="1" si="973"/>
        <v>0</v>
      </c>
      <c r="T402" s="134">
        <f t="shared" ca="1" si="973"/>
        <v>0</v>
      </c>
      <c r="U402" s="134">
        <f t="shared" ca="1" si="973"/>
        <v>0</v>
      </c>
      <c r="V402" s="134">
        <f t="shared" ca="1" si="973"/>
        <v>0</v>
      </c>
      <c r="W402" s="134">
        <f t="shared" ca="1" si="973"/>
        <v>0</v>
      </c>
      <c r="X402" s="134">
        <f t="shared" ca="1" si="973"/>
        <v>0</v>
      </c>
      <c r="Y402" s="134">
        <f t="shared" ca="1" si="973"/>
        <v>0</v>
      </c>
      <c r="Z402" s="134">
        <f t="shared" ca="1" si="973"/>
        <v>0</v>
      </c>
      <c r="AA402" s="134">
        <f t="shared" ca="1" si="973"/>
        <v>0</v>
      </c>
      <c r="AB402" s="134">
        <f t="shared" ca="1" si="973"/>
        <v>0</v>
      </c>
      <c r="AC402" s="134">
        <f t="shared" ca="1" si="973"/>
        <v>0</v>
      </c>
      <c r="AD402" s="134">
        <f t="shared" ca="1" si="973"/>
        <v>0</v>
      </c>
      <c r="AE402" s="134">
        <f t="shared" ca="1" si="973"/>
        <v>0</v>
      </c>
      <c r="AF402" s="134">
        <f t="shared" ca="1" si="973"/>
        <v>0</v>
      </c>
      <c r="AG402" s="134">
        <f t="shared" ca="1" si="973"/>
        <v>0</v>
      </c>
      <c r="AH402" s="134">
        <f t="shared" ca="1" si="973"/>
        <v>0</v>
      </c>
      <c r="AI402" s="134">
        <f t="shared" ca="1" si="973"/>
        <v>0</v>
      </c>
      <c r="AJ402" s="134">
        <f t="shared" ca="1" si="973"/>
        <v>0</v>
      </c>
      <c r="AK402" s="134">
        <f ca="1">SUMIF($C$200:$E$206,$A402,AK$202:AK$208)</f>
        <v>0</v>
      </c>
      <c r="AL402" s="134">
        <f t="shared" ca="1" si="973"/>
        <v>0</v>
      </c>
    </row>
    <row r="403" spans="1:38" hidden="1" outlineLevel="1">
      <c r="A403" s="15" t="str">
        <f>'ANNEX 1 Emission Factors'!B16</f>
        <v>Solar thermal energy</v>
      </c>
      <c r="B403" s="15"/>
      <c r="C403" s="15" t="str">
        <f>'ANNEX 1 Emission Factors'!F16</f>
        <v>DGNB</v>
      </c>
      <c r="D403" s="354">
        <f>'ANNEX 1 Emission Factors'!D16</f>
        <v>1</v>
      </c>
      <c r="E403" s="354" t="str">
        <f>'ANNEX 1 Emission Factors'!E16</f>
        <v>Scope 1</v>
      </c>
      <c r="F403" s="15"/>
      <c r="G403" s="15"/>
      <c r="H403" s="289">
        <f ca="1">SUMIF($C$200:$E$206,$A403,H$202:H$208)</f>
        <v>0</v>
      </c>
      <c r="I403" s="134">
        <f t="shared" ca="1" si="973"/>
        <v>0</v>
      </c>
      <c r="J403" s="134">
        <f t="shared" ca="1" si="973"/>
        <v>0</v>
      </c>
      <c r="K403" s="134">
        <f t="shared" ca="1" si="973"/>
        <v>0</v>
      </c>
      <c r="L403" s="134">
        <f t="shared" ca="1" si="973"/>
        <v>0</v>
      </c>
      <c r="M403" s="134">
        <f t="shared" ca="1" si="973"/>
        <v>0</v>
      </c>
      <c r="N403" s="134">
        <f t="shared" ca="1" si="973"/>
        <v>0</v>
      </c>
      <c r="O403" s="134">
        <f t="shared" ca="1" si="973"/>
        <v>0</v>
      </c>
      <c r="P403" s="134">
        <f t="shared" ca="1" si="973"/>
        <v>0</v>
      </c>
      <c r="Q403" s="134">
        <f t="shared" ca="1" si="973"/>
        <v>0</v>
      </c>
      <c r="R403" s="134">
        <f t="shared" ca="1" si="973"/>
        <v>0</v>
      </c>
      <c r="S403" s="134">
        <f t="shared" ca="1" si="973"/>
        <v>0</v>
      </c>
      <c r="T403" s="134">
        <f t="shared" ca="1" si="973"/>
        <v>0</v>
      </c>
      <c r="U403" s="134">
        <f t="shared" ca="1" si="973"/>
        <v>0</v>
      </c>
      <c r="V403" s="134">
        <f t="shared" ca="1" si="973"/>
        <v>0</v>
      </c>
      <c r="W403" s="134">
        <f t="shared" ca="1" si="973"/>
        <v>0</v>
      </c>
      <c r="X403" s="134">
        <f t="shared" ca="1" si="973"/>
        <v>0</v>
      </c>
      <c r="Y403" s="134">
        <f t="shared" ca="1" si="973"/>
        <v>0</v>
      </c>
      <c r="Z403" s="134">
        <f t="shared" ca="1" si="973"/>
        <v>0</v>
      </c>
      <c r="AA403" s="134">
        <f t="shared" ca="1" si="973"/>
        <v>0</v>
      </c>
      <c r="AB403" s="134">
        <f t="shared" ca="1" si="973"/>
        <v>0</v>
      </c>
      <c r="AC403" s="134">
        <f t="shared" ca="1" si="973"/>
        <v>0</v>
      </c>
      <c r="AD403" s="134">
        <f t="shared" ca="1" si="973"/>
        <v>0</v>
      </c>
      <c r="AE403" s="134">
        <f t="shared" ca="1" si="973"/>
        <v>0</v>
      </c>
      <c r="AF403" s="134">
        <f t="shared" ca="1" si="973"/>
        <v>0</v>
      </c>
      <c r="AG403" s="134">
        <f t="shared" ca="1" si="973"/>
        <v>0</v>
      </c>
      <c r="AH403" s="134">
        <f t="shared" ca="1" si="973"/>
        <v>0</v>
      </c>
      <c r="AI403" s="134">
        <f t="shared" ca="1" si="973"/>
        <v>0</v>
      </c>
      <c r="AJ403" s="134">
        <f t="shared" ca="1" si="973"/>
        <v>0</v>
      </c>
      <c r="AK403" s="134">
        <f ca="1">SUMIF($C$200:$E$206,$A403,AK$202:AK$208)</f>
        <v>0</v>
      </c>
      <c r="AL403" s="134">
        <f t="shared" ca="1" si="973"/>
        <v>0</v>
      </c>
    </row>
    <row r="404" spans="1:38" hidden="1" outlineLevel="1">
      <c r="A404" s="15" t="str">
        <f>'ANNEX 1 Emission Factors'!B17</f>
        <v>Cooling source by renewable energy</v>
      </c>
      <c r="B404" s="15"/>
      <c r="C404" s="15" t="str">
        <f>'ANNEX 1 Emission Factors'!F17</f>
        <v>DGNB</v>
      </c>
      <c r="D404" s="354">
        <f>'ANNEX 1 Emission Factors'!D17</f>
        <v>1</v>
      </c>
      <c r="E404" s="354" t="str">
        <f>'ANNEX 1 Emission Factors'!E17</f>
        <v>Scope 1</v>
      </c>
      <c r="F404" s="15"/>
      <c r="G404" s="15"/>
      <c r="H404" s="289">
        <f ca="1">SUMIF($C$200:$E$206,$A404,H$202:H$208)</f>
        <v>0</v>
      </c>
      <c r="I404" s="134">
        <f t="shared" ca="1" si="973"/>
        <v>0</v>
      </c>
      <c r="J404" s="134">
        <f t="shared" ca="1" si="973"/>
        <v>0</v>
      </c>
      <c r="K404" s="134">
        <f t="shared" ca="1" si="973"/>
        <v>0</v>
      </c>
      <c r="L404" s="134">
        <f t="shared" ca="1" si="973"/>
        <v>0</v>
      </c>
      <c r="M404" s="134">
        <f t="shared" ca="1" si="973"/>
        <v>0</v>
      </c>
      <c r="N404" s="134">
        <f t="shared" ca="1" si="973"/>
        <v>0</v>
      </c>
      <c r="O404" s="134">
        <f t="shared" ca="1" si="973"/>
        <v>0</v>
      </c>
      <c r="P404" s="134">
        <f t="shared" ca="1" si="973"/>
        <v>0</v>
      </c>
      <c r="Q404" s="134">
        <f t="shared" ca="1" si="973"/>
        <v>0</v>
      </c>
      <c r="R404" s="134">
        <f t="shared" ca="1" si="973"/>
        <v>0</v>
      </c>
      <c r="S404" s="134">
        <f t="shared" ca="1" si="973"/>
        <v>0</v>
      </c>
      <c r="T404" s="134">
        <f t="shared" ca="1" si="973"/>
        <v>0</v>
      </c>
      <c r="U404" s="134">
        <f t="shared" ca="1" si="973"/>
        <v>0</v>
      </c>
      <c r="V404" s="134">
        <f t="shared" ca="1" si="973"/>
        <v>0</v>
      </c>
      <c r="W404" s="134">
        <f t="shared" ca="1" si="973"/>
        <v>0</v>
      </c>
      <c r="X404" s="134">
        <f t="shared" ca="1" si="973"/>
        <v>0</v>
      </c>
      <c r="Y404" s="134">
        <f t="shared" ca="1" si="973"/>
        <v>0</v>
      </c>
      <c r="Z404" s="134">
        <f t="shared" ca="1" si="973"/>
        <v>0</v>
      </c>
      <c r="AA404" s="134">
        <f t="shared" ca="1" si="973"/>
        <v>0</v>
      </c>
      <c r="AB404" s="134">
        <f t="shared" ca="1" si="973"/>
        <v>0</v>
      </c>
      <c r="AC404" s="134">
        <f t="shared" ca="1" si="973"/>
        <v>0</v>
      </c>
      <c r="AD404" s="134">
        <f t="shared" ca="1" si="973"/>
        <v>0</v>
      </c>
      <c r="AE404" s="134">
        <f t="shared" ca="1" si="973"/>
        <v>0</v>
      </c>
      <c r="AF404" s="134">
        <f t="shared" ca="1" si="973"/>
        <v>0</v>
      </c>
      <c r="AG404" s="134">
        <f t="shared" ca="1" si="973"/>
        <v>0</v>
      </c>
      <c r="AH404" s="134">
        <f t="shared" ca="1" si="973"/>
        <v>0</v>
      </c>
      <c r="AI404" s="134">
        <f t="shared" ca="1" si="973"/>
        <v>0</v>
      </c>
      <c r="AJ404" s="134">
        <f t="shared" ca="1" si="973"/>
        <v>0</v>
      </c>
      <c r="AK404" s="134">
        <f ca="1">SUMIF($C$200:$E$206,$A404,AK$202:AK$208)</f>
        <v>0</v>
      </c>
      <c r="AL404" s="134">
        <f t="shared" ca="1" si="973"/>
        <v>0</v>
      </c>
    </row>
    <row r="405" spans="1:38" hidden="1" outlineLevel="1">
      <c r="A405" s="15"/>
      <c r="B405" s="15"/>
      <c r="C405" s="15"/>
      <c r="D405" s="15"/>
      <c r="E405" s="15"/>
      <c r="F405" s="15"/>
      <c r="G405" s="15"/>
      <c r="H405" s="15"/>
    </row>
    <row r="406" spans="1:38" hidden="1" outlineLevel="1">
      <c r="A406" s="15"/>
      <c r="B406" s="15"/>
      <c r="C406" s="391" t="s">
        <v>418</v>
      </c>
      <c r="D406" s="15"/>
      <c r="E406" s="15"/>
      <c r="F406" s="15"/>
      <c r="G406" s="15"/>
      <c r="H406" s="15"/>
    </row>
    <row r="407" spans="1:38" hidden="1" outlineLevel="1">
      <c r="A407" s="15"/>
      <c r="B407" s="15"/>
      <c r="C407" s="15" t="s">
        <v>444</v>
      </c>
      <c r="D407" s="15"/>
      <c r="E407" s="15"/>
      <c r="F407" s="15"/>
      <c r="G407" s="15"/>
      <c r="H407" s="289">
        <f>SUM(H397:H398)</f>
        <v>0</v>
      </c>
      <c r="I407" s="134">
        <f t="shared" ref="I407:AJ407" si="974">SUM(I397:I398)</f>
        <v>0</v>
      </c>
      <c r="J407" s="134">
        <f t="shared" si="974"/>
        <v>0</v>
      </c>
      <c r="K407" s="134">
        <f t="shared" si="974"/>
        <v>0</v>
      </c>
      <c r="L407" s="134">
        <f t="shared" si="974"/>
        <v>0</v>
      </c>
      <c r="M407" s="134">
        <f t="shared" si="974"/>
        <v>0</v>
      </c>
      <c r="N407" s="134">
        <f t="shared" si="974"/>
        <v>0</v>
      </c>
      <c r="O407" s="134">
        <f t="shared" si="974"/>
        <v>0</v>
      </c>
      <c r="P407" s="134">
        <f t="shared" si="974"/>
        <v>0</v>
      </c>
      <c r="Q407" s="134">
        <f t="shared" si="974"/>
        <v>0</v>
      </c>
      <c r="R407" s="134">
        <f t="shared" si="974"/>
        <v>0</v>
      </c>
      <c r="S407" s="134">
        <f t="shared" si="974"/>
        <v>0</v>
      </c>
      <c r="T407" s="134">
        <f t="shared" si="974"/>
        <v>0</v>
      </c>
      <c r="U407" s="134">
        <f t="shared" si="974"/>
        <v>0</v>
      </c>
      <c r="V407" s="134">
        <f t="shared" si="974"/>
        <v>0</v>
      </c>
      <c r="W407" s="134">
        <f t="shared" si="974"/>
        <v>0</v>
      </c>
      <c r="X407" s="134">
        <f t="shared" si="974"/>
        <v>0</v>
      </c>
      <c r="Y407" s="134">
        <f t="shared" si="974"/>
        <v>0</v>
      </c>
      <c r="Z407" s="134">
        <f t="shared" si="974"/>
        <v>0</v>
      </c>
      <c r="AA407" s="134">
        <f t="shared" si="974"/>
        <v>0</v>
      </c>
      <c r="AB407" s="134">
        <f t="shared" si="974"/>
        <v>0</v>
      </c>
      <c r="AC407" s="134">
        <f t="shared" si="974"/>
        <v>0</v>
      </c>
      <c r="AD407" s="134">
        <f t="shared" si="974"/>
        <v>0</v>
      </c>
      <c r="AE407" s="134">
        <f t="shared" si="974"/>
        <v>0</v>
      </c>
      <c r="AF407" s="134">
        <f t="shared" si="974"/>
        <v>0</v>
      </c>
      <c r="AG407" s="134">
        <f t="shared" si="974"/>
        <v>0</v>
      </c>
      <c r="AH407" s="134">
        <f t="shared" si="974"/>
        <v>0</v>
      </c>
      <c r="AI407" s="134">
        <f t="shared" si="974"/>
        <v>0</v>
      </c>
      <c r="AJ407" s="134">
        <f t="shared" si="974"/>
        <v>0</v>
      </c>
      <c r="AK407" s="134">
        <f>SUM(AK397:AK398)</f>
        <v>0</v>
      </c>
      <c r="AL407" s="134">
        <f t="shared" ref="AL407" si="975">SUM(AL397:AL398)</f>
        <v>0</v>
      </c>
    </row>
    <row r="408" spans="1:38" hidden="1" outlineLevel="1">
      <c r="A408" s="15"/>
      <c r="B408" s="15"/>
      <c r="C408" s="15" t="s">
        <v>445</v>
      </c>
      <c r="D408" s="15"/>
      <c r="E408" s="15"/>
      <c r="F408" s="15"/>
      <c r="G408" s="15"/>
      <c r="H408" s="289">
        <f ca="1">SUM(H401:H403)</f>
        <v>0</v>
      </c>
      <c r="I408" s="134">
        <f t="shared" ref="I408:AJ408" ca="1" si="976">SUM(I401:I403)</f>
        <v>0</v>
      </c>
      <c r="J408" s="134">
        <f t="shared" ca="1" si="976"/>
        <v>0</v>
      </c>
      <c r="K408" s="134">
        <f t="shared" ca="1" si="976"/>
        <v>0</v>
      </c>
      <c r="L408" s="134">
        <f t="shared" ca="1" si="976"/>
        <v>0</v>
      </c>
      <c r="M408" s="134">
        <f t="shared" ca="1" si="976"/>
        <v>0</v>
      </c>
      <c r="N408" s="134">
        <f t="shared" ca="1" si="976"/>
        <v>0</v>
      </c>
      <c r="O408" s="134">
        <f t="shared" ca="1" si="976"/>
        <v>0</v>
      </c>
      <c r="P408" s="134">
        <f t="shared" ca="1" si="976"/>
        <v>0</v>
      </c>
      <c r="Q408" s="134">
        <f t="shared" ca="1" si="976"/>
        <v>0</v>
      </c>
      <c r="R408" s="134">
        <f t="shared" ca="1" si="976"/>
        <v>0</v>
      </c>
      <c r="S408" s="134">
        <f t="shared" ca="1" si="976"/>
        <v>0</v>
      </c>
      <c r="T408" s="134">
        <f t="shared" ca="1" si="976"/>
        <v>0</v>
      </c>
      <c r="U408" s="134">
        <f t="shared" ca="1" si="976"/>
        <v>0</v>
      </c>
      <c r="V408" s="134">
        <f t="shared" ca="1" si="976"/>
        <v>0</v>
      </c>
      <c r="W408" s="134">
        <f t="shared" ca="1" si="976"/>
        <v>0</v>
      </c>
      <c r="X408" s="134">
        <f t="shared" ca="1" si="976"/>
        <v>0</v>
      </c>
      <c r="Y408" s="134">
        <f t="shared" ca="1" si="976"/>
        <v>0</v>
      </c>
      <c r="Z408" s="134">
        <f t="shared" ca="1" si="976"/>
        <v>0</v>
      </c>
      <c r="AA408" s="134">
        <f t="shared" ca="1" si="976"/>
        <v>0</v>
      </c>
      <c r="AB408" s="134">
        <f t="shared" ca="1" si="976"/>
        <v>0</v>
      </c>
      <c r="AC408" s="134">
        <f t="shared" ca="1" si="976"/>
        <v>0</v>
      </c>
      <c r="AD408" s="134">
        <f t="shared" ca="1" si="976"/>
        <v>0</v>
      </c>
      <c r="AE408" s="134">
        <f t="shared" ca="1" si="976"/>
        <v>0</v>
      </c>
      <c r="AF408" s="134">
        <f t="shared" ca="1" si="976"/>
        <v>0</v>
      </c>
      <c r="AG408" s="134">
        <f t="shared" ca="1" si="976"/>
        <v>0</v>
      </c>
      <c r="AH408" s="134">
        <f t="shared" ca="1" si="976"/>
        <v>0</v>
      </c>
      <c r="AI408" s="134">
        <f t="shared" ca="1" si="976"/>
        <v>0</v>
      </c>
      <c r="AJ408" s="134">
        <f t="shared" ca="1" si="976"/>
        <v>0</v>
      </c>
      <c r="AK408" s="134">
        <f ca="1">SUM(AK401:AK403)</f>
        <v>0</v>
      </c>
      <c r="AL408" s="134">
        <f t="shared" ref="AL408" ca="1" si="977">SUM(AL401:AL403)</f>
        <v>0</v>
      </c>
    </row>
    <row r="409" spans="1:38" hidden="1" outlineLevel="1">
      <c r="A409" s="15"/>
      <c r="B409" s="15"/>
      <c r="C409" s="15" t="s">
        <v>446</v>
      </c>
      <c r="D409" s="15"/>
      <c r="E409" s="15"/>
      <c r="F409" s="15"/>
      <c r="G409" s="15"/>
      <c r="H409" s="289">
        <f ca="1">H404</f>
        <v>0</v>
      </c>
      <c r="I409" s="134">
        <f t="shared" ref="I409:AJ409" ca="1" si="978">I404</f>
        <v>0</v>
      </c>
      <c r="J409" s="134">
        <f t="shared" ca="1" si="978"/>
        <v>0</v>
      </c>
      <c r="K409" s="134">
        <f t="shared" ca="1" si="978"/>
        <v>0</v>
      </c>
      <c r="L409" s="134">
        <f t="shared" ca="1" si="978"/>
        <v>0</v>
      </c>
      <c r="M409" s="134">
        <f t="shared" ca="1" si="978"/>
        <v>0</v>
      </c>
      <c r="N409" s="134">
        <f t="shared" ca="1" si="978"/>
        <v>0</v>
      </c>
      <c r="O409" s="134">
        <f t="shared" ca="1" si="978"/>
        <v>0</v>
      </c>
      <c r="P409" s="134">
        <f t="shared" ca="1" si="978"/>
        <v>0</v>
      </c>
      <c r="Q409" s="134">
        <f t="shared" ca="1" si="978"/>
        <v>0</v>
      </c>
      <c r="R409" s="134">
        <f t="shared" ca="1" si="978"/>
        <v>0</v>
      </c>
      <c r="S409" s="134">
        <f t="shared" ca="1" si="978"/>
        <v>0</v>
      </c>
      <c r="T409" s="134">
        <f t="shared" ca="1" si="978"/>
        <v>0</v>
      </c>
      <c r="U409" s="134">
        <f t="shared" ca="1" si="978"/>
        <v>0</v>
      </c>
      <c r="V409" s="134">
        <f t="shared" ca="1" si="978"/>
        <v>0</v>
      </c>
      <c r="W409" s="134">
        <f t="shared" ca="1" si="978"/>
        <v>0</v>
      </c>
      <c r="X409" s="134">
        <f t="shared" ca="1" si="978"/>
        <v>0</v>
      </c>
      <c r="Y409" s="134">
        <f t="shared" ca="1" si="978"/>
        <v>0</v>
      </c>
      <c r="Z409" s="134">
        <f t="shared" ca="1" si="978"/>
        <v>0</v>
      </c>
      <c r="AA409" s="134">
        <f t="shared" ca="1" si="978"/>
        <v>0</v>
      </c>
      <c r="AB409" s="134">
        <f t="shared" ca="1" si="978"/>
        <v>0</v>
      </c>
      <c r="AC409" s="134">
        <f t="shared" ca="1" si="978"/>
        <v>0</v>
      </c>
      <c r="AD409" s="134">
        <f t="shared" ca="1" si="978"/>
        <v>0</v>
      </c>
      <c r="AE409" s="134">
        <f t="shared" ca="1" si="978"/>
        <v>0</v>
      </c>
      <c r="AF409" s="134">
        <f t="shared" ca="1" si="978"/>
        <v>0</v>
      </c>
      <c r="AG409" s="134">
        <f t="shared" ca="1" si="978"/>
        <v>0</v>
      </c>
      <c r="AH409" s="134">
        <f t="shared" ca="1" si="978"/>
        <v>0</v>
      </c>
      <c r="AI409" s="134">
        <f t="shared" ca="1" si="978"/>
        <v>0</v>
      </c>
      <c r="AJ409" s="134">
        <f t="shared" ca="1" si="978"/>
        <v>0</v>
      </c>
      <c r="AK409" s="134">
        <f ca="1">AK404</f>
        <v>0</v>
      </c>
      <c r="AL409" s="134">
        <f t="shared" ref="AL409" ca="1" si="979">AL404</f>
        <v>0</v>
      </c>
    </row>
    <row r="410" spans="1:38" hidden="1" outlineLevel="1">
      <c r="A410" s="15"/>
      <c r="B410" s="15"/>
      <c r="C410" s="15"/>
      <c r="D410" s="15"/>
      <c r="E410" s="15"/>
      <c r="F410" s="15"/>
      <c r="G410" s="15"/>
      <c r="H410" s="63"/>
      <c r="I410" s="54"/>
      <c r="J410" s="54"/>
      <c r="K410" s="54"/>
      <c r="L410" s="54"/>
      <c r="M410" s="54"/>
      <c r="N410" s="54"/>
      <c r="O410" s="54"/>
      <c r="P410" s="54"/>
      <c r="Q410" s="54"/>
      <c r="R410" s="54"/>
      <c r="S410" s="54"/>
      <c r="T410" s="54"/>
      <c r="U410" s="54"/>
      <c r="V410" s="54"/>
      <c r="W410" s="54"/>
      <c r="X410" s="54"/>
      <c r="Y410" s="54"/>
      <c r="Z410" s="54"/>
      <c r="AA410" s="54"/>
      <c r="AB410" s="54"/>
      <c r="AC410" s="54"/>
      <c r="AD410" s="54"/>
      <c r="AE410" s="54"/>
      <c r="AF410" s="54"/>
      <c r="AG410" s="54"/>
      <c r="AH410" s="54"/>
      <c r="AI410" s="54"/>
      <c r="AJ410" s="54"/>
      <c r="AK410" s="54"/>
      <c r="AL410" s="54"/>
    </row>
    <row r="411" spans="1:38" s="195" customFormat="1" ht="15" hidden="1" outlineLevel="1">
      <c r="A411" s="394" t="str">
        <f>'PART 1 Status assessment'!$A$332</f>
        <v>Final energy exported beyond the system boundary</v>
      </c>
      <c r="H411" s="190"/>
      <c r="I411" s="190"/>
      <c r="J411" s="190"/>
      <c r="K411" s="190"/>
      <c r="L411" s="190"/>
      <c r="M411" s="190"/>
      <c r="N411" s="190"/>
      <c r="O411" s="190"/>
      <c r="P411" s="190"/>
      <c r="Q411" s="190"/>
      <c r="R411" s="190"/>
      <c r="S411" s="190"/>
      <c r="T411" s="190"/>
      <c r="U411" s="190"/>
      <c r="V411" s="190"/>
      <c r="W411" s="190"/>
      <c r="X411" s="190"/>
      <c r="Y411" s="190"/>
      <c r="Z411" s="190"/>
      <c r="AA411" s="190"/>
      <c r="AB411" s="190"/>
      <c r="AC411" s="190"/>
      <c r="AD411" s="190"/>
      <c r="AE411" s="190"/>
      <c r="AF411" s="190"/>
      <c r="AG411" s="190"/>
      <c r="AH411" s="190"/>
      <c r="AI411" s="190"/>
      <c r="AJ411" s="190"/>
      <c r="AK411" s="190"/>
      <c r="AL411" s="190"/>
    </row>
    <row r="412" spans="1:38" hidden="1" outlineLevel="1">
      <c r="A412" s="15"/>
      <c r="B412" s="15"/>
      <c r="C412" s="15"/>
      <c r="D412" s="15"/>
      <c r="E412" s="15"/>
      <c r="F412" s="15"/>
      <c r="G412" s="15"/>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c r="AH412" s="63"/>
      <c r="AI412" s="63"/>
      <c r="AJ412" s="63"/>
      <c r="AK412" s="63"/>
      <c r="AL412" s="63"/>
    </row>
    <row r="413" spans="1:38" hidden="1" outlineLevel="1">
      <c r="A413" s="387" t="s">
        <v>132</v>
      </c>
      <c r="B413" s="15"/>
      <c r="C413" s="15"/>
      <c r="D413" s="15"/>
      <c r="E413" s="15"/>
      <c r="F413" s="15"/>
      <c r="G413" s="15"/>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c r="AH413" s="63"/>
      <c r="AI413" s="63"/>
      <c r="AJ413" s="63"/>
      <c r="AK413" s="63"/>
      <c r="AL413" s="63"/>
    </row>
    <row r="414" spans="1:38" hidden="1" outlineLevel="1">
      <c r="A414" s="15" t="str">
        <f>'ANNEX 1 Emission Factors'!$B$64</f>
        <v>Electricity Mix Germany</v>
      </c>
      <c r="B414" s="15"/>
      <c r="C414" s="15" t="str">
        <f>'ANNEX 1 Emission Factors'!$F$64</f>
        <v>ÖKOBAUDAT-Datenbank (Stand: 19.02.2020)</v>
      </c>
      <c r="D414" s="15"/>
      <c r="E414" s="15"/>
      <c r="F414" s="15"/>
      <c r="G414" s="15"/>
      <c r="H414" s="289">
        <f>SUM(H$220)</f>
        <v>0</v>
      </c>
      <c r="I414" s="289">
        <f t="shared" ref="I414:AL414" si="980">SUM(I$220)</f>
        <v>0</v>
      </c>
      <c r="J414" s="289">
        <f t="shared" si="980"/>
        <v>0</v>
      </c>
      <c r="K414" s="289">
        <f t="shared" si="980"/>
        <v>0</v>
      </c>
      <c r="L414" s="289">
        <f t="shared" si="980"/>
        <v>0</v>
      </c>
      <c r="M414" s="289">
        <f t="shared" si="980"/>
        <v>0</v>
      </c>
      <c r="N414" s="289">
        <f t="shared" si="980"/>
        <v>0</v>
      </c>
      <c r="O414" s="289">
        <f t="shared" si="980"/>
        <v>0</v>
      </c>
      <c r="P414" s="289">
        <f t="shared" si="980"/>
        <v>0</v>
      </c>
      <c r="Q414" s="289">
        <f t="shared" si="980"/>
        <v>0</v>
      </c>
      <c r="R414" s="289">
        <f t="shared" si="980"/>
        <v>0</v>
      </c>
      <c r="S414" s="289">
        <f t="shared" si="980"/>
        <v>0</v>
      </c>
      <c r="T414" s="289">
        <f t="shared" si="980"/>
        <v>0</v>
      </c>
      <c r="U414" s="289">
        <f t="shared" si="980"/>
        <v>0</v>
      </c>
      <c r="V414" s="289">
        <f t="shared" si="980"/>
        <v>0</v>
      </c>
      <c r="W414" s="289">
        <f t="shared" si="980"/>
        <v>0</v>
      </c>
      <c r="X414" s="289">
        <f t="shared" si="980"/>
        <v>0</v>
      </c>
      <c r="Y414" s="289">
        <f t="shared" si="980"/>
        <v>0</v>
      </c>
      <c r="Z414" s="289">
        <f t="shared" si="980"/>
        <v>0</v>
      </c>
      <c r="AA414" s="289">
        <f t="shared" si="980"/>
        <v>0</v>
      </c>
      <c r="AB414" s="289">
        <f t="shared" si="980"/>
        <v>0</v>
      </c>
      <c r="AC414" s="289">
        <f t="shared" si="980"/>
        <v>0</v>
      </c>
      <c r="AD414" s="289">
        <f t="shared" si="980"/>
        <v>0</v>
      </c>
      <c r="AE414" s="289">
        <f t="shared" si="980"/>
        <v>0</v>
      </c>
      <c r="AF414" s="289">
        <f t="shared" si="980"/>
        <v>0</v>
      </c>
      <c r="AG414" s="289">
        <f t="shared" si="980"/>
        <v>0</v>
      </c>
      <c r="AH414" s="289">
        <f t="shared" si="980"/>
        <v>0</v>
      </c>
      <c r="AI414" s="289">
        <f t="shared" si="980"/>
        <v>0</v>
      </c>
      <c r="AJ414" s="289">
        <f t="shared" si="980"/>
        <v>0</v>
      </c>
      <c r="AK414" s="289">
        <f>SUM(AK$220)</f>
        <v>0</v>
      </c>
      <c r="AL414" s="289">
        <f t="shared" si="980"/>
        <v>0</v>
      </c>
    </row>
    <row r="415" spans="1:38" hidden="1" outlineLevel="1">
      <c r="A415" s="15" t="s">
        <v>349</v>
      </c>
      <c r="B415" s="15"/>
      <c r="C415" s="15"/>
      <c r="D415" s="354"/>
      <c r="E415" s="15"/>
      <c r="F415" s="15"/>
      <c r="G415" s="15"/>
      <c r="H415" s="355">
        <f t="shared" ref="H415:AL415" si="981">H329</f>
        <v>0.58940000000000003</v>
      </c>
      <c r="I415" s="355">
        <f t="shared" si="981"/>
        <v>0.58074000000000003</v>
      </c>
      <c r="J415" s="355">
        <f t="shared" si="981"/>
        <v>0.57208000000000003</v>
      </c>
      <c r="K415" s="355">
        <f t="shared" si="981"/>
        <v>0.56342000000000003</v>
      </c>
      <c r="L415" s="355">
        <f t="shared" si="981"/>
        <v>0.55476000000000003</v>
      </c>
      <c r="M415" s="355">
        <f t="shared" si="981"/>
        <v>0.54610000000000003</v>
      </c>
      <c r="N415" s="355">
        <f t="shared" si="981"/>
        <v>0.53744000000000003</v>
      </c>
      <c r="O415" s="355">
        <f t="shared" si="981"/>
        <v>0.52878000000000003</v>
      </c>
      <c r="P415" s="355">
        <f t="shared" si="981"/>
        <v>0.52012000000000003</v>
      </c>
      <c r="Q415" s="355">
        <f t="shared" si="981"/>
        <v>0.51146000000000003</v>
      </c>
      <c r="R415" s="355">
        <f t="shared" si="981"/>
        <v>0.50280000000000002</v>
      </c>
      <c r="S415" s="355">
        <f t="shared" si="981"/>
        <v>0.49388000000000004</v>
      </c>
      <c r="T415" s="355">
        <f t="shared" si="981"/>
        <v>0.48496000000000006</v>
      </c>
      <c r="U415" s="355">
        <f t="shared" si="981"/>
        <v>0.47604000000000007</v>
      </c>
      <c r="V415" s="355">
        <f t="shared" si="981"/>
        <v>0.46712000000000009</v>
      </c>
      <c r="W415" s="355">
        <f t="shared" si="981"/>
        <v>0.45820000000000011</v>
      </c>
      <c r="X415" s="355">
        <f t="shared" si="981"/>
        <v>0.44928000000000012</v>
      </c>
      <c r="Y415" s="355">
        <f t="shared" si="981"/>
        <v>0.44036000000000014</v>
      </c>
      <c r="Z415" s="355">
        <f t="shared" si="981"/>
        <v>0.43144000000000016</v>
      </c>
      <c r="AA415" s="355">
        <f t="shared" si="981"/>
        <v>0.42252000000000017</v>
      </c>
      <c r="AB415" s="355">
        <f t="shared" si="981"/>
        <v>0.41360000000000002</v>
      </c>
      <c r="AC415" s="355">
        <f t="shared" si="981"/>
        <v>0.40762000000000004</v>
      </c>
      <c r="AD415" s="355">
        <f t="shared" si="981"/>
        <v>0.40164000000000005</v>
      </c>
      <c r="AE415" s="355">
        <f t="shared" si="981"/>
        <v>0.39566000000000007</v>
      </c>
      <c r="AF415" s="355">
        <f t="shared" si="981"/>
        <v>0.38968000000000008</v>
      </c>
      <c r="AG415" s="355">
        <f t="shared" si="981"/>
        <v>0.3837000000000001</v>
      </c>
      <c r="AH415" s="355">
        <f t="shared" si="981"/>
        <v>0.37772000000000011</v>
      </c>
      <c r="AI415" s="355">
        <f t="shared" si="981"/>
        <v>0.37174000000000013</v>
      </c>
      <c r="AJ415" s="355">
        <f t="shared" si="981"/>
        <v>0.36576000000000014</v>
      </c>
      <c r="AK415" s="355">
        <f t="shared" si="981"/>
        <v>0.35978000000000016</v>
      </c>
      <c r="AL415" s="355">
        <f t="shared" si="981"/>
        <v>0.3538</v>
      </c>
    </row>
    <row r="416" spans="1:38" hidden="1" outlineLevel="1">
      <c r="A416" s="15"/>
      <c r="B416" s="15"/>
      <c r="C416" s="15"/>
      <c r="D416" s="15"/>
      <c r="E416" s="15"/>
      <c r="F416" s="15"/>
      <c r="G416" s="15"/>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c r="AH416" s="63"/>
      <c r="AI416" s="63"/>
      <c r="AJ416" s="63"/>
      <c r="AK416" s="63"/>
      <c r="AL416" s="63"/>
    </row>
    <row r="417" spans="1:38" hidden="1" outlineLevel="1">
      <c r="A417" s="15" t="s">
        <v>123</v>
      </c>
      <c r="B417" s="15"/>
      <c r="C417" s="15"/>
      <c r="D417" s="15"/>
      <c r="E417" s="15"/>
      <c r="F417" s="15"/>
      <c r="G417" s="15"/>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c r="AH417" s="63"/>
      <c r="AI417" s="63"/>
      <c r="AJ417" s="63"/>
      <c r="AK417" s="63"/>
      <c r="AL417" s="63"/>
    </row>
    <row r="418" spans="1:38" hidden="1" outlineLevel="1">
      <c r="A418" s="387" t="s">
        <v>524</v>
      </c>
      <c r="B418" s="15"/>
      <c r="C418" s="15"/>
      <c r="D418" s="15"/>
      <c r="E418" s="15"/>
      <c r="F418" s="15"/>
      <c r="G418" s="15"/>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c r="AH418" s="63"/>
      <c r="AI418" s="63"/>
      <c r="AJ418" s="63"/>
      <c r="AK418" s="63"/>
      <c r="AL418" s="63"/>
    </row>
    <row r="419" spans="1:38" hidden="1" outlineLevel="1">
      <c r="A419" s="15" t="str">
        <f>'ANNEX 1 Emission Factors'!B69</f>
        <v>District heating 1 (supplier-specific)</v>
      </c>
      <c r="B419" s="15"/>
      <c r="C419" s="15" t="str">
        <f>C350</f>
        <v/>
      </c>
      <c r="D419" s="15"/>
      <c r="E419" s="15"/>
      <c r="F419" s="15"/>
      <c r="G419" s="15"/>
      <c r="H419" s="289">
        <f t="shared" ref="H419:W425" ca="1" si="982">SUMIF($C$226:$E$232,$A419,H$228:H$234)</f>
        <v>0</v>
      </c>
      <c r="I419" s="289">
        <f t="shared" ca="1" si="982"/>
        <v>0</v>
      </c>
      <c r="J419" s="289">
        <f t="shared" ca="1" si="982"/>
        <v>0</v>
      </c>
      <c r="K419" s="289">
        <f t="shared" ca="1" si="982"/>
        <v>0</v>
      </c>
      <c r="L419" s="289">
        <f t="shared" ca="1" si="982"/>
        <v>0</v>
      </c>
      <c r="M419" s="289">
        <f t="shared" ca="1" si="982"/>
        <v>0</v>
      </c>
      <c r="N419" s="289">
        <f t="shared" ca="1" si="982"/>
        <v>0</v>
      </c>
      <c r="O419" s="289">
        <f t="shared" ca="1" si="982"/>
        <v>0</v>
      </c>
      <c r="P419" s="289">
        <f t="shared" ca="1" si="982"/>
        <v>0</v>
      </c>
      <c r="Q419" s="289">
        <f t="shared" ca="1" si="982"/>
        <v>0</v>
      </c>
      <c r="R419" s="289">
        <f t="shared" ca="1" si="982"/>
        <v>0</v>
      </c>
      <c r="S419" s="289">
        <f t="shared" ca="1" si="982"/>
        <v>0</v>
      </c>
      <c r="T419" s="289">
        <f t="shared" ca="1" si="982"/>
        <v>0</v>
      </c>
      <c r="U419" s="289">
        <f t="shared" ca="1" si="982"/>
        <v>0</v>
      </c>
      <c r="V419" s="289">
        <f t="shared" ca="1" si="982"/>
        <v>0</v>
      </c>
      <c r="W419" s="289">
        <f t="shared" ca="1" si="982"/>
        <v>0</v>
      </c>
      <c r="X419" s="289">
        <f t="shared" ref="I419:AL425" ca="1" si="983">SUMIF($C$226:$E$232,$A419,X$228:X$234)</f>
        <v>0</v>
      </c>
      <c r="Y419" s="289">
        <f t="shared" ca="1" si="983"/>
        <v>0</v>
      </c>
      <c r="Z419" s="289">
        <f t="shared" ca="1" si="983"/>
        <v>0</v>
      </c>
      <c r="AA419" s="289">
        <f t="shared" ca="1" si="983"/>
        <v>0</v>
      </c>
      <c r="AB419" s="289">
        <f t="shared" ca="1" si="983"/>
        <v>0</v>
      </c>
      <c r="AC419" s="289">
        <f t="shared" ca="1" si="983"/>
        <v>0</v>
      </c>
      <c r="AD419" s="289">
        <f t="shared" ca="1" si="983"/>
        <v>0</v>
      </c>
      <c r="AE419" s="289">
        <f t="shared" ca="1" si="983"/>
        <v>0</v>
      </c>
      <c r="AF419" s="289">
        <f t="shared" ca="1" si="983"/>
        <v>0</v>
      </c>
      <c r="AG419" s="289">
        <f t="shared" ca="1" si="983"/>
        <v>0</v>
      </c>
      <c r="AH419" s="289">
        <f t="shared" ca="1" si="983"/>
        <v>0</v>
      </c>
      <c r="AI419" s="289">
        <f t="shared" ca="1" si="983"/>
        <v>0</v>
      </c>
      <c r="AJ419" s="289">
        <f t="shared" ca="1" si="983"/>
        <v>0</v>
      </c>
      <c r="AK419" s="289">
        <f t="shared" ref="AK419:AL425" ca="1" si="984">SUMIF($C$226:$E$232,$A419,AK$228:AK$234)</f>
        <v>0</v>
      </c>
      <c r="AL419" s="289">
        <f t="shared" ca="1" si="984"/>
        <v>0</v>
      </c>
    </row>
    <row r="420" spans="1:38" hidden="1" outlineLevel="1">
      <c r="A420" s="15" t="str">
        <f>'ANNEX 1 Emission Factors'!B70</f>
        <v>District heating 2 (supplier-specific)</v>
      </c>
      <c r="B420" s="15"/>
      <c r="C420" s="15" t="str">
        <f>C351</f>
        <v/>
      </c>
      <c r="D420" s="15"/>
      <c r="E420" s="15"/>
      <c r="F420" s="15"/>
      <c r="G420" s="15"/>
      <c r="H420" s="289">
        <f t="shared" ca="1" si="982"/>
        <v>0</v>
      </c>
      <c r="I420" s="289">
        <f t="shared" ca="1" si="983"/>
        <v>0</v>
      </c>
      <c r="J420" s="289">
        <f t="shared" ca="1" si="983"/>
        <v>0</v>
      </c>
      <c r="K420" s="289">
        <f t="shared" ca="1" si="983"/>
        <v>0</v>
      </c>
      <c r="L420" s="289">
        <f t="shared" ca="1" si="983"/>
        <v>0</v>
      </c>
      <c r="M420" s="289">
        <f t="shared" ca="1" si="983"/>
        <v>0</v>
      </c>
      <c r="N420" s="289">
        <f t="shared" ca="1" si="983"/>
        <v>0</v>
      </c>
      <c r="O420" s="289">
        <f t="shared" ca="1" si="983"/>
        <v>0</v>
      </c>
      <c r="P420" s="289">
        <f t="shared" ca="1" si="983"/>
        <v>0</v>
      </c>
      <c r="Q420" s="289">
        <f t="shared" ca="1" si="983"/>
        <v>0</v>
      </c>
      <c r="R420" s="289">
        <f t="shared" ca="1" si="983"/>
        <v>0</v>
      </c>
      <c r="S420" s="289">
        <f t="shared" ca="1" si="983"/>
        <v>0</v>
      </c>
      <c r="T420" s="289">
        <f t="shared" ca="1" si="983"/>
        <v>0</v>
      </c>
      <c r="U420" s="289">
        <f t="shared" ca="1" si="983"/>
        <v>0</v>
      </c>
      <c r="V420" s="289">
        <f t="shared" ca="1" si="983"/>
        <v>0</v>
      </c>
      <c r="W420" s="289">
        <f t="shared" ca="1" si="983"/>
        <v>0</v>
      </c>
      <c r="X420" s="289">
        <f t="shared" ca="1" si="983"/>
        <v>0</v>
      </c>
      <c r="Y420" s="289">
        <f t="shared" ca="1" si="983"/>
        <v>0</v>
      </c>
      <c r="Z420" s="289">
        <f t="shared" ca="1" si="983"/>
        <v>0</v>
      </c>
      <c r="AA420" s="289">
        <f t="shared" ca="1" si="983"/>
        <v>0</v>
      </c>
      <c r="AB420" s="289">
        <f t="shared" ca="1" si="983"/>
        <v>0</v>
      </c>
      <c r="AC420" s="289">
        <f t="shared" ca="1" si="983"/>
        <v>0</v>
      </c>
      <c r="AD420" s="289">
        <f t="shared" ca="1" si="983"/>
        <v>0</v>
      </c>
      <c r="AE420" s="289">
        <f t="shared" ca="1" si="983"/>
        <v>0</v>
      </c>
      <c r="AF420" s="289">
        <f t="shared" ca="1" si="983"/>
        <v>0</v>
      </c>
      <c r="AG420" s="289">
        <f t="shared" ca="1" si="983"/>
        <v>0</v>
      </c>
      <c r="AH420" s="289">
        <f t="shared" ca="1" si="983"/>
        <v>0</v>
      </c>
      <c r="AI420" s="289">
        <f t="shared" ca="1" si="983"/>
        <v>0</v>
      </c>
      <c r="AJ420" s="289">
        <f t="shared" ca="1" si="983"/>
        <v>0</v>
      </c>
      <c r="AK420" s="289">
        <f t="shared" ca="1" si="984"/>
        <v>0</v>
      </c>
      <c r="AL420" s="289">
        <f t="shared" ca="1" si="983"/>
        <v>0</v>
      </c>
    </row>
    <row r="421" spans="1:38" hidden="1" outlineLevel="1">
      <c r="A421" s="15" t="str">
        <f>'ANNEX 1 Emission Factors'!B71</f>
        <v>District heating 3 (supplier-specific)</v>
      </c>
      <c r="B421" s="15"/>
      <c r="C421" s="15" t="str">
        <f>C352</f>
        <v/>
      </c>
      <c r="D421" s="15"/>
      <c r="E421" s="15"/>
      <c r="F421" s="15"/>
      <c r="G421" s="15"/>
      <c r="H421" s="289">
        <f t="shared" ca="1" si="982"/>
        <v>0</v>
      </c>
      <c r="I421" s="289">
        <f t="shared" ca="1" si="983"/>
        <v>0</v>
      </c>
      <c r="J421" s="289">
        <f t="shared" ca="1" si="983"/>
        <v>0</v>
      </c>
      <c r="K421" s="289">
        <f t="shared" ca="1" si="983"/>
        <v>0</v>
      </c>
      <c r="L421" s="289">
        <f t="shared" ca="1" si="983"/>
        <v>0</v>
      </c>
      <c r="M421" s="289">
        <f t="shared" ca="1" si="983"/>
        <v>0</v>
      </c>
      <c r="N421" s="289">
        <f t="shared" ca="1" si="983"/>
        <v>0</v>
      </c>
      <c r="O421" s="289">
        <f t="shared" ca="1" si="983"/>
        <v>0</v>
      </c>
      <c r="P421" s="289">
        <f t="shared" ca="1" si="983"/>
        <v>0</v>
      </c>
      <c r="Q421" s="289">
        <f t="shared" ca="1" si="983"/>
        <v>0</v>
      </c>
      <c r="R421" s="289">
        <f t="shared" ca="1" si="983"/>
        <v>0</v>
      </c>
      <c r="S421" s="289">
        <f t="shared" ca="1" si="983"/>
        <v>0</v>
      </c>
      <c r="T421" s="289">
        <f t="shared" ca="1" si="983"/>
        <v>0</v>
      </c>
      <c r="U421" s="289">
        <f t="shared" ca="1" si="983"/>
        <v>0</v>
      </c>
      <c r="V421" s="289">
        <f t="shared" ca="1" si="983"/>
        <v>0</v>
      </c>
      <c r="W421" s="289">
        <f t="shared" ca="1" si="983"/>
        <v>0</v>
      </c>
      <c r="X421" s="289">
        <f t="shared" ca="1" si="983"/>
        <v>0</v>
      </c>
      <c r="Y421" s="289">
        <f t="shared" ca="1" si="983"/>
        <v>0</v>
      </c>
      <c r="Z421" s="289">
        <f t="shared" ca="1" si="983"/>
        <v>0</v>
      </c>
      <c r="AA421" s="289">
        <f t="shared" ca="1" si="983"/>
        <v>0</v>
      </c>
      <c r="AB421" s="289">
        <f t="shared" ca="1" si="983"/>
        <v>0</v>
      </c>
      <c r="AC421" s="289">
        <f t="shared" ca="1" si="983"/>
        <v>0</v>
      </c>
      <c r="AD421" s="289">
        <f t="shared" ca="1" si="983"/>
        <v>0</v>
      </c>
      <c r="AE421" s="289">
        <f t="shared" ca="1" si="983"/>
        <v>0</v>
      </c>
      <c r="AF421" s="289">
        <f t="shared" ca="1" si="983"/>
        <v>0</v>
      </c>
      <c r="AG421" s="289">
        <f t="shared" ca="1" si="983"/>
        <v>0</v>
      </c>
      <c r="AH421" s="289">
        <f t="shared" ca="1" si="983"/>
        <v>0</v>
      </c>
      <c r="AI421" s="289">
        <f t="shared" ca="1" si="983"/>
        <v>0</v>
      </c>
      <c r="AJ421" s="289">
        <f t="shared" ca="1" si="983"/>
        <v>0</v>
      </c>
      <c r="AK421" s="289">
        <f t="shared" ca="1" si="984"/>
        <v>0</v>
      </c>
      <c r="AL421" s="289">
        <f t="shared" ca="1" si="983"/>
        <v>0</v>
      </c>
    </row>
    <row r="422" spans="1:38" hidden="1" outlineLevel="1">
      <c r="A422" s="15" t="str">
        <f>'ANNEX 1 Emission Factors'!B68</f>
        <v>Heating-Mix Germany (source DGNB, 2018)</v>
      </c>
      <c r="B422" s="15"/>
      <c r="C422" s="15" t="str">
        <f>C349</f>
        <v>ÖKOBAUDAT-Datenbank (Stand: 19.02.2020)</v>
      </c>
      <c r="D422" s="15"/>
      <c r="E422" s="15"/>
      <c r="F422" s="15"/>
      <c r="G422" s="15"/>
      <c r="H422" s="289">
        <f ca="1">SUMIF($C$226:$E$232,$A422,H$228:H$234)</f>
        <v>0</v>
      </c>
      <c r="I422" s="289">
        <f t="shared" ca="1" si="983"/>
        <v>0</v>
      </c>
      <c r="J422" s="289">
        <f t="shared" ca="1" si="983"/>
        <v>0</v>
      </c>
      <c r="K422" s="289">
        <f t="shared" ca="1" si="983"/>
        <v>0</v>
      </c>
      <c r="L422" s="289">
        <f t="shared" ca="1" si="983"/>
        <v>0</v>
      </c>
      <c r="M422" s="289">
        <f t="shared" ca="1" si="983"/>
        <v>0</v>
      </c>
      <c r="N422" s="289">
        <f t="shared" ca="1" si="983"/>
        <v>0</v>
      </c>
      <c r="O422" s="289">
        <f t="shared" ca="1" si="983"/>
        <v>0</v>
      </c>
      <c r="P422" s="289">
        <f t="shared" ca="1" si="983"/>
        <v>0</v>
      </c>
      <c r="Q422" s="289">
        <f t="shared" ca="1" si="983"/>
        <v>0</v>
      </c>
      <c r="R422" s="289">
        <f t="shared" ca="1" si="983"/>
        <v>0</v>
      </c>
      <c r="S422" s="289">
        <f t="shared" ca="1" si="983"/>
        <v>0</v>
      </c>
      <c r="T422" s="289">
        <f t="shared" ca="1" si="983"/>
        <v>0</v>
      </c>
      <c r="U422" s="289">
        <f t="shared" ca="1" si="983"/>
        <v>0</v>
      </c>
      <c r="V422" s="289">
        <f t="shared" ca="1" si="983"/>
        <v>0</v>
      </c>
      <c r="W422" s="289">
        <f t="shared" ca="1" si="983"/>
        <v>0</v>
      </c>
      <c r="X422" s="289">
        <f t="shared" ca="1" si="983"/>
        <v>0</v>
      </c>
      <c r="Y422" s="289">
        <f t="shared" ca="1" si="983"/>
        <v>0</v>
      </c>
      <c r="Z422" s="289">
        <f t="shared" ca="1" si="983"/>
        <v>0</v>
      </c>
      <c r="AA422" s="289">
        <f t="shared" ca="1" si="983"/>
        <v>0</v>
      </c>
      <c r="AB422" s="289">
        <f t="shared" ca="1" si="983"/>
        <v>0</v>
      </c>
      <c r="AC422" s="289">
        <f t="shared" ca="1" si="983"/>
        <v>0</v>
      </c>
      <c r="AD422" s="289">
        <f t="shared" ca="1" si="983"/>
        <v>0</v>
      </c>
      <c r="AE422" s="289">
        <f t="shared" ca="1" si="983"/>
        <v>0</v>
      </c>
      <c r="AF422" s="289">
        <f t="shared" ca="1" si="983"/>
        <v>0</v>
      </c>
      <c r="AG422" s="289">
        <f t="shared" ca="1" si="983"/>
        <v>0</v>
      </c>
      <c r="AH422" s="289">
        <f t="shared" ca="1" si="983"/>
        <v>0</v>
      </c>
      <c r="AI422" s="289">
        <f t="shared" ca="1" si="983"/>
        <v>0</v>
      </c>
      <c r="AJ422" s="289">
        <f t="shared" ca="1" si="983"/>
        <v>0</v>
      </c>
      <c r="AK422" s="289">
        <f ca="1">SUMIF($C$226:$E$232,$A422,AK$228:AK$234)</f>
        <v>0</v>
      </c>
      <c r="AL422" s="289">
        <f t="shared" ca="1" si="983"/>
        <v>0</v>
      </c>
    </row>
    <row r="423" spans="1:38" hidden="1" outlineLevel="1">
      <c r="A423" s="15" t="str">
        <f>'ANNEX 1 Emission Factors'!B72</f>
        <v>District cooling 1 (supplier-specific)</v>
      </c>
      <c r="B423" s="15"/>
      <c r="C423" s="15" t="str">
        <f>C354</f>
        <v/>
      </c>
      <c r="D423" s="15"/>
      <c r="E423" s="15"/>
      <c r="F423" s="15"/>
      <c r="G423" s="15"/>
      <c r="H423" s="289">
        <f t="shared" ca="1" si="982"/>
        <v>0</v>
      </c>
      <c r="I423" s="289">
        <f t="shared" ca="1" si="983"/>
        <v>0</v>
      </c>
      <c r="J423" s="289">
        <f t="shared" ca="1" si="983"/>
        <v>0</v>
      </c>
      <c r="K423" s="289">
        <f t="shared" ca="1" si="983"/>
        <v>0</v>
      </c>
      <c r="L423" s="289">
        <f t="shared" ca="1" si="983"/>
        <v>0</v>
      </c>
      <c r="M423" s="289">
        <f t="shared" ca="1" si="983"/>
        <v>0</v>
      </c>
      <c r="N423" s="289">
        <f t="shared" ca="1" si="983"/>
        <v>0</v>
      </c>
      <c r="O423" s="289">
        <f t="shared" ca="1" si="983"/>
        <v>0</v>
      </c>
      <c r="P423" s="289">
        <f t="shared" ca="1" si="983"/>
        <v>0</v>
      </c>
      <c r="Q423" s="289">
        <f t="shared" ca="1" si="983"/>
        <v>0</v>
      </c>
      <c r="R423" s="289">
        <f t="shared" ca="1" si="983"/>
        <v>0</v>
      </c>
      <c r="S423" s="289">
        <f t="shared" ca="1" si="983"/>
        <v>0</v>
      </c>
      <c r="T423" s="289">
        <f t="shared" ca="1" si="983"/>
        <v>0</v>
      </c>
      <c r="U423" s="289">
        <f t="shared" ca="1" si="983"/>
        <v>0</v>
      </c>
      <c r="V423" s="289">
        <f t="shared" ca="1" si="983"/>
        <v>0</v>
      </c>
      <c r="W423" s="289">
        <f t="shared" ca="1" si="983"/>
        <v>0</v>
      </c>
      <c r="X423" s="289">
        <f t="shared" ca="1" si="983"/>
        <v>0</v>
      </c>
      <c r="Y423" s="289">
        <f t="shared" ca="1" si="983"/>
        <v>0</v>
      </c>
      <c r="Z423" s="289">
        <f t="shared" ca="1" si="983"/>
        <v>0</v>
      </c>
      <c r="AA423" s="289">
        <f t="shared" ca="1" si="983"/>
        <v>0</v>
      </c>
      <c r="AB423" s="289">
        <f t="shared" ca="1" si="983"/>
        <v>0</v>
      </c>
      <c r="AC423" s="289">
        <f t="shared" ca="1" si="983"/>
        <v>0</v>
      </c>
      <c r="AD423" s="289">
        <f t="shared" ca="1" si="983"/>
        <v>0</v>
      </c>
      <c r="AE423" s="289">
        <f t="shared" ca="1" si="983"/>
        <v>0</v>
      </c>
      <c r="AF423" s="289">
        <f t="shared" ca="1" si="983"/>
        <v>0</v>
      </c>
      <c r="AG423" s="289">
        <f t="shared" ca="1" si="983"/>
        <v>0</v>
      </c>
      <c r="AH423" s="289">
        <f t="shared" ca="1" si="983"/>
        <v>0</v>
      </c>
      <c r="AI423" s="289">
        <f t="shared" ca="1" si="983"/>
        <v>0</v>
      </c>
      <c r="AJ423" s="289">
        <f t="shared" ca="1" si="983"/>
        <v>0</v>
      </c>
      <c r="AK423" s="289">
        <f t="shared" ca="1" si="984"/>
        <v>0</v>
      </c>
      <c r="AL423" s="289">
        <f t="shared" ca="1" si="983"/>
        <v>0</v>
      </c>
    </row>
    <row r="424" spans="1:38" hidden="1" outlineLevel="1">
      <c r="A424" s="15" t="str">
        <f>'ANNEX 1 Emission Factors'!B73</f>
        <v>District cooling 2 (supplier-specific)</v>
      </c>
      <c r="B424" s="15"/>
      <c r="C424" s="15" t="str">
        <f>C355</f>
        <v/>
      </c>
      <c r="D424" s="15"/>
      <c r="E424" s="15"/>
      <c r="F424" s="15"/>
      <c r="G424" s="15"/>
      <c r="H424" s="289">
        <f t="shared" ca="1" si="982"/>
        <v>0</v>
      </c>
      <c r="I424" s="289">
        <f t="shared" ca="1" si="983"/>
        <v>0</v>
      </c>
      <c r="J424" s="289">
        <f t="shared" ca="1" si="983"/>
        <v>0</v>
      </c>
      <c r="K424" s="289">
        <f t="shared" ca="1" si="983"/>
        <v>0</v>
      </c>
      <c r="L424" s="289">
        <f t="shared" ca="1" si="983"/>
        <v>0</v>
      </c>
      <c r="M424" s="289">
        <f t="shared" ca="1" si="983"/>
        <v>0</v>
      </c>
      <c r="N424" s="289">
        <f t="shared" ca="1" si="983"/>
        <v>0</v>
      </c>
      <c r="O424" s="289">
        <f t="shared" ca="1" si="983"/>
        <v>0</v>
      </c>
      <c r="P424" s="289">
        <f t="shared" ca="1" si="983"/>
        <v>0</v>
      </c>
      <c r="Q424" s="289">
        <f t="shared" ca="1" si="983"/>
        <v>0</v>
      </c>
      <c r="R424" s="289">
        <f t="shared" ca="1" si="983"/>
        <v>0</v>
      </c>
      <c r="S424" s="289">
        <f t="shared" ca="1" si="983"/>
        <v>0</v>
      </c>
      <c r="T424" s="289">
        <f t="shared" ca="1" si="983"/>
        <v>0</v>
      </c>
      <c r="U424" s="289">
        <f t="shared" ca="1" si="983"/>
        <v>0</v>
      </c>
      <c r="V424" s="289">
        <f t="shared" ca="1" si="983"/>
        <v>0</v>
      </c>
      <c r="W424" s="289">
        <f t="shared" ca="1" si="983"/>
        <v>0</v>
      </c>
      <c r="X424" s="289">
        <f t="shared" ca="1" si="983"/>
        <v>0</v>
      </c>
      <c r="Y424" s="289">
        <f t="shared" ca="1" si="983"/>
        <v>0</v>
      </c>
      <c r="Z424" s="289">
        <f t="shared" ca="1" si="983"/>
        <v>0</v>
      </c>
      <c r="AA424" s="289">
        <f t="shared" ca="1" si="983"/>
        <v>0</v>
      </c>
      <c r="AB424" s="289">
        <f t="shared" ca="1" si="983"/>
        <v>0</v>
      </c>
      <c r="AC424" s="289">
        <f t="shared" ca="1" si="983"/>
        <v>0</v>
      </c>
      <c r="AD424" s="289">
        <f t="shared" ca="1" si="983"/>
        <v>0</v>
      </c>
      <c r="AE424" s="289">
        <f t="shared" ca="1" si="983"/>
        <v>0</v>
      </c>
      <c r="AF424" s="289">
        <f t="shared" ca="1" si="983"/>
        <v>0</v>
      </c>
      <c r="AG424" s="289">
        <f t="shared" ca="1" si="983"/>
        <v>0</v>
      </c>
      <c r="AH424" s="289">
        <f t="shared" ca="1" si="983"/>
        <v>0</v>
      </c>
      <c r="AI424" s="289">
        <f t="shared" ca="1" si="983"/>
        <v>0</v>
      </c>
      <c r="AJ424" s="289">
        <f t="shared" ca="1" si="983"/>
        <v>0</v>
      </c>
      <c r="AK424" s="289">
        <f t="shared" ca="1" si="984"/>
        <v>0</v>
      </c>
      <c r="AL424" s="289">
        <f t="shared" ca="1" si="983"/>
        <v>0</v>
      </c>
    </row>
    <row r="425" spans="1:38" hidden="1" outlineLevel="1">
      <c r="A425" s="15" t="str">
        <f>'ANNEX 1 Emission Factors'!B74</f>
        <v>District cooling 3 (supplier-specific)</v>
      </c>
      <c r="B425" s="15"/>
      <c r="C425" s="15" t="str">
        <f>C356</f>
        <v/>
      </c>
      <c r="D425" s="15"/>
      <c r="E425" s="15"/>
      <c r="F425" s="15"/>
      <c r="G425" s="15"/>
      <c r="H425" s="289">
        <f t="shared" ca="1" si="982"/>
        <v>0</v>
      </c>
      <c r="I425" s="289">
        <f t="shared" ca="1" si="983"/>
        <v>0</v>
      </c>
      <c r="J425" s="289">
        <f t="shared" ca="1" si="983"/>
        <v>0</v>
      </c>
      <c r="K425" s="289">
        <f t="shared" ca="1" si="983"/>
        <v>0</v>
      </c>
      <c r="L425" s="289">
        <f t="shared" ca="1" si="983"/>
        <v>0</v>
      </c>
      <c r="M425" s="289">
        <f t="shared" ca="1" si="983"/>
        <v>0</v>
      </c>
      <c r="N425" s="289">
        <f t="shared" ca="1" si="983"/>
        <v>0</v>
      </c>
      <c r="O425" s="289">
        <f t="shared" ca="1" si="983"/>
        <v>0</v>
      </c>
      <c r="P425" s="289">
        <f t="shared" ca="1" si="983"/>
        <v>0</v>
      </c>
      <c r="Q425" s="289">
        <f t="shared" ca="1" si="983"/>
        <v>0</v>
      </c>
      <c r="R425" s="289">
        <f t="shared" ca="1" si="983"/>
        <v>0</v>
      </c>
      <c r="S425" s="289">
        <f t="shared" ca="1" si="983"/>
        <v>0</v>
      </c>
      <c r="T425" s="289">
        <f t="shared" ca="1" si="983"/>
        <v>0</v>
      </c>
      <c r="U425" s="289">
        <f t="shared" ca="1" si="983"/>
        <v>0</v>
      </c>
      <c r="V425" s="289">
        <f t="shared" ca="1" si="983"/>
        <v>0</v>
      </c>
      <c r="W425" s="289">
        <f t="shared" ca="1" si="983"/>
        <v>0</v>
      </c>
      <c r="X425" s="289">
        <f t="shared" ca="1" si="983"/>
        <v>0</v>
      </c>
      <c r="Y425" s="289">
        <f t="shared" ca="1" si="983"/>
        <v>0</v>
      </c>
      <c r="Z425" s="289">
        <f t="shared" ca="1" si="983"/>
        <v>0</v>
      </c>
      <c r="AA425" s="289">
        <f t="shared" ca="1" si="983"/>
        <v>0</v>
      </c>
      <c r="AB425" s="289">
        <f t="shared" ca="1" si="983"/>
        <v>0</v>
      </c>
      <c r="AC425" s="289">
        <f t="shared" ca="1" si="983"/>
        <v>0</v>
      </c>
      <c r="AD425" s="289">
        <f t="shared" ca="1" si="983"/>
        <v>0</v>
      </c>
      <c r="AE425" s="289">
        <f t="shared" ca="1" si="983"/>
        <v>0</v>
      </c>
      <c r="AF425" s="289">
        <f t="shared" ca="1" si="983"/>
        <v>0</v>
      </c>
      <c r="AG425" s="289">
        <f t="shared" ca="1" si="983"/>
        <v>0</v>
      </c>
      <c r="AH425" s="289">
        <f t="shared" ca="1" si="983"/>
        <v>0</v>
      </c>
      <c r="AI425" s="289">
        <f t="shared" ca="1" si="983"/>
        <v>0</v>
      </c>
      <c r="AJ425" s="289">
        <f t="shared" ca="1" si="983"/>
        <v>0</v>
      </c>
      <c r="AK425" s="289">
        <f t="shared" ca="1" si="984"/>
        <v>0</v>
      </c>
      <c r="AL425" s="289">
        <f t="shared" ca="1" si="983"/>
        <v>0</v>
      </c>
    </row>
    <row r="426" spans="1:38" hidden="1" outlineLevel="1">
      <c r="A426" s="15"/>
      <c r="B426" s="15"/>
      <c r="C426" s="15"/>
      <c r="D426" s="15"/>
      <c r="E426" s="15"/>
      <c r="F426" s="15"/>
      <c r="G426" s="15"/>
      <c r="H426" s="289"/>
      <c r="I426" s="289"/>
      <c r="J426" s="289"/>
      <c r="K426" s="289"/>
      <c r="L426" s="289"/>
      <c r="M426" s="289"/>
      <c r="N426" s="289"/>
      <c r="O426" s="289"/>
      <c r="P426" s="289"/>
      <c r="Q426" s="289"/>
      <c r="R426" s="289"/>
      <c r="S426" s="289"/>
      <c r="T426" s="289"/>
      <c r="U426" s="289"/>
      <c r="V426" s="289"/>
      <c r="W426" s="289"/>
      <c r="X426" s="289"/>
      <c r="Y426" s="289"/>
      <c r="Z426" s="289"/>
      <c r="AA426" s="289"/>
      <c r="AB426" s="289"/>
      <c r="AC426" s="289"/>
      <c r="AD426" s="289"/>
      <c r="AE426" s="289"/>
      <c r="AF426" s="289"/>
      <c r="AG426" s="289"/>
      <c r="AH426" s="289"/>
      <c r="AI426" s="289"/>
      <c r="AJ426" s="289"/>
      <c r="AK426" s="289"/>
      <c r="AL426" s="289"/>
    </row>
    <row r="427" spans="1:38" hidden="1" outlineLevel="1">
      <c r="A427" s="387" t="s">
        <v>519</v>
      </c>
      <c r="B427" s="15"/>
      <c r="C427" s="15"/>
      <c r="D427" s="15"/>
      <c r="E427" s="15"/>
      <c r="F427" s="15"/>
      <c r="G427" s="15"/>
      <c r="H427" s="289"/>
      <c r="I427" s="289"/>
      <c r="J427" s="289"/>
      <c r="K427" s="289"/>
      <c r="L427" s="289"/>
      <c r="M427" s="289"/>
      <c r="N427" s="289"/>
      <c r="O427" s="289"/>
      <c r="P427" s="289"/>
      <c r="Q427" s="289"/>
      <c r="R427" s="289"/>
      <c r="S427" s="289"/>
      <c r="T427" s="289"/>
      <c r="U427" s="289"/>
      <c r="V427" s="289"/>
      <c r="W427" s="289"/>
      <c r="X427" s="289"/>
      <c r="Y427" s="289"/>
      <c r="Z427" s="289"/>
      <c r="AA427" s="289"/>
      <c r="AB427" s="289"/>
      <c r="AC427" s="289"/>
      <c r="AD427" s="289"/>
      <c r="AE427" s="289"/>
      <c r="AF427" s="289"/>
      <c r="AG427" s="289"/>
      <c r="AH427" s="289"/>
      <c r="AI427" s="289"/>
      <c r="AJ427" s="289"/>
      <c r="AK427" s="289"/>
      <c r="AL427" s="289"/>
    </row>
    <row r="428" spans="1:38" hidden="1" outlineLevel="1">
      <c r="A428" s="15" t="str">
        <f>A419</f>
        <v>District heating 1 (supplier-specific)</v>
      </c>
      <c r="B428" s="15"/>
      <c r="C428" s="15"/>
      <c r="D428" s="354"/>
      <c r="E428" s="354"/>
      <c r="F428" s="15"/>
      <c r="G428" s="15"/>
      <c r="H428" s="355" t="str">
        <f>VLOOKUP($A428,'ANNEX 1 Emission Factors'!$B$68:$AR$74,COLUMNS('ANNEX 1 Emission Factors'!$B:$H)+(H$6-2014),FALSE)</f>
        <v>Calculation in ANNEX 2</v>
      </c>
      <c r="I428" s="355" t="str">
        <f>VLOOKUP($A428,'ANNEX 1 Emission Factors'!$B$68:$AR$74,COLUMNS('ANNEX 1 Emission Factors'!$B:$H)+(I$6-2014),FALSE)</f>
        <v>Calculation in ANNEX 2</v>
      </c>
      <c r="J428" s="355" t="str">
        <f>VLOOKUP($A428,'ANNEX 1 Emission Factors'!$B$68:$AR$74,COLUMNS('ANNEX 1 Emission Factors'!$B:$H)+(J$6-2014),FALSE)</f>
        <v>Calculation in ANNEX 2</v>
      </c>
      <c r="K428" s="355" t="str">
        <f>VLOOKUP($A428,'ANNEX 1 Emission Factors'!$B$68:$AR$74,COLUMNS('ANNEX 1 Emission Factors'!$B:$H)+(K$6-2014),FALSE)</f>
        <v>Calculation in ANNEX 2</v>
      </c>
      <c r="L428" s="355" t="str">
        <f>VLOOKUP($A428,'ANNEX 1 Emission Factors'!$B$68:$AR$74,COLUMNS('ANNEX 1 Emission Factors'!$B:$H)+(L$6-2014),FALSE)</f>
        <v>Calculation in ANNEX 2</v>
      </c>
      <c r="M428" s="355" t="str">
        <f>VLOOKUP($A428,'ANNEX 1 Emission Factors'!$B$68:$AR$74,COLUMNS('ANNEX 1 Emission Factors'!$B:$H)+(M$6-2014),FALSE)</f>
        <v>Calculation in ANNEX 2</v>
      </c>
      <c r="N428" s="355" t="str">
        <f>VLOOKUP($A428,'ANNEX 1 Emission Factors'!$B$68:$AR$74,COLUMNS('ANNEX 1 Emission Factors'!$B:$H)+(N$6-2014),FALSE)</f>
        <v>Calculation in ANNEX 2</v>
      </c>
      <c r="O428" s="355" t="str">
        <f>VLOOKUP($A428,'ANNEX 1 Emission Factors'!$B$68:$AR$74,COLUMNS('ANNEX 1 Emission Factors'!$B:$H)+(O$6-2014),FALSE)</f>
        <v>Calculation in ANNEX 2</v>
      </c>
      <c r="P428" s="355" t="str">
        <f>VLOOKUP($A428,'ANNEX 1 Emission Factors'!$B$68:$AR$74,COLUMNS('ANNEX 1 Emission Factors'!$B:$H)+(P$6-2014),FALSE)</f>
        <v>Calculation in ANNEX 2</v>
      </c>
      <c r="Q428" s="355" t="str">
        <f>VLOOKUP($A428,'ANNEX 1 Emission Factors'!$B$68:$AR$74,COLUMNS('ANNEX 1 Emission Factors'!$B:$H)+(Q$6-2014),FALSE)</f>
        <v>Calculation in ANNEX 2</v>
      </c>
      <c r="R428" s="355" t="str">
        <f>VLOOKUP($A428,'ANNEX 1 Emission Factors'!$B$68:$AR$74,COLUMNS('ANNEX 1 Emission Factors'!$B:$H)+(R$6-2014),FALSE)</f>
        <v>Calculation in ANNEX 2</v>
      </c>
      <c r="S428" s="355" t="str">
        <f>VLOOKUP($A428,'ANNEX 1 Emission Factors'!$B$68:$AR$74,COLUMNS('ANNEX 1 Emission Factors'!$B:$H)+(S$6-2014),FALSE)</f>
        <v>Calculation in ANNEX 2</v>
      </c>
      <c r="T428" s="355" t="str">
        <f>VLOOKUP($A428,'ANNEX 1 Emission Factors'!$B$68:$AR$74,COLUMNS('ANNEX 1 Emission Factors'!$B:$H)+(T$6-2014),FALSE)</f>
        <v>Calculation in ANNEX 2</v>
      </c>
      <c r="U428" s="355" t="str">
        <f>VLOOKUP($A428,'ANNEX 1 Emission Factors'!$B$68:$AR$74,COLUMNS('ANNEX 1 Emission Factors'!$B:$H)+(U$6-2014),FALSE)</f>
        <v>Calculation in ANNEX 2</v>
      </c>
      <c r="V428" s="355" t="str">
        <f>VLOOKUP($A428,'ANNEX 1 Emission Factors'!$B$68:$AR$74,COLUMNS('ANNEX 1 Emission Factors'!$B:$H)+(V$6-2014),FALSE)</f>
        <v>Calculation in ANNEX 2</v>
      </c>
      <c r="W428" s="355" t="str">
        <f>VLOOKUP($A428,'ANNEX 1 Emission Factors'!$B$68:$AR$74,COLUMNS('ANNEX 1 Emission Factors'!$B:$H)+(W$6-2014),FALSE)</f>
        <v>Calculation in ANNEX 2</v>
      </c>
      <c r="X428" s="355" t="str">
        <f>VLOOKUP($A428,'ANNEX 1 Emission Factors'!$B$68:$AR$74,COLUMNS('ANNEX 1 Emission Factors'!$B:$H)+(X$6-2014),FALSE)</f>
        <v>Calculation in ANNEX 2</v>
      </c>
      <c r="Y428" s="355" t="str">
        <f>VLOOKUP($A428,'ANNEX 1 Emission Factors'!$B$68:$AR$74,COLUMNS('ANNEX 1 Emission Factors'!$B:$H)+(Y$6-2014),FALSE)</f>
        <v>Calculation in ANNEX 2</v>
      </c>
      <c r="Z428" s="355" t="str">
        <f>VLOOKUP($A428,'ANNEX 1 Emission Factors'!$B$68:$AR$74,COLUMNS('ANNEX 1 Emission Factors'!$B:$H)+(Z$6-2014),FALSE)</f>
        <v>Calculation in ANNEX 2</v>
      </c>
      <c r="AA428" s="355" t="str">
        <f>VLOOKUP($A428,'ANNEX 1 Emission Factors'!$B$68:$AR$74,COLUMNS('ANNEX 1 Emission Factors'!$B:$H)+(AA$6-2014),FALSE)</f>
        <v>Calculation in ANNEX 2</v>
      </c>
      <c r="AB428" s="355" t="str">
        <f>VLOOKUP($A428,'ANNEX 1 Emission Factors'!$B$68:$AR$74,COLUMNS('ANNEX 1 Emission Factors'!$B:$H)+(AB$6-2014),FALSE)</f>
        <v>Calculation in ANNEX 2</v>
      </c>
      <c r="AC428" s="355" t="str">
        <f>VLOOKUP($A428,'ANNEX 1 Emission Factors'!$B$68:$AR$74,COLUMNS('ANNEX 1 Emission Factors'!$B:$H)+(AC$6-2014),FALSE)</f>
        <v>Calculation in ANNEX 2</v>
      </c>
      <c r="AD428" s="355" t="str">
        <f>VLOOKUP($A428,'ANNEX 1 Emission Factors'!$B$68:$AR$74,COLUMNS('ANNEX 1 Emission Factors'!$B:$H)+(AD$6-2014),FALSE)</f>
        <v>Calculation in ANNEX 2</v>
      </c>
      <c r="AE428" s="355" t="str">
        <f>VLOOKUP($A428,'ANNEX 1 Emission Factors'!$B$68:$AR$74,COLUMNS('ANNEX 1 Emission Factors'!$B:$H)+(AE$6-2014),FALSE)</f>
        <v>Calculation in ANNEX 2</v>
      </c>
      <c r="AF428" s="355" t="str">
        <f>VLOOKUP($A428,'ANNEX 1 Emission Factors'!$B$68:$AR$74,COLUMNS('ANNEX 1 Emission Factors'!$B:$H)+(AF$6-2014),FALSE)</f>
        <v>Calculation in ANNEX 2</v>
      </c>
      <c r="AG428" s="355" t="str">
        <f>VLOOKUP($A428,'ANNEX 1 Emission Factors'!$B$68:$AR$74,COLUMNS('ANNEX 1 Emission Factors'!$B:$H)+(AG$6-2014),FALSE)</f>
        <v>Calculation in ANNEX 2</v>
      </c>
      <c r="AH428" s="355" t="str">
        <f>VLOOKUP($A428,'ANNEX 1 Emission Factors'!$B$68:$AR$74,COLUMNS('ANNEX 1 Emission Factors'!$B:$H)+(AH$6-2014),FALSE)</f>
        <v>Calculation in ANNEX 2</v>
      </c>
      <c r="AI428" s="355" t="str">
        <f>VLOOKUP($A428,'ANNEX 1 Emission Factors'!$B$68:$AR$74,COLUMNS('ANNEX 1 Emission Factors'!$B:$H)+(AI$6-2014),FALSE)</f>
        <v>Calculation in ANNEX 2</v>
      </c>
      <c r="AJ428" s="355" t="str">
        <f>VLOOKUP($A428,'ANNEX 1 Emission Factors'!$B$68:$AR$74,COLUMNS('ANNEX 1 Emission Factors'!$B:$H)+(AJ$6-2014),FALSE)</f>
        <v>Calculation in ANNEX 2</v>
      </c>
      <c r="AK428" s="355" t="str">
        <f>VLOOKUP($A428,'ANNEX 1 Emission Factors'!$B$68:$AR$74,COLUMNS('ANNEX 1 Emission Factors'!$B:$H)+(AK$6-2014),FALSE)</f>
        <v>Calculation in ANNEX 2</v>
      </c>
      <c r="AL428" s="355" t="str">
        <f>VLOOKUP($A428,'ANNEX 1 Emission Factors'!$B$68:$AR$74,COLUMNS('ANNEX 1 Emission Factors'!$B:$H)+(AL$6-2014),FALSE)</f>
        <v>Calculation in ANNEX 2</v>
      </c>
    </row>
    <row r="429" spans="1:38" hidden="1" outlineLevel="1">
      <c r="A429" s="15" t="str">
        <f>A420</f>
        <v>District heating 2 (supplier-specific)</v>
      </c>
      <c r="B429" s="15"/>
      <c r="C429" s="15"/>
      <c r="D429" s="354"/>
      <c r="E429" s="354"/>
      <c r="F429" s="15"/>
      <c r="G429" s="15"/>
      <c r="H429" s="355" t="str">
        <f>VLOOKUP($A429,'ANNEX 1 Emission Factors'!$B$68:$AR$74,COLUMNS('ANNEX 1 Emission Factors'!$B:$H)+(H$6-2014),FALSE)</f>
        <v>Calculation in ANNEX 2</v>
      </c>
      <c r="I429" s="355" t="str">
        <f>VLOOKUP($A429,'ANNEX 1 Emission Factors'!$B$68:$AR$74,COLUMNS('ANNEX 1 Emission Factors'!$B:$H)+(I$6-2014),FALSE)</f>
        <v>Calculation in ANNEX 2</v>
      </c>
      <c r="J429" s="355" t="str">
        <f>VLOOKUP($A429,'ANNEX 1 Emission Factors'!$B$68:$AR$74,COLUMNS('ANNEX 1 Emission Factors'!$B:$H)+(J$6-2014),FALSE)</f>
        <v>Calculation in ANNEX 2</v>
      </c>
      <c r="K429" s="355" t="str">
        <f>VLOOKUP($A429,'ANNEX 1 Emission Factors'!$B$68:$AR$74,COLUMNS('ANNEX 1 Emission Factors'!$B:$H)+(K$6-2014),FALSE)</f>
        <v>Calculation in ANNEX 2</v>
      </c>
      <c r="L429" s="355" t="str">
        <f>VLOOKUP($A429,'ANNEX 1 Emission Factors'!$B$68:$AR$74,COLUMNS('ANNEX 1 Emission Factors'!$B:$H)+(L$6-2014),FALSE)</f>
        <v>Calculation in ANNEX 2</v>
      </c>
      <c r="M429" s="355" t="str">
        <f>VLOOKUP($A429,'ANNEX 1 Emission Factors'!$B$68:$AR$74,COLUMNS('ANNEX 1 Emission Factors'!$B:$H)+(M$6-2014),FALSE)</f>
        <v>Calculation in ANNEX 2</v>
      </c>
      <c r="N429" s="355" t="str">
        <f>VLOOKUP($A429,'ANNEX 1 Emission Factors'!$B$68:$AR$74,COLUMNS('ANNEX 1 Emission Factors'!$B:$H)+(N$6-2014),FALSE)</f>
        <v>Calculation in ANNEX 2</v>
      </c>
      <c r="O429" s="355" t="str">
        <f>VLOOKUP($A429,'ANNEX 1 Emission Factors'!$B$68:$AR$74,COLUMNS('ANNEX 1 Emission Factors'!$B:$H)+(O$6-2014),FALSE)</f>
        <v>Calculation in ANNEX 2</v>
      </c>
      <c r="P429" s="355" t="str">
        <f>VLOOKUP($A429,'ANNEX 1 Emission Factors'!$B$68:$AR$74,COLUMNS('ANNEX 1 Emission Factors'!$B:$H)+(P$6-2014),FALSE)</f>
        <v>Calculation in ANNEX 2</v>
      </c>
      <c r="Q429" s="355" t="str">
        <f>VLOOKUP($A429,'ANNEX 1 Emission Factors'!$B$68:$AR$74,COLUMNS('ANNEX 1 Emission Factors'!$B:$H)+(Q$6-2014),FALSE)</f>
        <v>Calculation in ANNEX 2</v>
      </c>
      <c r="R429" s="355" t="str">
        <f>VLOOKUP($A429,'ANNEX 1 Emission Factors'!$B$68:$AR$74,COLUMNS('ANNEX 1 Emission Factors'!$B:$H)+(R$6-2014),FALSE)</f>
        <v>Calculation in ANNEX 2</v>
      </c>
      <c r="S429" s="355" t="str">
        <f>VLOOKUP($A429,'ANNEX 1 Emission Factors'!$B$68:$AR$74,COLUMNS('ANNEX 1 Emission Factors'!$B:$H)+(S$6-2014),FALSE)</f>
        <v>Calculation in ANNEX 2</v>
      </c>
      <c r="T429" s="355" t="str">
        <f>VLOOKUP($A429,'ANNEX 1 Emission Factors'!$B$68:$AR$74,COLUMNS('ANNEX 1 Emission Factors'!$B:$H)+(T$6-2014),FALSE)</f>
        <v>Calculation in ANNEX 2</v>
      </c>
      <c r="U429" s="355" t="str">
        <f>VLOOKUP($A429,'ANNEX 1 Emission Factors'!$B$68:$AR$74,COLUMNS('ANNEX 1 Emission Factors'!$B:$H)+(U$6-2014),FALSE)</f>
        <v>Calculation in ANNEX 2</v>
      </c>
      <c r="V429" s="355" t="str">
        <f>VLOOKUP($A429,'ANNEX 1 Emission Factors'!$B$68:$AR$74,COLUMNS('ANNEX 1 Emission Factors'!$B:$H)+(V$6-2014),FALSE)</f>
        <v>Calculation in ANNEX 2</v>
      </c>
      <c r="W429" s="355" t="str">
        <f>VLOOKUP($A429,'ANNEX 1 Emission Factors'!$B$68:$AR$74,COLUMNS('ANNEX 1 Emission Factors'!$B:$H)+(W$6-2014),FALSE)</f>
        <v>Calculation in ANNEX 2</v>
      </c>
      <c r="X429" s="355" t="str">
        <f>VLOOKUP($A429,'ANNEX 1 Emission Factors'!$B$68:$AR$74,COLUMNS('ANNEX 1 Emission Factors'!$B:$H)+(X$6-2014),FALSE)</f>
        <v>Calculation in ANNEX 2</v>
      </c>
      <c r="Y429" s="355" t="str">
        <f>VLOOKUP($A429,'ANNEX 1 Emission Factors'!$B$68:$AR$74,COLUMNS('ANNEX 1 Emission Factors'!$B:$H)+(Y$6-2014),FALSE)</f>
        <v>Calculation in ANNEX 2</v>
      </c>
      <c r="Z429" s="355" t="str">
        <f>VLOOKUP($A429,'ANNEX 1 Emission Factors'!$B$68:$AR$74,COLUMNS('ANNEX 1 Emission Factors'!$B:$H)+(Z$6-2014),FALSE)</f>
        <v>Calculation in ANNEX 2</v>
      </c>
      <c r="AA429" s="355" t="str">
        <f>VLOOKUP($A429,'ANNEX 1 Emission Factors'!$B$68:$AR$74,COLUMNS('ANNEX 1 Emission Factors'!$B:$H)+(AA$6-2014),FALSE)</f>
        <v>Calculation in ANNEX 2</v>
      </c>
      <c r="AB429" s="355" t="str">
        <f>VLOOKUP($A429,'ANNEX 1 Emission Factors'!$B$68:$AR$74,COLUMNS('ANNEX 1 Emission Factors'!$B:$H)+(AB$6-2014),FALSE)</f>
        <v>Calculation in ANNEX 2</v>
      </c>
      <c r="AC429" s="355" t="str">
        <f>VLOOKUP($A429,'ANNEX 1 Emission Factors'!$B$68:$AR$74,COLUMNS('ANNEX 1 Emission Factors'!$B:$H)+(AC$6-2014),FALSE)</f>
        <v>Calculation in ANNEX 2</v>
      </c>
      <c r="AD429" s="355" t="str">
        <f>VLOOKUP($A429,'ANNEX 1 Emission Factors'!$B$68:$AR$74,COLUMNS('ANNEX 1 Emission Factors'!$B:$H)+(AD$6-2014),FALSE)</f>
        <v>Calculation in ANNEX 2</v>
      </c>
      <c r="AE429" s="355" t="str">
        <f>VLOOKUP($A429,'ANNEX 1 Emission Factors'!$B$68:$AR$74,COLUMNS('ANNEX 1 Emission Factors'!$B:$H)+(AE$6-2014),FALSE)</f>
        <v>Calculation in ANNEX 2</v>
      </c>
      <c r="AF429" s="355" t="str">
        <f>VLOOKUP($A429,'ANNEX 1 Emission Factors'!$B$68:$AR$74,COLUMNS('ANNEX 1 Emission Factors'!$B:$H)+(AF$6-2014),FALSE)</f>
        <v>Calculation in ANNEX 2</v>
      </c>
      <c r="AG429" s="355" t="str">
        <f>VLOOKUP($A429,'ANNEX 1 Emission Factors'!$B$68:$AR$74,COLUMNS('ANNEX 1 Emission Factors'!$B:$H)+(AG$6-2014),FALSE)</f>
        <v>Calculation in ANNEX 2</v>
      </c>
      <c r="AH429" s="355" t="str">
        <f>VLOOKUP($A429,'ANNEX 1 Emission Factors'!$B$68:$AR$74,COLUMNS('ANNEX 1 Emission Factors'!$B:$H)+(AH$6-2014),FALSE)</f>
        <v>Calculation in ANNEX 2</v>
      </c>
      <c r="AI429" s="355" t="str">
        <f>VLOOKUP($A429,'ANNEX 1 Emission Factors'!$B$68:$AR$74,COLUMNS('ANNEX 1 Emission Factors'!$B:$H)+(AI$6-2014),FALSE)</f>
        <v>Calculation in ANNEX 2</v>
      </c>
      <c r="AJ429" s="355" t="str">
        <f>VLOOKUP($A429,'ANNEX 1 Emission Factors'!$B$68:$AR$74,COLUMNS('ANNEX 1 Emission Factors'!$B:$H)+(AJ$6-2014),FALSE)</f>
        <v>Calculation in ANNEX 2</v>
      </c>
      <c r="AK429" s="355" t="str">
        <f>VLOOKUP($A429,'ANNEX 1 Emission Factors'!$B$68:$AR$74,COLUMNS('ANNEX 1 Emission Factors'!$B:$H)+(AK$6-2014),FALSE)</f>
        <v>Calculation in ANNEX 2</v>
      </c>
      <c r="AL429" s="355" t="str">
        <f>VLOOKUP($A429,'ANNEX 1 Emission Factors'!$B$68:$AR$74,COLUMNS('ANNEX 1 Emission Factors'!$B:$H)+(AL$6-2014),FALSE)</f>
        <v>Calculation in ANNEX 2</v>
      </c>
    </row>
    <row r="430" spans="1:38" hidden="1" outlineLevel="1">
      <c r="A430" s="15" t="str">
        <f>A421</f>
        <v>District heating 3 (supplier-specific)</v>
      </c>
      <c r="B430" s="15"/>
      <c r="C430" s="15"/>
      <c r="D430" s="354"/>
      <c r="E430" s="354"/>
      <c r="F430" s="15"/>
      <c r="G430" s="15"/>
      <c r="H430" s="355" t="str">
        <f>VLOOKUP($A430,'ANNEX 1 Emission Factors'!$B$68:$AR$74,COLUMNS('ANNEX 1 Emission Factors'!$B:$H)+(H$6-2014),FALSE)</f>
        <v>Calculation in ANNEX 2</v>
      </c>
      <c r="I430" s="355" t="str">
        <f>VLOOKUP($A430,'ANNEX 1 Emission Factors'!$B$68:$AR$74,COLUMNS('ANNEX 1 Emission Factors'!$B:$H)+(I$6-2014),FALSE)</f>
        <v>Calculation in ANNEX 2</v>
      </c>
      <c r="J430" s="355" t="str">
        <f>VLOOKUP($A430,'ANNEX 1 Emission Factors'!$B$68:$AR$74,COLUMNS('ANNEX 1 Emission Factors'!$B:$H)+(J$6-2014),FALSE)</f>
        <v>Calculation in ANNEX 2</v>
      </c>
      <c r="K430" s="355" t="str">
        <f>VLOOKUP($A430,'ANNEX 1 Emission Factors'!$B$68:$AR$74,COLUMNS('ANNEX 1 Emission Factors'!$B:$H)+(K$6-2014),FALSE)</f>
        <v>Calculation in ANNEX 2</v>
      </c>
      <c r="L430" s="355" t="str">
        <f>VLOOKUP($A430,'ANNEX 1 Emission Factors'!$B$68:$AR$74,COLUMNS('ANNEX 1 Emission Factors'!$B:$H)+(L$6-2014),FALSE)</f>
        <v>Calculation in ANNEX 2</v>
      </c>
      <c r="M430" s="355" t="str">
        <f>VLOOKUP($A430,'ANNEX 1 Emission Factors'!$B$68:$AR$74,COLUMNS('ANNEX 1 Emission Factors'!$B:$H)+(M$6-2014),FALSE)</f>
        <v>Calculation in ANNEX 2</v>
      </c>
      <c r="N430" s="355" t="str">
        <f>VLOOKUP($A430,'ANNEX 1 Emission Factors'!$B$68:$AR$74,COLUMNS('ANNEX 1 Emission Factors'!$B:$H)+(N$6-2014),FALSE)</f>
        <v>Calculation in ANNEX 2</v>
      </c>
      <c r="O430" s="355" t="str">
        <f>VLOOKUP($A430,'ANNEX 1 Emission Factors'!$B$68:$AR$74,COLUMNS('ANNEX 1 Emission Factors'!$B:$H)+(O$6-2014),FALSE)</f>
        <v>Calculation in ANNEX 2</v>
      </c>
      <c r="P430" s="355" t="str">
        <f>VLOOKUP($A430,'ANNEX 1 Emission Factors'!$B$68:$AR$74,COLUMNS('ANNEX 1 Emission Factors'!$B:$H)+(P$6-2014),FALSE)</f>
        <v>Calculation in ANNEX 2</v>
      </c>
      <c r="Q430" s="355" t="str">
        <f>VLOOKUP($A430,'ANNEX 1 Emission Factors'!$B$68:$AR$74,COLUMNS('ANNEX 1 Emission Factors'!$B:$H)+(Q$6-2014),FALSE)</f>
        <v>Calculation in ANNEX 2</v>
      </c>
      <c r="R430" s="355" t="str">
        <f>VLOOKUP($A430,'ANNEX 1 Emission Factors'!$B$68:$AR$74,COLUMNS('ANNEX 1 Emission Factors'!$B:$H)+(R$6-2014),FALSE)</f>
        <v>Calculation in ANNEX 2</v>
      </c>
      <c r="S430" s="355" t="str">
        <f>VLOOKUP($A430,'ANNEX 1 Emission Factors'!$B$68:$AR$74,COLUMNS('ANNEX 1 Emission Factors'!$B:$H)+(S$6-2014),FALSE)</f>
        <v>Calculation in ANNEX 2</v>
      </c>
      <c r="T430" s="355" t="str">
        <f>VLOOKUP($A430,'ANNEX 1 Emission Factors'!$B$68:$AR$74,COLUMNS('ANNEX 1 Emission Factors'!$B:$H)+(T$6-2014),FALSE)</f>
        <v>Calculation in ANNEX 2</v>
      </c>
      <c r="U430" s="355" t="str">
        <f>VLOOKUP($A430,'ANNEX 1 Emission Factors'!$B$68:$AR$74,COLUMNS('ANNEX 1 Emission Factors'!$B:$H)+(U$6-2014),FALSE)</f>
        <v>Calculation in ANNEX 2</v>
      </c>
      <c r="V430" s="355" t="str">
        <f>VLOOKUP($A430,'ANNEX 1 Emission Factors'!$B$68:$AR$74,COLUMNS('ANNEX 1 Emission Factors'!$B:$H)+(V$6-2014),FALSE)</f>
        <v>Calculation in ANNEX 2</v>
      </c>
      <c r="W430" s="355" t="str">
        <f>VLOOKUP($A430,'ANNEX 1 Emission Factors'!$B$68:$AR$74,COLUMNS('ANNEX 1 Emission Factors'!$B:$H)+(W$6-2014),FALSE)</f>
        <v>Calculation in ANNEX 2</v>
      </c>
      <c r="X430" s="355" t="str">
        <f>VLOOKUP($A430,'ANNEX 1 Emission Factors'!$B$68:$AR$74,COLUMNS('ANNEX 1 Emission Factors'!$B:$H)+(X$6-2014),FALSE)</f>
        <v>Calculation in ANNEX 2</v>
      </c>
      <c r="Y430" s="355" t="str">
        <f>VLOOKUP($A430,'ANNEX 1 Emission Factors'!$B$68:$AR$74,COLUMNS('ANNEX 1 Emission Factors'!$B:$H)+(Y$6-2014),FALSE)</f>
        <v>Calculation in ANNEX 2</v>
      </c>
      <c r="Z430" s="355" t="str">
        <f>VLOOKUP($A430,'ANNEX 1 Emission Factors'!$B$68:$AR$74,COLUMNS('ANNEX 1 Emission Factors'!$B:$H)+(Z$6-2014),FALSE)</f>
        <v>Calculation in ANNEX 2</v>
      </c>
      <c r="AA430" s="355" t="str">
        <f>VLOOKUP($A430,'ANNEX 1 Emission Factors'!$B$68:$AR$74,COLUMNS('ANNEX 1 Emission Factors'!$B:$H)+(AA$6-2014),FALSE)</f>
        <v>Calculation in ANNEX 2</v>
      </c>
      <c r="AB430" s="355" t="str">
        <f>VLOOKUP($A430,'ANNEX 1 Emission Factors'!$B$68:$AR$74,COLUMNS('ANNEX 1 Emission Factors'!$B:$H)+(AB$6-2014),FALSE)</f>
        <v>Calculation in ANNEX 2</v>
      </c>
      <c r="AC430" s="355" t="str">
        <f>VLOOKUP($A430,'ANNEX 1 Emission Factors'!$B$68:$AR$74,COLUMNS('ANNEX 1 Emission Factors'!$B:$H)+(AC$6-2014),FALSE)</f>
        <v>Calculation in ANNEX 2</v>
      </c>
      <c r="AD430" s="355" t="str">
        <f>VLOOKUP($A430,'ANNEX 1 Emission Factors'!$B$68:$AR$74,COLUMNS('ANNEX 1 Emission Factors'!$B:$H)+(AD$6-2014),FALSE)</f>
        <v>Calculation in ANNEX 2</v>
      </c>
      <c r="AE430" s="355" t="str">
        <f>VLOOKUP($A430,'ANNEX 1 Emission Factors'!$B$68:$AR$74,COLUMNS('ANNEX 1 Emission Factors'!$B:$H)+(AE$6-2014),FALSE)</f>
        <v>Calculation in ANNEX 2</v>
      </c>
      <c r="AF430" s="355" t="str">
        <f>VLOOKUP($A430,'ANNEX 1 Emission Factors'!$B$68:$AR$74,COLUMNS('ANNEX 1 Emission Factors'!$B:$H)+(AF$6-2014),FALSE)</f>
        <v>Calculation in ANNEX 2</v>
      </c>
      <c r="AG430" s="355" t="str">
        <f>VLOOKUP($A430,'ANNEX 1 Emission Factors'!$B$68:$AR$74,COLUMNS('ANNEX 1 Emission Factors'!$B:$H)+(AG$6-2014),FALSE)</f>
        <v>Calculation in ANNEX 2</v>
      </c>
      <c r="AH430" s="355" t="str">
        <f>VLOOKUP($A430,'ANNEX 1 Emission Factors'!$B$68:$AR$74,COLUMNS('ANNEX 1 Emission Factors'!$B:$H)+(AH$6-2014),FALSE)</f>
        <v>Calculation in ANNEX 2</v>
      </c>
      <c r="AI430" s="355" t="str">
        <f>VLOOKUP($A430,'ANNEX 1 Emission Factors'!$B$68:$AR$74,COLUMNS('ANNEX 1 Emission Factors'!$B:$H)+(AI$6-2014),FALSE)</f>
        <v>Calculation in ANNEX 2</v>
      </c>
      <c r="AJ430" s="355" t="str">
        <f>VLOOKUP($A430,'ANNEX 1 Emission Factors'!$B$68:$AR$74,COLUMNS('ANNEX 1 Emission Factors'!$B:$H)+(AJ$6-2014),FALSE)</f>
        <v>Calculation in ANNEX 2</v>
      </c>
      <c r="AK430" s="355" t="str">
        <f>VLOOKUP($A430,'ANNEX 1 Emission Factors'!$B$68:$AR$74,COLUMNS('ANNEX 1 Emission Factors'!$B:$H)+(AK$6-2014),FALSE)</f>
        <v>Calculation in ANNEX 2</v>
      </c>
      <c r="AL430" s="355" t="str">
        <f>VLOOKUP($A430,'ANNEX 1 Emission Factors'!$B$68:$AR$74,COLUMNS('ANNEX 1 Emission Factors'!$B:$H)+(AL$6-2014),FALSE)</f>
        <v>Calculation in ANNEX 2</v>
      </c>
    </row>
    <row r="431" spans="1:38" hidden="1" outlineLevel="1">
      <c r="A431" s="15" t="str">
        <f>A422</f>
        <v>Heating-Mix Germany (source DGNB, 2018)</v>
      </c>
      <c r="B431" s="15"/>
      <c r="C431" s="15"/>
      <c r="D431" s="354"/>
      <c r="E431" s="354"/>
      <c r="F431" s="15"/>
      <c r="G431" s="15"/>
      <c r="H431" s="355">
        <f>VLOOKUP($A431,'ANNEX 1 Emission Factors'!$B$68:$AR$74,COLUMNS('ANNEX 1 Emission Factors'!$B:$H)+(H$6-2014),FALSE)</f>
        <v>0.23100000000000001</v>
      </c>
      <c r="I431" s="355">
        <f>VLOOKUP($A431,'ANNEX 1 Emission Factors'!$B$68:$AR$74,COLUMNS('ANNEX 1 Emission Factors'!$B:$H)+(I$6-2014),FALSE)</f>
        <v>0.23100000000000001</v>
      </c>
      <c r="J431" s="355">
        <f>VLOOKUP($A431,'ANNEX 1 Emission Factors'!$B$68:$AR$74,COLUMNS('ANNEX 1 Emission Factors'!$B:$H)+(J$6-2014),FALSE)</f>
        <v>0.23100000000000001</v>
      </c>
      <c r="K431" s="355">
        <f>VLOOKUP($A431,'ANNEX 1 Emission Factors'!$B$68:$AR$74,COLUMNS('ANNEX 1 Emission Factors'!$B:$H)+(K$6-2014),FALSE)</f>
        <v>0.23100000000000001</v>
      </c>
      <c r="L431" s="355">
        <f>VLOOKUP($A431,'ANNEX 1 Emission Factors'!$B$68:$AR$74,COLUMNS('ANNEX 1 Emission Factors'!$B:$H)+(L$6-2014),FALSE)</f>
        <v>0.23100000000000001</v>
      </c>
      <c r="M431" s="355">
        <f>VLOOKUP($A431,'ANNEX 1 Emission Factors'!$B$68:$AR$74,COLUMNS('ANNEX 1 Emission Factors'!$B:$H)+(M$6-2014),FALSE)</f>
        <v>0.23100000000000001</v>
      </c>
      <c r="N431" s="355">
        <f>VLOOKUP($A431,'ANNEX 1 Emission Factors'!$B$68:$AR$74,COLUMNS('ANNEX 1 Emission Factors'!$B:$H)+(N$6-2014),FALSE)</f>
        <v>0.23100000000000001</v>
      </c>
      <c r="O431" s="355">
        <f>VLOOKUP($A431,'ANNEX 1 Emission Factors'!$B$68:$AR$74,COLUMNS('ANNEX 1 Emission Factors'!$B:$H)+(O$6-2014),FALSE)</f>
        <v>0.23100000000000001</v>
      </c>
      <c r="P431" s="355">
        <f>VLOOKUP($A431,'ANNEX 1 Emission Factors'!$B$68:$AR$74,COLUMNS('ANNEX 1 Emission Factors'!$B:$H)+(P$6-2014),FALSE)</f>
        <v>0.23100000000000001</v>
      </c>
      <c r="Q431" s="355">
        <f>VLOOKUP($A431,'ANNEX 1 Emission Factors'!$B$68:$AR$74,COLUMNS('ANNEX 1 Emission Factors'!$B:$H)+(Q$6-2014),FALSE)</f>
        <v>0.23100000000000001</v>
      </c>
      <c r="R431" s="355">
        <f>VLOOKUP($A431,'ANNEX 1 Emission Factors'!$B$68:$AR$74,COLUMNS('ANNEX 1 Emission Factors'!$B:$H)+(R$6-2014),FALSE)</f>
        <v>0.23100000000000001</v>
      </c>
      <c r="S431" s="355">
        <f>VLOOKUP($A431,'ANNEX 1 Emission Factors'!$B$68:$AR$74,COLUMNS('ANNEX 1 Emission Factors'!$B:$H)+(S$6-2014),FALSE)</f>
        <v>0.23100000000000001</v>
      </c>
      <c r="T431" s="355">
        <f>VLOOKUP($A431,'ANNEX 1 Emission Factors'!$B$68:$AR$74,COLUMNS('ANNEX 1 Emission Factors'!$B:$H)+(T$6-2014),FALSE)</f>
        <v>0.23100000000000001</v>
      </c>
      <c r="U431" s="355">
        <f>VLOOKUP($A431,'ANNEX 1 Emission Factors'!$B$68:$AR$74,COLUMNS('ANNEX 1 Emission Factors'!$B:$H)+(U$6-2014),FALSE)</f>
        <v>0.23100000000000001</v>
      </c>
      <c r="V431" s="355">
        <f>VLOOKUP($A431,'ANNEX 1 Emission Factors'!$B$68:$AR$74,COLUMNS('ANNEX 1 Emission Factors'!$B:$H)+(V$6-2014),FALSE)</f>
        <v>0.23100000000000001</v>
      </c>
      <c r="W431" s="355">
        <f>VLOOKUP($A431,'ANNEX 1 Emission Factors'!$B$68:$AR$74,COLUMNS('ANNEX 1 Emission Factors'!$B:$H)+(W$6-2014),FALSE)</f>
        <v>0.23100000000000001</v>
      </c>
      <c r="X431" s="355">
        <f>VLOOKUP($A431,'ANNEX 1 Emission Factors'!$B$68:$AR$74,COLUMNS('ANNEX 1 Emission Factors'!$B:$H)+(X$6-2014),FALSE)</f>
        <v>0.23100000000000001</v>
      </c>
      <c r="Y431" s="355">
        <f>VLOOKUP($A431,'ANNEX 1 Emission Factors'!$B$68:$AR$74,COLUMNS('ANNEX 1 Emission Factors'!$B:$H)+(Y$6-2014),FALSE)</f>
        <v>0.23100000000000001</v>
      </c>
      <c r="Z431" s="355">
        <f>VLOOKUP($A431,'ANNEX 1 Emission Factors'!$B$68:$AR$74,COLUMNS('ANNEX 1 Emission Factors'!$B:$H)+(Z$6-2014),FALSE)</f>
        <v>0.23100000000000001</v>
      </c>
      <c r="AA431" s="355">
        <f>VLOOKUP($A431,'ANNEX 1 Emission Factors'!$B$68:$AR$74,COLUMNS('ANNEX 1 Emission Factors'!$B:$H)+(AA$6-2014),FALSE)</f>
        <v>0.23100000000000001</v>
      </c>
      <c r="AB431" s="355">
        <f>VLOOKUP($A431,'ANNEX 1 Emission Factors'!$B$68:$AR$74,COLUMNS('ANNEX 1 Emission Factors'!$B:$H)+(AB$6-2014),FALSE)</f>
        <v>0.23100000000000001</v>
      </c>
      <c r="AC431" s="355">
        <f>VLOOKUP($A431,'ANNEX 1 Emission Factors'!$B$68:$AR$74,COLUMNS('ANNEX 1 Emission Factors'!$B:$H)+(AC$6-2014),FALSE)</f>
        <v>0.23100000000000001</v>
      </c>
      <c r="AD431" s="355">
        <f>VLOOKUP($A431,'ANNEX 1 Emission Factors'!$B$68:$AR$74,COLUMNS('ANNEX 1 Emission Factors'!$B:$H)+(AD$6-2014),FALSE)</f>
        <v>0.23100000000000001</v>
      </c>
      <c r="AE431" s="355">
        <f>VLOOKUP($A431,'ANNEX 1 Emission Factors'!$B$68:$AR$74,COLUMNS('ANNEX 1 Emission Factors'!$B:$H)+(AE$6-2014),FALSE)</f>
        <v>0.23100000000000001</v>
      </c>
      <c r="AF431" s="355">
        <f>VLOOKUP($A431,'ANNEX 1 Emission Factors'!$B$68:$AR$74,COLUMNS('ANNEX 1 Emission Factors'!$B:$H)+(AF$6-2014),FALSE)</f>
        <v>0.23100000000000001</v>
      </c>
      <c r="AG431" s="355">
        <f>VLOOKUP($A431,'ANNEX 1 Emission Factors'!$B$68:$AR$74,COLUMNS('ANNEX 1 Emission Factors'!$B:$H)+(AG$6-2014),FALSE)</f>
        <v>0.23100000000000001</v>
      </c>
      <c r="AH431" s="355">
        <f>VLOOKUP($A431,'ANNEX 1 Emission Factors'!$B$68:$AR$74,COLUMNS('ANNEX 1 Emission Factors'!$B:$H)+(AH$6-2014),FALSE)</f>
        <v>0.23100000000000001</v>
      </c>
      <c r="AI431" s="355">
        <f>VLOOKUP($A431,'ANNEX 1 Emission Factors'!$B$68:$AR$74,COLUMNS('ANNEX 1 Emission Factors'!$B:$H)+(AI$6-2014),FALSE)</f>
        <v>0.23100000000000001</v>
      </c>
      <c r="AJ431" s="355">
        <f>VLOOKUP($A431,'ANNEX 1 Emission Factors'!$B$68:$AR$74,COLUMNS('ANNEX 1 Emission Factors'!$B:$H)+(AJ$6-2014),FALSE)</f>
        <v>0.23100000000000001</v>
      </c>
      <c r="AK431" s="355">
        <f>VLOOKUP($A431,'ANNEX 1 Emission Factors'!$B$68:$AR$74,COLUMNS('ANNEX 1 Emission Factors'!$B:$H)+(AK$6-2014),FALSE)</f>
        <v>0.23100000000000001</v>
      </c>
      <c r="AL431" s="355">
        <f>VLOOKUP($A431,'ANNEX 1 Emission Factors'!$B$68:$AR$74,COLUMNS('ANNEX 1 Emission Factors'!$B:$H)+(AL$6-2014),FALSE)</f>
        <v>0.23100000000000001</v>
      </c>
    </row>
    <row r="432" spans="1:38" hidden="1" outlineLevel="1">
      <c r="A432" s="15" t="str">
        <f t="shared" ref="A432:A434" si="985">A423</f>
        <v>District cooling 1 (supplier-specific)</v>
      </c>
      <c r="B432" s="15"/>
      <c r="C432" s="15"/>
      <c r="D432" s="354"/>
      <c r="E432" s="354"/>
      <c r="F432" s="15"/>
      <c r="G432" s="15"/>
      <c r="H432" s="355" t="str">
        <f>VLOOKUP($A432,'ANNEX 1 Emission Factors'!$B$68:$AR$74,COLUMNS('ANNEX 1 Emission Factors'!$B:$H)+(H$6-2014),FALSE)</f>
        <v>Calculation in ANNEX 2</v>
      </c>
      <c r="I432" s="355" t="str">
        <f>VLOOKUP($A432,'ANNEX 1 Emission Factors'!$B$68:$AR$74,COLUMNS('ANNEX 1 Emission Factors'!$B:$H)+(I$6-2014),FALSE)</f>
        <v>Calculation in ANNEX 2</v>
      </c>
      <c r="J432" s="355" t="str">
        <f>VLOOKUP($A432,'ANNEX 1 Emission Factors'!$B$68:$AR$74,COLUMNS('ANNEX 1 Emission Factors'!$B:$H)+(J$6-2014),FALSE)</f>
        <v>Calculation in ANNEX 2</v>
      </c>
      <c r="K432" s="355" t="str">
        <f>VLOOKUP($A432,'ANNEX 1 Emission Factors'!$B$68:$AR$74,COLUMNS('ANNEX 1 Emission Factors'!$B:$H)+(K$6-2014),FALSE)</f>
        <v>Calculation in ANNEX 2</v>
      </c>
      <c r="L432" s="355" t="str">
        <f>VLOOKUP($A432,'ANNEX 1 Emission Factors'!$B$68:$AR$74,COLUMNS('ANNEX 1 Emission Factors'!$B:$H)+(L$6-2014),FALSE)</f>
        <v>Calculation in ANNEX 2</v>
      </c>
      <c r="M432" s="355" t="str">
        <f>VLOOKUP($A432,'ANNEX 1 Emission Factors'!$B$68:$AR$74,COLUMNS('ANNEX 1 Emission Factors'!$B:$H)+(M$6-2014),FALSE)</f>
        <v>Calculation in ANNEX 2</v>
      </c>
      <c r="N432" s="355" t="str">
        <f>VLOOKUP($A432,'ANNEX 1 Emission Factors'!$B$68:$AR$74,COLUMNS('ANNEX 1 Emission Factors'!$B:$H)+(N$6-2014),FALSE)</f>
        <v>Calculation in ANNEX 2</v>
      </c>
      <c r="O432" s="355" t="str">
        <f>VLOOKUP($A432,'ANNEX 1 Emission Factors'!$B$68:$AR$74,COLUMNS('ANNEX 1 Emission Factors'!$B:$H)+(O$6-2014),FALSE)</f>
        <v>Calculation in ANNEX 2</v>
      </c>
      <c r="P432" s="355" t="str">
        <f>VLOOKUP($A432,'ANNEX 1 Emission Factors'!$B$68:$AR$74,COLUMNS('ANNEX 1 Emission Factors'!$B:$H)+(P$6-2014),FALSE)</f>
        <v>Calculation in ANNEX 2</v>
      </c>
      <c r="Q432" s="355" t="str">
        <f>VLOOKUP($A432,'ANNEX 1 Emission Factors'!$B$68:$AR$74,COLUMNS('ANNEX 1 Emission Factors'!$B:$H)+(Q$6-2014),FALSE)</f>
        <v>Calculation in ANNEX 2</v>
      </c>
      <c r="R432" s="355" t="str">
        <f>VLOOKUP($A432,'ANNEX 1 Emission Factors'!$B$68:$AR$74,COLUMNS('ANNEX 1 Emission Factors'!$B:$H)+(R$6-2014),FALSE)</f>
        <v>Calculation in ANNEX 2</v>
      </c>
      <c r="S432" s="355" t="str">
        <f>VLOOKUP($A432,'ANNEX 1 Emission Factors'!$B$68:$AR$74,COLUMNS('ANNEX 1 Emission Factors'!$B:$H)+(S$6-2014),FALSE)</f>
        <v>Calculation in ANNEX 2</v>
      </c>
      <c r="T432" s="355" t="str">
        <f>VLOOKUP($A432,'ANNEX 1 Emission Factors'!$B$68:$AR$74,COLUMNS('ANNEX 1 Emission Factors'!$B:$H)+(T$6-2014),FALSE)</f>
        <v>Calculation in ANNEX 2</v>
      </c>
      <c r="U432" s="355" t="str">
        <f>VLOOKUP($A432,'ANNEX 1 Emission Factors'!$B$68:$AR$74,COLUMNS('ANNEX 1 Emission Factors'!$B:$H)+(U$6-2014),FALSE)</f>
        <v>Calculation in ANNEX 2</v>
      </c>
      <c r="V432" s="355" t="str">
        <f>VLOOKUP($A432,'ANNEX 1 Emission Factors'!$B$68:$AR$74,COLUMNS('ANNEX 1 Emission Factors'!$B:$H)+(V$6-2014),FALSE)</f>
        <v>Calculation in ANNEX 2</v>
      </c>
      <c r="W432" s="355" t="str">
        <f>VLOOKUP($A432,'ANNEX 1 Emission Factors'!$B$68:$AR$74,COLUMNS('ANNEX 1 Emission Factors'!$B:$H)+(W$6-2014),FALSE)</f>
        <v>Calculation in ANNEX 2</v>
      </c>
      <c r="X432" s="355" t="str">
        <f>VLOOKUP($A432,'ANNEX 1 Emission Factors'!$B$68:$AR$74,COLUMNS('ANNEX 1 Emission Factors'!$B:$H)+(X$6-2014),FALSE)</f>
        <v>Calculation in ANNEX 2</v>
      </c>
      <c r="Y432" s="355" t="str">
        <f>VLOOKUP($A432,'ANNEX 1 Emission Factors'!$B$68:$AR$74,COLUMNS('ANNEX 1 Emission Factors'!$B:$H)+(Y$6-2014),FALSE)</f>
        <v>Calculation in ANNEX 2</v>
      </c>
      <c r="Z432" s="355" t="str">
        <f>VLOOKUP($A432,'ANNEX 1 Emission Factors'!$B$68:$AR$74,COLUMNS('ANNEX 1 Emission Factors'!$B:$H)+(Z$6-2014),FALSE)</f>
        <v>Calculation in ANNEX 2</v>
      </c>
      <c r="AA432" s="355" t="str">
        <f>VLOOKUP($A432,'ANNEX 1 Emission Factors'!$B$68:$AR$74,COLUMNS('ANNEX 1 Emission Factors'!$B:$H)+(AA$6-2014),FALSE)</f>
        <v>Calculation in ANNEX 2</v>
      </c>
      <c r="AB432" s="355" t="str">
        <f>VLOOKUP($A432,'ANNEX 1 Emission Factors'!$B$68:$AR$74,COLUMNS('ANNEX 1 Emission Factors'!$B:$H)+(AB$6-2014),FALSE)</f>
        <v>Calculation in ANNEX 2</v>
      </c>
      <c r="AC432" s="355" t="str">
        <f>VLOOKUP($A432,'ANNEX 1 Emission Factors'!$B$68:$AR$74,COLUMNS('ANNEX 1 Emission Factors'!$B:$H)+(AC$6-2014),FALSE)</f>
        <v>Calculation in ANNEX 2</v>
      </c>
      <c r="AD432" s="355" t="str">
        <f>VLOOKUP($A432,'ANNEX 1 Emission Factors'!$B$68:$AR$74,COLUMNS('ANNEX 1 Emission Factors'!$B:$H)+(AD$6-2014),FALSE)</f>
        <v>Calculation in ANNEX 2</v>
      </c>
      <c r="AE432" s="355" t="str">
        <f>VLOOKUP($A432,'ANNEX 1 Emission Factors'!$B$68:$AR$74,COLUMNS('ANNEX 1 Emission Factors'!$B:$H)+(AE$6-2014),FALSE)</f>
        <v>Calculation in ANNEX 2</v>
      </c>
      <c r="AF432" s="355" t="str">
        <f>VLOOKUP($A432,'ANNEX 1 Emission Factors'!$B$68:$AR$74,COLUMNS('ANNEX 1 Emission Factors'!$B:$H)+(AF$6-2014),FALSE)</f>
        <v>Calculation in ANNEX 2</v>
      </c>
      <c r="AG432" s="355" t="str">
        <f>VLOOKUP($A432,'ANNEX 1 Emission Factors'!$B$68:$AR$74,COLUMNS('ANNEX 1 Emission Factors'!$B:$H)+(AG$6-2014),FALSE)</f>
        <v>Calculation in ANNEX 2</v>
      </c>
      <c r="AH432" s="355" t="str">
        <f>VLOOKUP($A432,'ANNEX 1 Emission Factors'!$B$68:$AR$74,COLUMNS('ANNEX 1 Emission Factors'!$B:$H)+(AH$6-2014),FALSE)</f>
        <v>Calculation in ANNEX 2</v>
      </c>
      <c r="AI432" s="355" t="str">
        <f>VLOOKUP($A432,'ANNEX 1 Emission Factors'!$B$68:$AR$74,COLUMNS('ANNEX 1 Emission Factors'!$B:$H)+(AI$6-2014),FALSE)</f>
        <v>Calculation in ANNEX 2</v>
      </c>
      <c r="AJ432" s="355" t="str">
        <f>VLOOKUP($A432,'ANNEX 1 Emission Factors'!$B$68:$AR$74,COLUMNS('ANNEX 1 Emission Factors'!$B:$H)+(AJ$6-2014),FALSE)</f>
        <v>Calculation in ANNEX 2</v>
      </c>
      <c r="AK432" s="355" t="str">
        <f>VLOOKUP($A432,'ANNEX 1 Emission Factors'!$B$68:$AR$74,COLUMNS('ANNEX 1 Emission Factors'!$B:$H)+(AK$6-2014),FALSE)</f>
        <v>Calculation in ANNEX 2</v>
      </c>
      <c r="AL432" s="355" t="str">
        <f>VLOOKUP($A432,'ANNEX 1 Emission Factors'!$B$68:$AR$74,COLUMNS('ANNEX 1 Emission Factors'!$B:$H)+(AL$6-2014),FALSE)</f>
        <v>Calculation in ANNEX 2</v>
      </c>
    </row>
    <row r="433" spans="1:38" hidden="1" outlineLevel="1">
      <c r="A433" s="15" t="str">
        <f t="shared" si="985"/>
        <v>District cooling 2 (supplier-specific)</v>
      </c>
      <c r="B433" s="15"/>
      <c r="C433" s="15"/>
      <c r="D433" s="354"/>
      <c r="E433" s="354"/>
      <c r="F433" s="15"/>
      <c r="G433" s="15"/>
      <c r="H433" s="355" t="str">
        <f>VLOOKUP($A433,'ANNEX 1 Emission Factors'!$B$68:$AR$74,COLUMNS('ANNEX 1 Emission Factors'!$B:$H)+(H$6-2014),FALSE)</f>
        <v>Calculation in ANNEX 2</v>
      </c>
      <c r="I433" s="355" t="str">
        <f>VLOOKUP($A433,'ANNEX 1 Emission Factors'!$B$68:$AR$74,COLUMNS('ANNEX 1 Emission Factors'!$B:$H)+(I$6-2014),FALSE)</f>
        <v>Calculation in ANNEX 2</v>
      </c>
      <c r="J433" s="355" t="str">
        <f>VLOOKUP($A433,'ANNEX 1 Emission Factors'!$B$68:$AR$74,COLUMNS('ANNEX 1 Emission Factors'!$B:$H)+(J$6-2014),FALSE)</f>
        <v>Calculation in ANNEX 2</v>
      </c>
      <c r="K433" s="355" t="str">
        <f>VLOOKUP($A433,'ANNEX 1 Emission Factors'!$B$68:$AR$74,COLUMNS('ANNEX 1 Emission Factors'!$B:$H)+(K$6-2014),FALSE)</f>
        <v>Calculation in ANNEX 2</v>
      </c>
      <c r="L433" s="355" t="str">
        <f>VLOOKUP($A433,'ANNEX 1 Emission Factors'!$B$68:$AR$74,COLUMNS('ANNEX 1 Emission Factors'!$B:$H)+(L$6-2014),FALSE)</f>
        <v>Calculation in ANNEX 2</v>
      </c>
      <c r="M433" s="355" t="str">
        <f>VLOOKUP($A433,'ANNEX 1 Emission Factors'!$B$68:$AR$74,COLUMNS('ANNEX 1 Emission Factors'!$B:$H)+(M$6-2014),FALSE)</f>
        <v>Calculation in ANNEX 2</v>
      </c>
      <c r="N433" s="355" t="str">
        <f>VLOOKUP($A433,'ANNEX 1 Emission Factors'!$B$68:$AR$74,COLUMNS('ANNEX 1 Emission Factors'!$B:$H)+(N$6-2014),FALSE)</f>
        <v>Calculation in ANNEX 2</v>
      </c>
      <c r="O433" s="355" t="str">
        <f>VLOOKUP($A433,'ANNEX 1 Emission Factors'!$B$68:$AR$74,COLUMNS('ANNEX 1 Emission Factors'!$B:$H)+(O$6-2014),FALSE)</f>
        <v>Calculation in ANNEX 2</v>
      </c>
      <c r="P433" s="355" t="str">
        <f>VLOOKUP($A433,'ANNEX 1 Emission Factors'!$B$68:$AR$74,COLUMNS('ANNEX 1 Emission Factors'!$B:$H)+(P$6-2014),FALSE)</f>
        <v>Calculation in ANNEX 2</v>
      </c>
      <c r="Q433" s="355" t="str">
        <f>VLOOKUP($A433,'ANNEX 1 Emission Factors'!$B$68:$AR$74,COLUMNS('ANNEX 1 Emission Factors'!$B:$H)+(Q$6-2014),FALSE)</f>
        <v>Calculation in ANNEX 2</v>
      </c>
      <c r="R433" s="355" t="str">
        <f>VLOOKUP($A433,'ANNEX 1 Emission Factors'!$B$68:$AR$74,COLUMNS('ANNEX 1 Emission Factors'!$B:$H)+(R$6-2014),FALSE)</f>
        <v>Calculation in ANNEX 2</v>
      </c>
      <c r="S433" s="355" t="str">
        <f>VLOOKUP($A433,'ANNEX 1 Emission Factors'!$B$68:$AR$74,COLUMNS('ANNEX 1 Emission Factors'!$B:$H)+(S$6-2014),FALSE)</f>
        <v>Calculation in ANNEX 2</v>
      </c>
      <c r="T433" s="355" t="str">
        <f>VLOOKUP($A433,'ANNEX 1 Emission Factors'!$B$68:$AR$74,COLUMNS('ANNEX 1 Emission Factors'!$B:$H)+(T$6-2014),FALSE)</f>
        <v>Calculation in ANNEX 2</v>
      </c>
      <c r="U433" s="355" t="str">
        <f>VLOOKUP($A433,'ANNEX 1 Emission Factors'!$B$68:$AR$74,COLUMNS('ANNEX 1 Emission Factors'!$B:$H)+(U$6-2014),FALSE)</f>
        <v>Calculation in ANNEX 2</v>
      </c>
      <c r="V433" s="355" t="str">
        <f>VLOOKUP($A433,'ANNEX 1 Emission Factors'!$B$68:$AR$74,COLUMNS('ANNEX 1 Emission Factors'!$B:$H)+(V$6-2014),FALSE)</f>
        <v>Calculation in ANNEX 2</v>
      </c>
      <c r="W433" s="355" t="str">
        <f>VLOOKUP($A433,'ANNEX 1 Emission Factors'!$B$68:$AR$74,COLUMNS('ANNEX 1 Emission Factors'!$B:$H)+(W$6-2014),FALSE)</f>
        <v>Calculation in ANNEX 2</v>
      </c>
      <c r="X433" s="355" t="str">
        <f>VLOOKUP($A433,'ANNEX 1 Emission Factors'!$B$68:$AR$74,COLUMNS('ANNEX 1 Emission Factors'!$B:$H)+(X$6-2014),FALSE)</f>
        <v>Calculation in ANNEX 2</v>
      </c>
      <c r="Y433" s="355" t="str">
        <f>VLOOKUP($A433,'ANNEX 1 Emission Factors'!$B$68:$AR$74,COLUMNS('ANNEX 1 Emission Factors'!$B:$H)+(Y$6-2014),FALSE)</f>
        <v>Calculation in ANNEX 2</v>
      </c>
      <c r="Z433" s="355" t="str">
        <f>VLOOKUP($A433,'ANNEX 1 Emission Factors'!$B$68:$AR$74,COLUMNS('ANNEX 1 Emission Factors'!$B:$H)+(Z$6-2014),FALSE)</f>
        <v>Calculation in ANNEX 2</v>
      </c>
      <c r="AA433" s="355" t="str">
        <f>VLOOKUP($A433,'ANNEX 1 Emission Factors'!$B$68:$AR$74,COLUMNS('ANNEX 1 Emission Factors'!$B:$H)+(AA$6-2014),FALSE)</f>
        <v>Calculation in ANNEX 2</v>
      </c>
      <c r="AB433" s="355" t="str">
        <f>VLOOKUP($A433,'ANNEX 1 Emission Factors'!$B$68:$AR$74,COLUMNS('ANNEX 1 Emission Factors'!$B:$H)+(AB$6-2014),FALSE)</f>
        <v>Calculation in ANNEX 2</v>
      </c>
      <c r="AC433" s="355" t="str">
        <f>VLOOKUP($A433,'ANNEX 1 Emission Factors'!$B$68:$AR$74,COLUMNS('ANNEX 1 Emission Factors'!$B:$H)+(AC$6-2014),FALSE)</f>
        <v>Calculation in ANNEX 2</v>
      </c>
      <c r="AD433" s="355" t="str">
        <f>VLOOKUP($A433,'ANNEX 1 Emission Factors'!$B$68:$AR$74,COLUMNS('ANNEX 1 Emission Factors'!$B:$H)+(AD$6-2014),FALSE)</f>
        <v>Calculation in ANNEX 2</v>
      </c>
      <c r="AE433" s="355" t="str">
        <f>VLOOKUP($A433,'ANNEX 1 Emission Factors'!$B$68:$AR$74,COLUMNS('ANNEX 1 Emission Factors'!$B:$H)+(AE$6-2014),FALSE)</f>
        <v>Calculation in ANNEX 2</v>
      </c>
      <c r="AF433" s="355" t="str">
        <f>VLOOKUP($A433,'ANNEX 1 Emission Factors'!$B$68:$AR$74,COLUMNS('ANNEX 1 Emission Factors'!$B:$H)+(AF$6-2014),FALSE)</f>
        <v>Calculation in ANNEX 2</v>
      </c>
      <c r="AG433" s="355" t="str">
        <f>VLOOKUP($A433,'ANNEX 1 Emission Factors'!$B$68:$AR$74,COLUMNS('ANNEX 1 Emission Factors'!$B:$H)+(AG$6-2014),FALSE)</f>
        <v>Calculation in ANNEX 2</v>
      </c>
      <c r="AH433" s="355" t="str">
        <f>VLOOKUP($A433,'ANNEX 1 Emission Factors'!$B$68:$AR$74,COLUMNS('ANNEX 1 Emission Factors'!$B:$H)+(AH$6-2014),FALSE)</f>
        <v>Calculation in ANNEX 2</v>
      </c>
      <c r="AI433" s="355" t="str">
        <f>VLOOKUP($A433,'ANNEX 1 Emission Factors'!$B$68:$AR$74,COLUMNS('ANNEX 1 Emission Factors'!$B:$H)+(AI$6-2014),FALSE)</f>
        <v>Calculation in ANNEX 2</v>
      </c>
      <c r="AJ433" s="355" t="str">
        <f>VLOOKUP($A433,'ANNEX 1 Emission Factors'!$B$68:$AR$74,COLUMNS('ANNEX 1 Emission Factors'!$B:$H)+(AJ$6-2014),FALSE)</f>
        <v>Calculation in ANNEX 2</v>
      </c>
      <c r="AK433" s="355" t="str">
        <f>VLOOKUP($A433,'ANNEX 1 Emission Factors'!$B$68:$AR$74,COLUMNS('ANNEX 1 Emission Factors'!$B:$H)+(AK$6-2014),FALSE)</f>
        <v>Calculation in ANNEX 2</v>
      </c>
      <c r="AL433" s="355" t="str">
        <f>VLOOKUP($A433,'ANNEX 1 Emission Factors'!$B$68:$AR$74,COLUMNS('ANNEX 1 Emission Factors'!$B:$H)+(AL$6-2014),FALSE)</f>
        <v>Calculation in ANNEX 2</v>
      </c>
    </row>
    <row r="434" spans="1:38" hidden="1" outlineLevel="1">
      <c r="A434" s="15" t="str">
        <f t="shared" si="985"/>
        <v>District cooling 3 (supplier-specific)</v>
      </c>
      <c r="B434" s="15"/>
      <c r="C434" s="15"/>
      <c r="D434" s="354"/>
      <c r="E434" s="354"/>
      <c r="F434" s="15"/>
      <c r="G434" s="15"/>
      <c r="H434" s="355" t="str">
        <f>VLOOKUP($A434,'ANNEX 1 Emission Factors'!$B$68:$AR$74,COLUMNS('ANNEX 1 Emission Factors'!$B:$H)+(H$6-2014),FALSE)</f>
        <v>Calculation in ANNEX 2</v>
      </c>
      <c r="I434" s="355" t="str">
        <f>VLOOKUP($A434,'ANNEX 1 Emission Factors'!$B$68:$AR$74,COLUMNS('ANNEX 1 Emission Factors'!$B:$H)+(I$6-2014),FALSE)</f>
        <v>Calculation in ANNEX 2</v>
      </c>
      <c r="J434" s="355" t="str">
        <f>VLOOKUP($A434,'ANNEX 1 Emission Factors'!$B$68:$AR$74,COLUMNS('ANNEX 1 Emission Factors'!$B:$H)+(J$6-2014),FALSE)</f>
        <v>Calculation in ANNEX 2</v>
      </c>
      <c r="K434" s="355" t="str">
        <f>VLOOKUP($A434,'ANNEX 1 Emission Factors'!$B$68:$AR$74,COLUMNS('ANNEX 1 Emission Factors'!$B:$H)+(K$6-2014),FALSE)</f>
        <v>Calculation in ANNEX 2</v>
      </c>
      <c r="L434" s="355" t="str">
        <f>VLOOKUP($A434,'ANNEX 1 Emission Factors'!$B$68:$AR$74,COLUMNS('ANNEX 1 Emission Factors'!$B:$H)+(L$6-2014),FALSE)</f>
        <v>Calculation in ANNEX 2</v>
      </c>
      <c r="M434" s="355" t="str">
        <f>VLOOKUP($A434,'ANNEX 1 Emission Factors'!$B$68:$AR$74,COLUMNS('ANNEX 1 Emission Factors'!$B:$H)+(M$6-2014),FALSE)</f>
        <v>Calculation in ANNEX 2</v>
      </c>
      <c r="N434" s="355" t="str">
        <f>VLOOKUP($A434,'ANNEX 1 Emission Factors'!$B$68:$AR$74,COLUMNS('ANNEX 1 Emission Factors'!$B:$H)+(N$6-2014),FALSE)</f>
        <v>Calculation in ANNEX 2</v>
      </c>
      <c r="O434" s="355" t="str">
        <f>VLOOKUP($A434,'ANNEX 1 Emission Factors'!$B$68:$AR$74,COLUMNS('ANNEX 1 Emission Factors'!$B:$H)+(O$6-2014),FALSE)</f>
        <v>Calculation in ANNEX 2</v>
      </c>
      <c r="P434" s="355" t="str">
        <f>VLOOKUP($A434,'ANNEX 1 Emission Factors'!$B$68:$AR$74,COLUMNS('ANNEX 1 Emission Factors'!$B:$H)+(P$6-2014),FALSE)</f>
        <v>Calculation in ANNEX 2</v>
      </c>
      <c r="Q434" s="355" t="str">
        <f>VLOOKUP($A434,'ANNEX 1 Emission Factors'!$B$68:$AR$74,COLUMNS('ANNEX 1 Emission Factors'!$B:$H)+(Q$6-2014),FALSE)</f>
        <v>Calculation in ANNEX 2</v>
      </c>
      <c r="R434" s="355" t="str">
        <f>VLOOKUP($A434,'ANNEX 1 Emission Factors'!$B$68:$AR$74,COLUMNS('ANNEX 1 Emission Factors'!$B:$H)+(R$6-2014),FALSE)</f>
        <v>Calculation in ANNEX 2</v>
      </c>
      <c r="S434" s="355" t="str">
        <f>VLOOKUP($A434,'ANNEX 1 Emission Factors'!$B$68:$AR$74,COLUMNS('ANNEX 1 Emission Factors'!$B:$H)+(S$6-2014),FALSE)</f>
        <v>Calculation in ANNEX 2</v>
      </c>
      <c r="T434" s="355" t="str">
        <f>VLOOKUP($A434,'ANNEX 1 Emission Factors'!$B$68:$AR$74,COLUMNS('ANNEX 1 Emission Factors'!$B:$H)+(T$6-2014),FALSE)</f>
        <v>Calculation in ANNEX 2</v>
      </c>
      <c r="U434" s="355" t="str">
        <f>VLOOKUP($A434,'ANNEX 1 Emission Factors'!$B$68:$AR$74,COLUMNS('ANNEX 1 Emission Factors'!$B:$H)+(U$6-2014),FALSE)</f>
        <v>Calculation in ANNEX 2</v>
      </c>
      <c r="V434" s="355" t="str">
        <f>VLOOKUP($A434,'ANNEX 1 Emission Factors'!$B$68:$AR$74,COLUMNS('ANNEX 1 Emission Factors'!$B:$H)+(V$6-2014),FALSE)</f>
        <v>Calculation in ANNEX 2</v>
      </c>
      <c r="W434" s="355" t="str">
        <f>VLOOKUP($A434,'ANNEX 1 Emission Factors'!$B$68:$AR$74,COLUMNS('ANNEX 1 Emission Factors'!$B:$H)+(W$6-2014),FALSE)</f>
        <v>Calculation in ANNEX 2</v>
      </c>
      <c r="X434" s="355" t="str">
        <f>VLOOKUP($A434,'ANNEX 1 Emission Factors'!$B$68:$AR$74,COLUMNS('ANNEX 1 Emission Factors'!$B:$H)+(X$6-2014),FALSE)</f>
        <v>Calculation in ANNEX 2</v>
      </c>
      <c r="Y434" s="355" t="str">
        <f>VLOOKUP($A434,'ANNEX 1 Emission Factors'!$B$68:$AR$74,COLUMNS('ANNEX 1 Emission Factors'!$B:$H)+(Y$6-2014),FALSE)</f>
        <v>Calculation in ANNEX 2</v>
      </c>
      <c r="Z434" s="355" t="str">
        <f>VLOOKUP($A434,'ANNEX 1 Emission Factors'!$B$68:$AR$74,COLUMNS('ANNEX 1 Emission Factors'!$B:$H)+(Z$6-2014),FALSE)</f>
        <v>Calculation in ANNEX 2</v>
      </c>
      <c r="AA434" s="355" t="str">
        <f>VLOOKUP($A434,'ANNEX 1 Emission Factors'!$B$68:$AR$74,COLUMNS('ANNEX 1 Emission Factors'!$B:$H)+(AA$6-2014),FALSE)</f>
        <v>Calculation in ANNEX 2</v>
      </c>
      <c r="AB434" s="355" t="str">
        <f>VLOOKUP($A434,'ANNEX 1 Emission Factors'!$B$68:$AR$74,COLUMNS('ANNEX 1 Emission Factors'!$B:$H)+(AB$6-2014),FALSE)</f>
        <v>Calculation in ANNEX 2</v>
      </c>
      <c r="AC434" s="355" t="str">
        <f>VLOOKUP($A434,'ANNEX 1 Emission Factors'!$B$68:$AR$74,COLUMNS('ANNEX 1 Emission Factors'!$B:$H)+(AC$6-2014),FALSE)</f>
        <v>Calculation in ANNEX 2</v>
      </c>
      <c r="AD434" s="355" t="str">
        <f>VLOOKUP($A434,'ANNEX 1 Emission Factors'!$B$68:$AR$74,COLUMNS('ANNEX 1 Emission Factors'!$B:$H)+(AD$6-2014),FALSE)</f>
        <v>Calculation in ANNEX 2</v>
      </c>
      <c r="AE434" s="355" t="str">
        <f>VLOOKUP($A434,'ANNEX 1 Emission Factors'!$B$68:$AR$74,COLUMNS('ANNEX 1 Emission Factors'!$B:$H)+(AE$6-2014),FALSE)</f>
        <v>Calculation in ANNEX 2</v>
      </c>
      <c r="AF434" s="355" t="str">
        <f>VLOOKUP($A434,'ANNEX 1 Emission Factors'!$B$68:$AR$74,COLUMNS('ANNEX 1 Emission Factors'!$B:$H)+(AF$6-2014),FALSE)</f>
        <v>Calculation in ANNEX 2</v>
      </c>
      <c r="AG434" s="355" t="str">
        <f>VLOOKUP($A434,'ANNEX 1 Emission Factors'!$B$68:$AR$74,COLUMNS('ANNEX 1 Emission Factors'!$B:$H)+(AG$6-2014),FALSE)</f>
        <v>Calculation in ANNEX 2</v>
      </c>
      <c r="AH434" s="355" t="str">
        <f>VLOOKUP($A434,'ANNEX 1 Emission Factors'!$B$68:$AR$74,COLUMNS('ANNEX 1 Emission Factors'!$B:$H)+(AH$6-2014),FALSE)</f>
        <v>Calculation in ANNEX 2</v>
      </c>
      <c r="AI434" s="355" t="str">
        <f>VLOOKUP($A434,'ANNEX 1 Emission Factors'!$B$68:$AR$74,COLUMNS('ANNEX 1 Emission Factors'!$B:$H)+(AI$6-2014),FALSE)</f>
        <v>Calculation in ANNEX 2</v>
      </c>
      <c r="AJ434" s="355" t="str">
        <f>VLOOKUP($A434,'ANNEX 1 Emission Factors'!$B$68:$AR$74,COLUMNS('ANNEX 1 Emission Factors'!$B:$H)+(AJ$6-2014),FALSE)</f>
        <v>Calculation in ANNEX 2</v>
      </c>
      <c r="AK434" s="355" t="str">
        <f>VLOOKUP($A434,'ANNEX 1 Emission Factors'!$B$68:$AR$74,COLUMNS('ANNEX 1 Emission Factors'!$B:$H)+(AK$6-2014),FALSE)</f>
        <v>Calculation in ANNEX 2</v>
      </c>
      <c r="AL434" s="355" t="str">
        <f>VLOOKUP($A434,'ANNEX 1 Emission Factors'!$B$68:$AR$74,COLUMNS('ANNEX 1 Emission Factors'!$B:$H)+(AL$6-2014),FALSE)</f>
        <v>Calculation in ANNEX 2</v>
      </c>
    </row>
    <row r="435" spans="1:38" hidden="1" outlineLevel="1">
      <c r="A435" s="15"/>
      <c r="B435" s="15"/>
      <c r="C435" s="15"/>
      <c r="D435" s="15"/>
      <c r="E435" s="15"/>
      <c r="F435" s="15"/>
      <c r="G435" s="15"/>
      <c r="H435" s="289"/>
      <c r="I435" s="134"/>
      <c r="J435" s="134"/>
      <c r="K435" s="134"/>
      <c r="L435" s="134"/>
      <c r="M435" s="134"/>
      <c r="N435" s="134"/>
      <c r="O435" s="134"/>
      <c r="P435" s="134"/>
      <c r="Q435" s="134"/>
      <c r="R435" s="134"/>
      <c r="S435" s="134"/>
      <c r="T435" s="134"/>
      <c r="U435" s="134"/>
      <c r="V435" s="134"/>
      <c r="W435" s="134"/>
      <c r="X435" s="134"/>
      <c r="Y435" s="134"/>
      <c r="Z435" s="134"/>
      <c r="AA435" s="134"/>
      <c r="AB435" s="134"/>
      <c r="AC435" s="134"/>
      <c r="AD435" s="134"/>
      <c r="AE435" s="134"/>
      <c r="AF435" s="134"/>
      <c r="AG435" s="134"/>
      <c r="AH435" s="134"/>
      <c r="AI435" s="134"/>
      <c r="AJ435" s="134"/>
      <c r="AK435" s="134"/>
      <c r="AL435" s="134"/>
    </row>
    <row r="436" spans="1:38" hidden="1" outlineLevel="1">
      <c r="A436" s="15"/>
      <c r="B436" s="15"/>
      <c r="C436" s="391" t="s">
        <v>447</v>
      </c>
      <c r="D436" s="15"/>
      <c r="E436" s="15"/>
      <c r="F436" s="15"/>
      <c r="G436" s="15"/>
      <c r="H436" s="289"/>
      <c r="I436" s="134"/>
      <c r="J436" s="134"/>
      <c r="K436" s="134"/>
      <c r="L436" s="134"/>
      <c r="M436" s="134"/>
      <c r="N436" s="134"/>
      <c r="O436" s="134"/>
      <c r="P436" s="134"/>
      <c r="Q436" s="134"/>
      <c r="R436" s="134"/>
      <c r="S436" s="134"/>
      <c r="T436" s="134"/>
      <c r="U436" s="134"/>
      <c r="V436" s="134"/>
      <c r="W436" s="134"/>
      <c r="X436" s="134"/>
      <c r="Y436" s="134"/>
      <c r="Z436" s="134"/>
      <c r="AA436" s="134"/>
      <c r="AB436" s="134"/>
      <c r="AC436" s="134"/>
      <c r="AD436" s="134"/>
      <c r="AE436" s="134"/>
      <c r="AF436" s="134"/>
      <c r="AG436" s="134"/>
      <c r="AH436" s="134"/>
      <c r="AI436" s="134"/>
      <c r="AJ436" s="134"/>
      <c r="AK436" s="134"/>
      <c r="AL436" s="134"/>
    </row>
    <row r="437" spans="1:38" hidden="1" outlineLevel="1">
      <c r="A437" s="15"/>
      <c r="B437" s="15"/>
      <c r="C437" s="15" t="s">
        <v>448</v>
      </c>
      <c r="D437" s="15"/>
      <c r="E437" s="15"/>
      <c r="F437" s="15"/>
      <c r="G437" s="15"/>
      <c r="H437" s="289">
        <f>SUM(H414)</f>
        <v>0</v>
      </c>
      <c r="I437" s="134">
        <f t="shared" ref="I437:AJ437" si="986">SUM(I414)</f>
        <v>0</v>
      </c>
      <c r="J437" s="134">
        <f t="shared" si="986"/>
        <v>0</v>
      </c>
      <c r="K437" s="134">
        <f t="shared" si="986"/>
        <v>0</v>
      </c>
      <c r="L437" s="134">
        <f t="shared" si="986"/>
        <v>0</v>
      </c>
      <c r="M437" s="134">
        <f t="shared" si="986"/>
        <v>0</v>
      </c>
      <c r="N437" s="134">
        <f t="shared" si="986"/>
        <v>0</v>
      </c>
      <c r="O437" s="134">
        <f t="shared" si="986"/>
        <v>0</v>
      </c>
      <c r="P437" s="134">
        <f t="shared" si="986"/>
        <v>0</v>
      </c>
      <c r="Q437" s="134">
        <f t="shared" si="986"/>
        <v>0</v>
      </c>
      <c r="R437" s="134">
        <f t="shared" si="986"/>
        <v>0</v>
      </c>
      <c r="S437" s="134">
        <f t="shared" si="986"/>
        <v>0</v>
      </c>
      <c r="T437" s="134">
        <f t="shared" si="986"/>
        <v>0</v>
      </c>
      <c r="U437" s="134">
        <f t="shared" si="986"/>
        <v>0</v>
      </c>
      <c r="V437" s="134">
        <f t="shared" si="986"/>
        <v>0</v>
      </c>
      <c r="W437" s="134">
        <f t="shared" si="986"/>
        <v>0</v>
      </c>
      <c r="X437" s="134">
        <f t="shared" si="986"/>
        <v>0</v>
      </c>
      <c r="Y437" s="134">
        <f t="shared" si="986"/>
        <v>0</v>
      </c>
      <c r="Z437" s="134">
        <f t="shared" si="986"/>
        <v>0</v>
      </c>
      <c r="AA437" s="134">
        <f t="shared" si="986"/>
        <v>0</v>
      </c>
      <c r="AB437" s="134">
        <f t="shared" si="986"/>
        <v>0</v>
      </c>
      <c r="AC437" s="134">
        <f t="shared" si="986"/>
        <v>0</v>
      </c>
      <c r="AD437" s="134">
        <f t="shared" si="986"/>
        <v>0</v>
      </c>
      <c r="AE437" s="134">
        <f t="shared" si="986"/>
        <v>0</v>
      </c>
      <c r="AF437" s="134">
        <f t="shared" si="986"/>
        <v>0</v>
      </c>
      <c r="AG437" s="134">
        <f t="shared" si="986"/>
        <v>0</v>
      </c>
      <c r="AH437" s="134">
        <f t="shared" si="986"/>
        <v>0</v>
      </c>
      <c r="AI437" s="134">
        <f t="shared" si="986"/>
        <v>0</v>
      </c>
      <c r="AJ437" s="134">
        <f t="shared" si="986"/>
        <v>0</v>
      </c>
      <c r="AK437" s="134">
        <f>SUM(AK414)</f>
        <v>0</v>
      </c>
      <c r="AL437" s="134">
        <f t="shared" ref="AL437" si="987">SUM(AL414)</f>
        <v>0</v>
      </c>
    </row>
    <row r="438" spans="1:38" hidden="1" outlineLevel="1">
      <c r="A438" s="15"/>
      <c r="B438" s="15"/>
      <c r="C438" s="15" t="s">
        <v>449</v>
      </c>
      <c r="D438" s="15"/>
      <c r="E438" s="15"/>
      <c r="F438" s="15"/>
      <c r="G438" s="15"/>
      <c r="H438" s="289">
        <f ca="1">SUM(H419:H422)</f>
        <v>0</v>
      </c>
      <c r="I438" s="134">
        <f t="shared" ref="I438:AJ438" ca="1" si="988">SUM(I419:I422)</f>
        <v>0</v>
      </c>
      <c r="J438" s="134">
        <f t="shared" ca="1" si="988"/>
        <v>0</v>
      </c>
      <c r="K438" s="134">
        <f t="shared" ca="1" si="988"/>
        <v>0</v>
      </c>
      <c r="L438" s="134">
        <f t="shared" ca="1" si="988"/>
        <v>0</v>
      </c>
      <c r="M438" s="134">
        <f t="shared" ca="1" si="988"/>
        <v>0</v>
      </c>
      <c r="N438" s="134">
        <f t="shared" ca="1" si="988"/>
        <v>0</v>
      </c>
      <c r="O438" s="134">
        <f t="shared" ca="1" si="988"/>
        <v>0</v>
      </c>
      <c r="P438" s="134">
        <f t="shared" ca="1" si="988"/>
        <v>0</v>
      </c>
      <c r="Q438" s="134">
        <f t="shared" ca="1" si="988"/>
        <v>0</v>
      </c>
      <c r="R438" s="134">
        <f t="shared" ca="1" si="988"/>
        <v>0</v>
      </c>
      <c r="S438" s="134">
        <f t="shared" ca="1" si="988"/>
        <v>0</v>
      </c>
      <c r="T438" s="134">
        <f t="shared" ca="1" si="988"/>
        <v>0</v>
      </c>
      <c r="U438" s="134">
        <f t="shared" ca="1" si="988"/>
        <v>0</v>
      </c>
      <c r="V438" s="134">
        <f t="shared" ca="1" si="988"/>
        <v>0</v>
      </c>
      <c r="W438" s="134">
        <f t="shared" ca="1" si="988"/>
        <v>0</v>
      </c>
      <c r="X438" s="134">
        <f t="shared" ca="1" si="988"/>
        <v>0</v>
      </c>
      <c r="Y438" s="134">
        <f t="shared" ca="1" si="988"/>
        <v>0</v>
      </c>
      <c r="Z438" s="134">
        <f t="shared" ca="1" si="988"/>
        <v>0</v>
      </c>
      <c r="AA438" s="134">
        <f t="shared" ca="1" si="988"/>
        <v>0</v>
      </c>
      <c r="AB438" s="134">
        <f t="shared" ca="1" si="988"/>
        <v>0</v>
      </c>
      <c r="AC438" s="134">
        <f t="shared" ca="1" si="988"/>
        <v>0</v>
      </c>
      <c r="AD438" s="134">
        <f t="shared" ca="1" si="988"/>
        <v>0</v>
      </c>
      <c r="AE438" s="134">
        <f t="shared" ca="1" si="988"/>
        <v>0</v>
      </c>
      <c r="AF438" s="134">
        <f t="shared" ca="1" si="988"/>
        <v>0</v>
      </c>
      <c r="AG438" s="134">
        <f t="shared" ca="1" si="988"/>
        <v>0</v>
      </c>
      <c r="AH438" s="134">
        <f t="shared" ca="1" si="988"/>
        <v>0</v>
      </c>
      <c r="AI438" s="134">
        <f t="shared" ca="1" si="988"/>
        <v>0</v>
      </c>
      <c r="AJ438" s="134">
        <f t="shared" ca="1" si="988"/>
        <v>0</v>
      </c>
      <c r="AK438" s="134">
        <f ca="1">SUM(AK419:AK422)</f>
        <v>0</v>
      </c>
      <c r="AL438" s="134">
        <f t="shared" ref="AL438" ca="1" si="989">SUM(AL419:AL422)</f>
        <v>0</v>
      </c>
    </row>
    <row r="439" spans="1:38" hidden="1" outlineLevel="1">
      <c r="A439" s="15"/>
      <c r="B439" s="15"/>
      <c r="C439" s="15" t="s">
        <v>450</v>
      </c>
      <c r="D439" s="15"/>
      <c r="E439" s="15"/>
      <c r="F439" s="15"/>
      <c r="G439" s="15"/>
      <c r="H439" s="289">
        <f ca="1">SUM(H423:H425)</f>
        <v>0</v>
      </c>
      <c r="I439" s="134">
        <f t="shared" ref="I439:AJ439" ca="1" si="990">SUM(I423:I425)</f>
        <v>0</v>
      </c>
      <c r="J439" s="134">
        <f t="shared" ca="1" si="990"/>
        <v>0</v>
      </c>
      <c r="K439" s="134">
        <f t="shared" ca="1" si="990"/>
        <v>0</v>
      </c>
      <c r="L439" s="134">
        <f t="shared" ca="1" si="990"/>
        <v>0</v>
      </c>
      <c r="M439" s="134">
        <f t="shared" ca="1" si="990"/>
        <v>0</v>
      </c>
      <c r="N439" s="134">
        <f t="shared" ca="1" si="990"/>
        <v>0</v>
      </c>
      <c r="O439" s="134">
        <f t="shared" ca="1" si="990"/>
        <v>0</v>
      </c>
      <c r="P439" s="134">
        <f t="shared" ca="1" si="990"/>
        <v>0</v>
      </c>
      <c r="Q439" s="134">
        <f t="shared" ca="1" si="990"/>
        <v>0</v>
      </c>
      <c r="R439" s="134">
        <f t="shared" ca="1" si="990"/>
        <v>0</v>
      </c>
      <c r="S439" s="134">
        <f t="shared" ca="1" si="990"/>
        <v>0</v>
      </c>
      <c r="T439" s="134">
        <f t="shared" ca="1" si="990"/>
        <v>0</v>
      </c>
      <c r="U439" s="134">
        <f t="shared" ca="1" si="990"/>
        <v>0</v>
      </c>
      <c r="V439" s="134">
        <f t="shared" ca="1" si="990"/>
        <v>0</v>
      </c>
      <c r="W439" s="134">
        <f t="shared" ca="1" si="990"/>
        <v>0</v>
      </c>
      <c r="X439" s="134">
        <f t="shared" ca="1" si="990"/>
        <v>0</v>
      </c>
      <c r="Y439" s="134">
        <f t="shared" ca="1" si="990"/>
        <v>0</v>
      </c>
      <c r="Z439" s="134">
        <f t="shared" ca="1" si="990"/>
        <v>0</v>
      </c>
      <c r="AA439" s="134">
        <f t="shared" ca="1" si="990"/>
        <v>0</v>
      </c>
      <c r="AB439" s="134">
        <f t="shared" ca="1" si="990"/>
        <v>0</v>
      </c>
      <c r="AC439" s="134">
        <f t="shared" ca="1" si="990"/>
        <v>0</v>
      </c>
      <c r="AD439" s="134">
        <f t="shared" ca="1" si="990"/>
        <v>0</v>
      </c>
      <c r="AE439" s="134">
        <f t="shared" ca="1" si="990"/>
        <v>0</v>
      </c>
      <c r="AF439" s="134">
        <f t="shared" ca="1" si="990"/>
        <v>0</v>
      </c>
      <c r="AG439" s="134">
        <f t="shared" ca="1" si="990"/>
        <v>0</v>
      </c>
      <c r="AH439" s="134">
        <f t="shared" ca="1" si="990"/>
        <v>0</v>
      </c>
      <c r="AI439" s="134">
        <f t="shared" ca="1" si="990"/>
        <v>0</v>
      </c>
      <c r="AJ439" s="134">
        <f t="shared" ca="1" si="990"/>
        <v>0</v>
      </c>
      <c r="AK439" s="134">
        <f ca="1">SUM(AK423:AK425)</f>
        <v>0</v>
      </c>
      <c r="AL439" s="134">
        <f t="shared" ref="AL439" ca="1" si="991">SUM(AL423:AL425)</f>
        <v>0</v>
      </c>
    </row>
    <row r="440" spans="1:38" hidden="1" outlineLevel="1">
      <c r="A440" s="15"/>
      <c r="B440" s="15"/>
      <c r="C440" s="15"/>
      <c r="D440" s="15"/>
      <c r="E440" s="15"/>
      <c r="F440" s="15"/>
      <c r="G440" s="15"/>
      <c r="H440" s="15"/>
    </row>
    <row r="441" spans="1:38" s="529" customFormat="1" hidden="1" outlineLevel="1">
      <c r="A441" s="15"/>
      <c r="B441" s="15"/>
      <c r="C441" s="15"/>
      <c r="D441" s="15"/>
      <c r="E441" s="15"/>
      <c r="F441" s="15"/>
      <c r="G441" s="15"/>
      <c r="H441" s="15"/>
    </row>
    <row r="442" spans="1:38" s="529" customFormat="1" hidden="1" outlineLevel="1">
      <c r="A442" s="15"/>
      <c r="B442" s="15"/>
      <c r="C442" s="391" t="s">
        <v>1450</v>
      </c>
      <c r="D442" s="15"/>
      <c r="E442" s="15"/>
      <c r="F442" s="15"/>
      <c r="G442" s="15"/>
      <c r="H442" s="15"/>
    </row>
    <row r="443" spans="1:38" s="529" customFormat="1" hidden="1" outlineLevel="1">
      <c r="A443" s="15"/>
      <c r="B443" s="15"/>
      <c r="C443" s="15"/>
      <c r="D443" s="15"/>
      <c r="E443" s="15"/>
      <c r="F443" s="15"/>
      <c r="G443" s="15"/>
      <c r="H443" s="15"/>
    </row>
    <row r="444" spans="1:38" hidden="1" outlineLevel="1">
      <c r="A444" s="15"/>
      <c r="B444" s="15"/>
      <c r="C444" s="391" t="s">
        <v>1449</v>
      </c>
      <c r="D444" s="15"/>
      <c r="E444" s="15"/>
      <c r="F444" s="15"/>
      <c r="G444" s="15"/>
      <c r="H444" s="289"/>
      <c r="I444" s="134"/>
      <c r="J444" s="134"/>
      <c r="K444" s="134"/>
      <c r="L444" s="134"/>
      <c r="M444" s="134"/>
      <c r="N444" s="134"/>
      <c r="O444" s="134"/>
      <c r="P444" s="134"/>
      <c r="Q444" s="134"/>
      <c r="R444" s="134"/>
      <c r="S444" s="134"/>
      <c r="T444" s="134"/>
      <c r="U444" s="134"/>
      <c r="V444" s="134"/>
      <c r="W444" s="134"/>
      <c r="X444" s="134"/>
      <c r="Y444" s="134"/>
      <c r="Z444" s="134"/>
      <c r="AA444" s="134"/>
      <c r="AB444" s="134"/>
      <c r="AC444" s="134"/>
      <c r="AD444" s="134"/>
      <c r="AE444" s="134"/>
      <c r="AF444" s="134"/>
      <c r="AG444" s="134"/>
      <c r="AH444" s="134"/>
      <c r="AI444" s="134"/>
      <c r="AJ444" s="134"/>
      <c r="AK444" s="134"/>
      <c r="AL444" s="134"/>
    </row>
    <row r="445" spans="1:38" hidden="1" outlineLevel="1">
      <c r="A445" s="15"/>
      <c r="B445" s="15"/>
      <c r="C445" s="15" t="s">
        <v>451</v>
      </c>
      <c r="D445" s="15"/>
      <c r="E445" s="15"/>
      <c r="F445" s="15"/>
      <c r="G445" s="15"/>
      <c r="H445" s="392">
        <f>H407-H437</f>
        <v>0</v>
      </c>
      <c r="I445" s="135">
        <f t="shared" ref="I445:AJ445" si="992">I407-I437</f>
        <v>0</v>
      </c>
      <c r="J445" s="135">
        <f t="shared" si="992"/>
        <v>0</v>
      </c>
      <c r="K445" s="135">
        <f t="shared" si="992"/>
        <v>0</v>
      </c>
      <c r="L445" s="135">
        <f t="shared" si="992"/>
        <v>0</v>
      </c>
      <c r="M445" s="135">
        <f t="shared" si="992"/>
        <v>0</v>
      </c>
      <c r="N445" s="135">
        <f t="shared" si="992"/>
        <v>0</v>
      </c>
      <c r="O445" s="135">
        <f t="shared" si="992"/>
        <v>0</v>
      </c>
      <c r="P445" s="135">
        <f t="shared" si="992"/>
        <v>0</v>
      </c>
      <c r="Q445" s="135">
        <f t="shared" si="992"/>
        <v>0</v>
      </c>
      <c r="R445" s="135">
        <f t="shared" si="992"/>
        <v>0</v>
      </c>
      <c r="S445" s="135">
        <f t="shared" si="992"/>
        <v>0</v>
      </c>
      <c r="T445" s="135">
        <f t="shared" si="992"/>
        <v>0</v>
      </c>
      <c r="U445" s="135">
        <f t="shared" si="992"/>
        <v>0</v>
      </c>
      <c r="V445" s="135">
        <f t="shared" si="992"/>
        <v>0</v>
      </c>
      <c r="W445" s="135">
        <f t="shared" si="992"/>
        <v>0</v>
      </c>
      <c r="X445" s="135">
        <f t="shared" si="992"/>
        <v>0</v>
      </c>
      <c r="Y445" s="135">
        <f t="shared" si="992"/>
        <v>0</v>
      </c>
      <c r="Z445" s="135">
        <f t="shared" si="992"/>
        <v>0</v>
      </c>
      <c r="AA445" s="135">
        <f t="shared" si="992"/>
        <v>0</v>
      </c>
      <c r="AB445" s="135">
        <f t="shared" si="992"/>
        <v>0</v>
      </c>
      <c r="AC445" s="135">
        <f t="shared" si="992"/>
        <v>0</v>
      </c>
      <c r="AD445" s="135">
        <f t="shared" si="992"/>
        <v>0</v>
      </c>
      <c r="AE445" s="135">
        <f t="shared" si="992"/>
        <v>0</v>
      </c>
      <c r="AF445" s="135">
        <f t="shared" si="992"/>
        <v>0</v>
      </c>
      <c r="AG445" s="135">
        <f t="shared" si="992"/>
        <v>0</v>
      </c>
      <c r="AH445" s="135">
        <f t="shared" si="992"/>
        <v>0</v>
      </c>
      <c r="AI445" s="135">
        <f t="shared" si="992"/>
        <v>0</v>
      </c>
      <c r="AJ445" s="135">
        <f t="shared" si="992"/>
        <v>0</v>
      </c>
      <c r="AK445" s="135">
        <f>AK407-AK437</f>
        <v>0</v>
      </c>
      <c r="AL445" s="135">
        <f t="shared" ref="AL445" si="993">AL407-AL437</f>
        <v>0</v>
      </c>
    </row>
    <row r="446" spans="1:38" hidden="1" outlineLevel="1">
      <c r="A446" s="15"/>
      <c r="B446" s="15"/>
      <c r="C446" s="15" t="s">
        <v>452</v>
      </c>
      <c r="D446" s="15"/>
      <c r="E446" s="15"/>
      <c r="F446" s="15"/>
      <c r="G446" s="15"/>
      <c r="H446" s="392">
        <f ca="1">H408-H438</f>
        <v>0</v>
      </c>
      <c r="I446" s="135">
        <f t="shared" ref="I446:AJ446" ca="1" si="994">I408-I438</f>
        <v>0</v>
      </c>
      <c r="J446" s="135">
        <f t="shared" ca="1" si="994"/>
        <v>0</v>
      </c>
      <c r="K446" s="135">
        <f t="shared" ca="1" si="994"/>
        <v>0</v>
      </c>
      <c r="L446" s="135">
        <f t="shared" ca="1" si="994"/>
        <v>0</v>
      </c>
      <c r="M446" s="135">
        <f t="shared" ca="1" si="994"/>
        <v>0</v>
      </c>
      <c r="N446" s="135">
        <f t="shared" ca="1" si="994"/>
        <v>0</v>
      </c>
      <c r="O446" s="135">
        <f t="shared" ca="1" si="994"/>
        <v>0</v>
      </c>
      <c r="P446" s="135">
        <f t="shared" ca="1" si="994"/>
        <v>0</v>
      </c>
      <c r="Q446" s="135">
        <f t="shared" ca="1" si="994"/>
        <v>0</v>
      </c>
      <c r="R446" s="135">
        <f t="shared" ca="1" si="994"/>
        <v>0</v>
      </c>
      <c r="S446" s="135">
        <f t="shared" ca="1" si="994"/>
        <v>0</v>
      </c>
      <c r="T446" s="135">
        <f t="shared" ca="1" si="994"/>
        <v>0</v>
      </c>
      <c r="U446" s="135">
        <f t="shared" ca="1" si="994"/>
        <v>0</v>
      </c>
      <c r="V446" s="135">
        <f t="shared" ca="1" si="994"/>
        <v>0</v>
      </c>
      <c r="W446" s="135">
        <f t="shared" ca="1" si="994"/>
        <v>0</v>
      </c>
      <c r="X446" s="135">
        <f t="shared" ca="1" si="994"/>
        <v>0</v>
      </c>
      <c r="Y446" s="135">
        <f t="shared" ca="1" si="994"/>
        <v>0</v>
      </c>
      <c r="Z446" s="135">
        <f t="shared" ca="1" si="994"/>
        <v>0</v>
      </c>
      <c r="AA446" s="135">
        <f t="shared" ca="1" si="994"/>
        <v>0</v>
      </c>
      <c r="AB446" s="135">
        <f t="shared" ca="1" si="994"/>
        <v>0</v>
      </c>
      <c r="AC446" s="135">
        <f t="shared" ca="1" si="994"/>
        <v>0</v>
      </c>
      <c r="AD446" s="135">
        <f t="shared" ca="1" si="994"/>
        <v>0</v>
      </c>
      <c r="AE446" s="135">
        <f t="shared" ca="1" si="994"/>
        <v>0</v>
      </c>
      <c r="AF446" s="135">
        <f t="shared" ca="1" si="994"/>
        <v>0</v>
      </c>
      <c r="AG446" s="135">
        <f t="shared" ca="1" si="994"/>
        <v>0</v>
      </c>
      <c r="AH446" s="135">
        <f t="shared" ca="1" si="994"/>
        <v>0</v>
      </c>
      <c r="AI446" s="135">
        <f t="shared" ca="1" si="994"/>
        <v>0</v>
      </c>
      <c r="AJ446" s="135">
        <f t="shared" ca="1" si="994"/>
        <v>0</v>
      </c>
      <c r="AK446" s="135">
        <f ca="1">AK408-AK438</f>
        <v>0</v>
      </c>
      <c r="AL446" s="135">
        <f t="shared" ref="AL446" ca="1" si="995">AL408-AL438</f>
        <v>0</v>
      </c>
    </row>
    <row r="447" spans="1:38" hidden="1" outlineLevel="1">
      <c r="A447" s="15"/>
      <c r="B447" s="15"/>
      <c r="C447" s="15" t="s">
        <v>453</v>
      </c>
      <c r="D447" s="15"/>
      <c r="E447" s="15"/>
      <c r="F447" s="15"/>
      <c r="G447" s="15"/>
      <c r="H447" s="392">
        <f ca="1">H409-H439</f>
        <v>0</v>
      </c>
      <c r="I447" s="135">
        <f t="shared" ref="I447:AJ447" ca="1" si="996">I409-I439</f>
        <v>0</v>
      </c>
      <c r="J447" s="135">
        <f t="shared" ca="1" si="996"/>
        <v>0</v>
      </c>
      <c r="K447" s="135">
        <f t="shared" ca="1" si="996"/>
        <v>0</v>
      </c>
      <c r="L447" s="135">
        <f t="shared" ca="1" si="996"/>
        <v>0</v>
      </c>
      <c r="M447" s="135">
        <f t="shared" ca="1" si="996"/>
        <v>0</v>
      </c>
      <c r="N447" s="135">
        <f t="shared" ca="1" si="996"/>
        <v>0</v>
      </c>
      <c r="O447" s="135">
        <f t="shared" ca="1" si="996"/>
        <v>0</v>
      </c>
      <c r="P447" s="135">
        <f t="shared" ca="1" si="996"/>
        <v>0</v>
      </c>
      <c r="Q447" s="135">
        <f t="shared" ca="1" si="996"/>
        <v>0</v>
      </c>
      <c r="R447" s="135">
        <f t="shared" ca="1" si="996"/>
        <v>0</v>
      </c>
      <c r="S447" s="135">
        <f t="shared" ca="1" si="996"/>
        <v>0</v>
      </c>
      <c r="T447" s="135">
        <f t="shared" ca="1" si="996"/>
        <v>0</v>
      </c>
      <c r="U447" s="135">
        <f t="shared" ca="1" si="996"/>
        <v>0</v>
      </c>
      <c r="V447" s="135">
        <f t="shared" ca="1" si="996"/>
        <v>0</v>
      </c>
      <c r="W447" s="135">
        <f t="shared" ca="1" si="996"/>
        <v>0</v>
      </c>
      <c r="X447" s="135">
        <f t="shared" ca="1" si="996"/>
        <v>0</v>
      </c>
      <c r="Y447" s="135">
        <f t="shared" ca="1" si="996"/>
        <v>0</v>
      </c>
      <c r="Z447" s="135">
        <f t="shared" ca="1" si="996"/>
        <v>0</v>
      </c>
      <c r="AA447" s="135">
        <f t="shared" ca="1" si="996"/>
        <v>0</v>
      </c>
      <c r="AB447" s="135">
        <f t="shared" ca="1" si="996"/>
        <v>0</v>
      </c>
      <c r="AC447" s="135">
        <f t="shared" ca="1" si="996"/>
        <v>0</v>
      </c>
      <c r="AD447" s="135">
        <f t="shared" ca="1" si="996"/>
        <v>0</v>
      </c>
      <c r="AE447" s="135">
        <f t="shared" ca="1" si="996"/>
        <v>0</v>
      </c>
      <c r="AF447" s="135">
        <f t="shared" ca="1" si="996"/>
        <v>0</v>
      </c>
      <c r="AG447" s="135">
        <f t="shared" ca="1" si="996"/>
        <v>0</v>
      </c>
      <c r="AH447" s="135">
        <f t="shared" ca="1" si="996"/>
        <v>0</v>
      </c>
      <c r="AI447" s="135">
        <f t="shared" ca="1" si="996"/>
        <v>0</v>
      </c>
      <c r="AJ447" s="135">
        <f t="shared" ca="1" si="996"/>
        <v>0</v>
      </c>
      <c r="AK447" s="135">
        <f ca="1">AK409-AK439</f>
        <v>0</v>
      </c>
      <c r="AL447" s="135">
        <f t="shared" ref="AL447" ca="1" si="997">AL409-AL439</f>
        <v>0</v>
      </c>
    </row>
    <row r="448" spans="1:38" s="529" customFormat="1" hidden="1" outlineLevel="1">
      <c r="A448" s="15"/>
      <c r="B448" s="15"/>
      <c r="C448" s="15"/>
      <c r="D448" s="15"/>
      <c r="E448" s="15"/>
      <c r="F448" s="15"/>
      <c r="G448" s="15"/>
      <c r="H448" s="392"/>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c r="AI448" s="135"/>
      <c r="AJ448" s="135"/>
      <c r="AK448" s="135"/>
      <c r="AL448" s="135"/>
    </row>
    <row r="449" spans="1:38" s="529" customFormat="1" hidden="1" outlineLevel="1">
      <c r="A449" s="15"/>
      <c r="B449" s="15"/>
      <c r="C449" s="391" t="s">
        <v>1444</v>
      </c>
      <c r="D449" s="15"/>
      <c r="E449" s="15"/>
      <c r="F449" s="15"/>
      <c r="G449" s="15"/>
      <c r="H449" s="392"/>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c r="AI449" s="135"/>
      <c r="AJ449" s="135"/>
      <c r="AK449" s="135"/>
      <c r="AL449" s="135"/>
    </row>
    <row r="450" spans="1:38" s="529" customFormat="1" hidden="1" outlineLevel="1">
      <c r="A450" s="15"/>
      <c r="B450" s="15"/>
      <c r="C450" s="529" t="s">
        <v>1445</v>
      </c>
      <c r="D450" s="15"/>
      <c r="E450" s="15"/>
      <c r="F450" s="15"/>
      <c r="G450" s="15"/>
      <c r="H450" s="640">
        <f>IF(SUM(H$437,H$407)&gt;0,SUM(H$437)/SUM(H$407),0)</f>
        <v>0</v>
      </c>
      <c r="I450" s="640">
        <f>IF(SUM(I$437,I$407)&gt;0,SUM(I$437)/SUM(I$407),0)</f>
        <v>0</v>
      </c>
      <c r="J450" s="640">
        <f t="shared" ref="J450:AL450" si="998">IF(SUM(J$437,J$407)&gt;0,SUM(J$437)/SUM(J$407),0)</f>
        <v>0</v>
      </c>
      <c r="K450" s="640">
        <f t="shared" si="998"/>
        <v>0</v>
      </c>
      <c r="L450" s="640">
        <f t="shared" si="998"/>
        <v>0</v>
      </c>
      <c r="M450" s="640">
        <f t="shared" si="998"/>
        <v>0</v>
      </c>
      <c r="N450" s="640">
        <f t="shared" si="998"/>
        <v>0</v>
      </c>
      <c r="O450" s="640">
        <f t="shared" si="998"/>
        <v>0</v>
      </c>
      <c r="P450" s="640">
        <f t="shared" si="998"/>
        <v>0</v>
      </c>
      <c r="Q450" s="640">
        <f t="shared" si="998"/>
        <v>0</v>
      </c>
      <c r="R450" s="640">
        <f t="shared" si="998"/>
        <v>0</v>
      </c>
      <c r="S450" s="640">
        <f t="shared" si="998"/>
        <v>0</v>
      </c>
      <c r="T450" s="640">
        <f t="shared" si="998"/>
        <v>0</v>
      </c>
      <c r="U450" s="640">
        <f t="shared" si="998"/>
        <v>0</v>
      </c>
      <c r="V450" s="640">
        <f t="shared" si="998"/>
        <v>0</v>
      </c>
      <c r="W450" s="640">
        <f t="shared" si="998"/>
        <v>0</v>
      </c>
      <c r="X450" s="640">
        <f t="shared" si="998"/>
        <v>0</v>
      </c>
      <c r="Y450" s="640">
        <f t="shared" si="998"/>
        <v>0</v>
      </c>
      <c r="Z450" s="640">
        <f t="shared" si="998"/>
        <v>0</v>
      </c>
      <c r="AA450" s="640">
        <f t="shared" si="998"/>
        <v>0</v>
      </c>
      <c r="AB450" s="640">
        <f t="shared" si="998"/>
        <v>0</v>
      </c>
      <c r="AC450" s="640">
        <f t="shared" si="998"/>
        <v>0</v>
      </c>
      <c r="AD450" s="640">
        <f t="shared" si="998"/>
        <v>0</v>
      </c>
      <c r="AE450" s="640">
        <f t="shared" si="998"/>
        <v>0</v>
      </c>
      <c r="AF450" s="640">
        <f t="shared" si="998"/>
        <v>0</v>
      </c>
      <c r="AG450" s="640">
        <f t="shared" si="998"/>
        <v>0</v>
      </c>
      <c r="AH450" s="640">
        <f t="shared" si="998"/>
        <v>0</v>
      </c>
      <c r="AI450" s="640">
        <f t="shared" si="998"/>
        <v>0</v>
      </c>
      <c r="AJ450" s="640">
        <f t="shared" si="998"/>
        <v>0</v>
      </c>
      <c r="AK450" s="640">
        <f t="shared" si="998"/>
        <v>0</v>
      </c>
      <c r="AL450" s="640">
        <f t="shared" si="998"/>
        <v>0</v>
      </c>
    </row>
    <row r="451" spans="1:38" s="529" customFormat="1" hidden="1" outlineLevel="1">
      <c r="A451" s="15"/>
      <c r="B451" s="15"/>
      <c r="C451" s="529" t="s">
        <v>1446</v>
      </c>
      <c r="D451" s="15"/>
      <c r="E451" s="15"/>
      <c r="F451" s="15"/>
      <c r="G451" s="15"/>
      <c r="H451" s="640">
        <f ca="1">IF(SUM(H$438,H$408)&gt;0,SUM(H$438)/SUM(H$408),0)</f>
        <v>0</v>
      </c>
      <c r="I451" s="640">
        <f ca="1">IF(SUM(I$438,I$408)&gt;0,SUM(I$438)/SUM(I$408),0)</f>
        <v>0</v>
      </c>
      <c r="J451" s="640">
        <f t="shared" ref="J451:AL451" ca="1" si="999">IF(SUM(J$438,J$408)&gt;0,SUM(J$438)/SUM(J$408),0)</f>
        <v>0</v>
      </c>
      <c r="K451" s="640">
        <f t="shared" ca="1" si="999"/>
        <v>0</v>
      </c>
      <c r="L451" s="640">
        <f t="shared" ca="1" si="999"/>
        <v>0</v>
      </c>
      <c r="M451" s="640">
        <f t="shared" ca="1" si="999"/>
        <v>0</v>
      </c>
      <c r="N451" s="640">
        <f t="shared" ca="1" si="999"/>
        <v>0</v>
      </c>
      <c r="O451" s="640">
        <f t="shared" ca="1" si="999"/>
        <v>0</v>
      </c>
      <c r="P451" s="640">
        <f t="shared" ca="1" si="999"/>
        <v>0</v>
      </c>
      <c r="Q451" s="640">
        <f t="shared" ca="1" si="999"/>
        <v>0</v>
      </c>
      <c r="R451" s="640">
        <f t="shared" ca="1" si="999"/>
        <v>0</v>
      </c>
      <c r="S451" s="640">
        <f t="shared" ca="1" si="999"/>
        <v>0</v>
      </c>
      <c r="T451" s="640">
        <f t="shared" ca="1" si="999"/>
        <v>0</v>
      </c>
      <c r="U451" s="640">
        <f t="shared" ca="1" si="999"/>
        <v>0</v>
      </c>
      <c r="V451" s="640">
        <f t="shared" ca="1" si="999"/>
        <v>0</v>
      </c>
      <c r="W451" s="640">
        <f t="shared" ca="1" si="999"/>
        <v>0</v>
      </c>
      <c r="X451" s="640">
        <f t="shared" ca="1" si="999"/>
        <v>0</v>
      </c>
      <c r="Y451" s="640">
        <f t="shared" ca="1" si="999"/>
        <v>0</v>
      </c>
      <c r="Z451" s="640">
        <f t="shared" ca="1" si="999"/>
        <v>0</v>
      </c>
      <c r="AA451" s="640">
        <f t="shared" ca="1" si="999"/>
        <v>0</v>
      </c>
      <c r="AB451" s="640">
        <f t="shared" ca="1" si="999"/>
        <v>0</v>
      </c>
      <c r="AC451" s="640">
        <f t="shared" ca="1" si="999"/>
        <v>0</v>
      </c>
      <c r="AD451" s="640">
        <f t="shared" ca="1" si="999"/>
        <v>0</v>
      </c>
      <c r="AE451" s="640">
        <f t="shared" ca="1" si="999"/>
        <v>0</v>
      </c>
      <c r="AF451" s="640">
        <f t="shared" ca="1" si="999"/>
        <v>0</v>
      </c>
      <c r="AG451" s="640">
        <f t="shared" ca="1" si="999"/>
        <v>0</v>
      </c>
      <c r="AH451" s="640">
        <f t="shared" ca="1" si="999"/>
        <v>0</v>
      </c>
      <c r="AI451" s="640">
        <f t="shared" ca="1" si="999"/>
        <v>0</v>
      </c>
      <c r="AJ451" s="640">
        <f t="shared" ca="1" si="999"/>
        <v>0</v>
      </c>
      <c r="AK451" s="640">
        <f t="shared" ca="1" si="999"/>
        <v>0</v>
      </c>
      <c r="AL451" s="640">
        <f t="shared" ca="1" si="999"/>
        <v>0</v>
      </c>
    </row>
    <row r="452" spans="1:38" s="529" customFormat="1" hidden="1" outlineLevel="1">
      <c r="A452" s="15"/>
      <c r="B452" s="15"/>
      <c r="C452" s="529" t="s">
        <v>1447</v>
      </c>
      <c r="D452" s="15"/>
      <c r="E452" s="15"/>
      <c r="F452" s="15"/>
      <c r="G452" s="15"/>
      <c r="H452" s="640">
        <f ca="1">IF(SUM(H$439,H$409)&gt;0,SUM(H$439)/SUM(H$409),0)</f>
        <v>0</v>
      </c>
      <c r="I452" s="640">
        <f ca="1">IF(SUM(I$439,I$409)&gt;0,SUM(I$439)/SUM(I$409),0)</f>
        <v>0</v>
      </c>
      <c r="J452" s="640">
        <f t="shared" ref="J452:AL452" ca="1" si="1000">IF(SUM(J$439,J$409)&gt;0,SUM(J$439)/SUM(J$409),0)</f>
        <v>0</v>
      </c>
      <c r="K452" s="640">
        <f t="shared" ca="1" si="1000"/>
        <v>0</v>
      </c>
      <c r="L452" s="640">
        <f t="shared" ca="1" si="1000"/>
        <v>0</v>
      </c>
      <c r="M452" s="640">
        <f t="shared" ca="1" si="1000"/>
        <v>0</v>
      </c>
      <c r="N452" s="640">
        <f t="shared" ca="1" si="1000"/>
        <v>0</v>
      </c>
      <c r="O452" s="640">
        <f t="shared" ca="1" si="1000"/>
        <v>0</v>
      </c>
      <c r="P452" s="640">
        <f t="shared" ca="1" si="1000"/>
        <v>0</v>
      </c>
      <c r="Q452" s="640">
        <f t="shared" ca="1" si="1000"/>
        <v>0</v>
      </c>
      <c r="R452" s="640">
        <f t="shared" ca="1" si="1000"/>
        <v>0</v>
      </c>
      <c r="S452" s="640">
        <f t="shared" ca="1" si="1000"/>
        <v>0</v>
      </c>
      <c r="T452" s="640">
        <f t="shared" ca="1" si="1000"/>
        <v>0</v>
      </c>
      <c r="U452" s="640">
        <f t="shared" ca="1" si="1000"/>
        <v>0</v>
      </c>
      <c r="V452" s="640">
        <f t="shared" ca="1" si="1000"/>
        <v>0</v>
      </c>
      <c r="W452" s="640">
        <f t="shared" ca="1" si="1000"/>
        <v>0</v>
      </c>
      <c r="X452" s="640">
        <f t="shared" ca="1" si="1000"/>
        <v>0</v>
      </c>
      <c r="Y452" s="640">
        <f t="shared" ca="1" si="1000"/>
        <v>0</v>
      </c>
      <c r="Z452" s="640">
        <f t="shared" ca="1" si="1000"/>
        <v>0</v>
      </c>
      <c r="AA452" s="640">
        <f t="shared" ca="1" si="1000"/>
        <v>0</v>
      </c>
      <c r="AB452" s="640">
        <f t="shared" ca="1" si="1000"/>
        <v>0</v>
      </c>
      <c r="AC452" s="640">
        <f t="shared" ca="1" si="1000"/>
        <v>0</v>
      </c>
      <c r="AD452" s="640">
        <f t="shared" ca="1" si="1000"/>
        <v>0</v>
      </c>
      <c r="AE452" s="640">
        <f t="shared" ca="1" si="1000"/>
        <v>0</v>
      </c>
      <c r="AF452" s="640">
        <f t="shared" ca="1" si="1000"/>
        <v>0</v>
      </c>
      <c r="AG452" s="640">
        <f t="shared" ca="1" si="1000"/>
        <v>0</v>
      </c>
      <c r="AH452" s="640">
        <f t="shared" ca="1" si="1000"/>
        <v>0</v>
      </c>
      <c r="AI452" s="640">
        <f t="shared" ca="1" si="1000"/>
        <v>0</v>
      </c>
      <c r="AJ452" s="640">
        <f t="shared" ca="1" si="1000"/>
        <v>0</v>
      </c>
      <c r="AK452" s="640">
        <f t="shared" ca="1" si="1000"/>
        <v>0</v>
      </c>
      <c r="AL452" s="640">
        <f t="shared" ca="1" si="1000"/>
        <v>0</v>
      </c>
    </row>
    <row r="453" spans="1:38" s="529" customFormat="1" hidden="1" outlineLevel="1">
      <c r="A453" s="15"/>
      <c r="B453" s="15"/>
      <c r="C453" s="529" t="s">
        <v>1448</v>
      </c>
      <c r="D453" s="15"/>
      <c r="E453" s="15"/>
      <c r="F453" s="15"/>
      <c r="G453" s="15"/>
      <c r="H453" s="640">
        <f ca="1">IF(SUM(H$437:H$439,H$407:H$409)&gt;0,SUM(H$437:H$439)/SUM(H$407:H$409),0)</f>
        <v>0</v>
      </c>
      <c r="I453" s="640">
        <f ca="1">IF(SUM(I$437:I$439,I$407:I$409)&gt;0,SUM(I$437:I$439)/SUM(I$407:I$409),0)</f>
        <v>0</v>
      </c>
      <c r="J453" s="640">
        <f t="shared" ref="J453:AL453" ca="1" si="1001">IF(SUM(J$437:J$439,J$407:J$409)&gt;0,SUM(J$437:J$439)/SUM(J$407:J$409),0)</f>
        <v>0</v>
      </c>
      <c r="K453" s="640">
        <f t="shared" ca="1" si="1001"/>
        <v>0</v>
      </c>
      <c r="L453" s="640">
        <f t="shared" ca="1" si="1001"/>
        <v>0</v>
      </c>
      <c r="M453" s="640">
        <f t="shared" ca="1" si="1001"/>
        <v>0</v>
      </c>
      <c r="N453" s="640">
        <f t="shared" ca="1" si="1001"/>
        <v>0</v>
      </c>
      <c r="O453" s="640">
        <f t="shared" ca="1" si="1001"/>
        <v>0</v>
      </c>
      <c r="P453" s="640">
        <f t="shared" ca="1" si="1001"/>
        <v>0</v>
      </c>
      <c r="Q453" s="640">
        <f t="shared" ca="1" si="1001"/>
        <v>0</v>
      </c>
      <c r="R453" s="640">
        <f t="shared" ca="1" si="1001"/>
        <v>0</v>
      </c>
      <c r="S453" s="640">
        <f t="shared" ca="1" si="1001"/>
        <v>0</v>
      </c>
      <c r="T453" s="640">
        <f t="shared" ca="1" si="1001"/>
        <v>0</v>
      </c>
      <c r="U453" s="640">
        <f t="shared" ca="1" si="1001"/>
        <v>0</v>
      </c>
      <c r="V453" s="640">
        <f t="shared" ca="1" si="1001"/>
        <v>0</v>
      </c>
      <c r="W453" s="640">
        <f t="shared" ca="1" si="1001"/>
        <v>0</v>
      </c>
      <c r="X453" s="640">
        <f t="shared" ca="1" si="1001"/>
        <v>0</v>
      </c>
      <c r="Y453" s="640">
        <f t="shared" ca="1" si="1001"/>
        <v>0</v>
      </c>
      <c r="Z453" s="640">
        <f t="shared" ca="1" si="1001"/>
        <v>0</v>
      </c>
      <c r="AA453" s="640">
        <f t="shared" ca="1" si="1001"/>
        <v>0</v>
      </c>
      <c r="AB453" s="640">
        <f t="shared" ca="1" si="1001"/>
        <v>0</v>
      </c>
      <c r="AC453" s="640">
        <f t="shared" ca="1" si="1001"/>
        <v>0</v>
      </c>
      <c r="AD453" s="640">
        <f t="shared" ca="1" si="1001"/>
        <v>0</v>
      </c>
      <c r="AE453" s="640">
        <f t="shared" ca="1" si="1001"/>
        <v>0</v>
      </c>
      <c r="AF453" s="640">
        <f t="shared" ca="1" si="1001"/>
        <v>0</v>
      </c>
      <c r="AG453" s="640">
        <f t="shared" ca="1" si="1001"/>
        <v>0</v>
      </c>
      <c r="AH453" s="640">
        <f t="shared" ca="1" si="1001"/>
        <v>0</v>
      </c>
      <c r="AI453" s="640">
        <f t="shared" ca="1" si="1001"/>
        <v>0</v>
      </c>
      <c r="AJ453" s="640">
        <f t="shared" ca="1" si="1001"/>
        <v>0</v>
      </c>
      <c r="AK453" s="640">
        <f t="shared" ca="1" si="1001"/>
        <v>0</v>
      </c>
      <c r="AL453" s="640">
        <f t="shared" ca="1" si="1001"/>
        <v>0</v>
      </c>
    </row>
    <row r="454" spans="1:38" s="529" customFormat="1" hidden="1" outlineLevel="1">
      <c r="A454" s="15"/>
      <c r="B454" s="15"/>
      <c r="C454" s="15"/>
      <c r="D454" s="15"/>
      <c r="E454" s="15"/>
      <c r="F454" s="15"/>
      <c r="G454" s="15"/>
      <c r="H454" s="641"/>
      <c r="I454" s="642"/>
      <c r="J454" s="642"/>
      <c r="K454" s="642"/>
      <c r="L454" s="642"/>
      <c r="M454" s="642"/>
      <c r="N454" s="642"/>
      <c r="O454" s="642"/>
      <c r="P454" s="642"/>
      <c r="Q454" s="642"/>
      <c r="R454" s="642"/>
      <c r="S454" s="642"/>
      <c r="T454" s="642"/>
      <c r="U454" s="642"/>
      <c r="V454" s="642"/>
      <c r="W454" s="642"/>
      <c r="X454" s="642"/>
      <c r="Y454" s="642"/>
      <c r="Z454" s="642"/>
      <c r="AA454" s="642"/>
      <c r="AB454" s="642"/>
      <c r="AC454" s="642"/>
      <c r="AD454" s="642"/>
      <c r="AE454" s="642"/>
      <c r="AF454" s="642"/>
      <c r="AG454" s="642"/>
      <c r="AH454" s="642"/>
      <c r="AI454" s="642"/>
      <c r="AJ454" s="642"/>
      <c r="AK454" s="642"/>
      <c r="AL454" s="642"/>
    </row>
    <row r="455" spans="1:38" s="529" customFormat="1" hidden="1" outlineLevel="1">
      <c r="A455" s="15"/>
      <c r="B455" s="15"/>
      <c r="C455" s="391" t="s">
        <v>1439</v>
      </c>
      <c r="D455" s="15"/>
      <c r="E455" s="15"/>
      <c r="F455" s="15"/>
      <c r="G455" s="15"/>
      <c r="H455" s="641"/>
      <c r="I455" s="642"/>
      <c r="J455" s="642"/>
      <c r="K455" s="642"/>
      <c r="L455" s="642"/>
      <c r="M455" s="642"/>
      <c r="N455" s="642"/>
      <c r="O455" s="642"/>
      <c r="P455" s="642"/>
      <c r="Q455" s="642"/>
      <c r="R455" s="642"/>
      <c r="S455" s="642"/>
      <c r="T455" s="642"/>
      <c r="U455" s="642"/>
      <c r="V455" s="642"/>
      <c r="W455" s="642"/>
      <c r="X455" s="642"/>
      <c r="Y455" s="642"/>
      <c r="Z455" s="642"/>
      <c r="AA455" s="642"/>
      <c r="AB455" s="642"/>
      <c r="AC455" s="642"/>
      <c r="AD455" s="642"/>
      <c r="AE455" s="642"/>
      <c r="AF455" s="642"/>
      <c r="AG455" s="642"/>
      <c r="AH455" s="642"/>
      <c r="AI455" s="642"/>
      <c r="AJ455" s="642"/>
      <c r="AK455" s="642"/>
      <c r="AL455" s="642"/>
    </row>
    <row r="456" spans="1:38" s="529" customFormat="1" hidden="1" outlineLevel="1">
      <c r="A456" s="15"/>
      <c r="B456" s="15"/>
      <c r="C456" s="529" t="s">
        <v>1440</v>
      </c>
      <c r="D456" s="15"/>
      <c r="E456" s="15"/>
      <c r="F456" s="15"/>
      <c r="G456" s="15"/>
      <c r="H456" s="640">
        <f ca="1">IF(SUM(H$445,H$383:H$384)&gt;0,SUM(H$445)/SUM(H$445,H$383:H$384),0)</f>
        <v>0</v>
      </c>
      <c r="I456" s="640">
        <f ca="1">IF(SUM(I$445,I$383:I$384)&gt;0,SUM(I$445)/SUM(I$445,I$383:I$384),0)</f>
        <v>0</v>
      </c>
      <c r="J456" s="640">
        <f t="shared" ref="J456:AL456" ca="1" si="1002">IF(SUM(J$445,J$383:J$384)&gt;0,SUM(J$445)/SUM(J$445,J$383:J$384),0)</f>
        <v>0</v>
      </c>
      <c r="K456" s="640">
        <f t="shared" ca="1" si="1002"/>
        <v>0</v>
      </c>
      <c r="L456" s="640">
        <f t="shared" ca="1" si="1002"/>
        <v>0</v>
      </c>
      <c r="M456" s="640">
        <f t="shared" ca="1" si="1002"/>
        <v>0</v>
      </c>
      <c r="N456" s="640">
        <f t="shared" ca="1" si="1002"/>
        <v>0</v>
      </c>
      <c r="O456" s="640">
        <f t="shared" ca="1" si="1002"/>
        <v>0</v>
      </c>
      <c r="P456" s="640">
        <f t="shared" ca="1" si="1002"/>
        <v>0</v>
      </c>
      <c r="Q456" s="640">
        <f t="shared" ca="1" si="1002"/>
        <v>0</v>
      </c>
      <c r="R456" s="640">
        <f t="shared" ca="1" si="1002"/>
        <v>0</v>
      </c>
      <c r="S456" s="640">
        <f t="shared" ca="1" si="1002"/>
        <v>0</v>
      </c>
      <c r="T456" s="640">
        <f t="shared" ca="1" si="1002"/>
        <v>0</v>
      </c>
      <c r="U456" s="640">
        <f t="shared" ca="1" si="1002"/>
        <v>0</v>
      </c>
      <c r="V456" s="640">
        <f t="shared" ca="1" si="1002"/>
        <v>0</v>
      </c>
      <c r="W456" s="640">
        <f t="shared" ca="1" si="1002"/>
        <v>0</v>
      </c>
      <c r="X456" s="640">
        <f t="shared" ca="1" si="1002"/>
        <v>0</v>
      </c>
      <c r="Y456" s="640">
        <f t="shared" ca="1" si="1002"/>
        <v>0</v>
      </c>
      <c r="Z456" s="640">
        <f t="shared" ca="1" si="1002"/>
        <v>0</v>
      </c>
      <c r="AA456" s="640">
        <f t="shared" ca="1" si="1002"/>
        <v>0</v>
      </c>
      <c r="AB456" s="640">
        <f t="shared" ca="1" si="1002"/>
        <v>0</v>
      </c>
      <c r="AC456" s="640">
        <f t="shared" ca="1" si="1002"/>
        <v>0</v>
      </c>
      <c r="AD456" s="640">
        <f t="shared" ca="1" si="1002"/>
        <v>0</v>
      </c>
      <c r="AE456" s="640">
        <f t="shared" ca="1" si="1002"/>
        <v>0</v>
      </c>
      <c r="AF456" s="640">
        <f t="shared" ca="1" si="1002"/>
        <v>0</v>
      </c>
      <c r="AG456" s="640">
        <f t="shared" ca="1" si="1002"/>
        <v>0</v>
      </c>
      <c r="AH456" s="640">
        <f t="shared" ca="1" si="1002"/>
        <v>0</v>
      </c>
      <c r="AI456" s="640">
        <f t="shared" ca="1" si="1002"/>
        <v>0</v>
      </c>
      <c r="AJ456" s="640">
        <f t="shared" ca="1" si="1002"/>
        <v>0</v>
      </c>
      <c r="AK456" s="640">
        <f t="shared" ca="1" si="1002"/>
        <v>0</v>
      </c>
      <c r="AL456" s="640">
        <f t="shared" ca="1" si="1002"/>
        <v>0</v>
      </c>
    </row>
    <row r="457" spans="1:38" s="529" customFormat="1" hidden="1" outlineLevel="1">
      <c r="A457" s="15"/>
      <c r="B457" s="15"/>
      <c r="C457" s="529" t="s">
        <v>1441</v>
      </c>
      <c r="D457" s="15"/>
      <c r="E457" s="15"/>
      <c r="F457" s="15"/>
      <c r="G457" s="15"/>
      <c r="H457" s="640">
        <f ca="1">IF(SUM(H$446,H$388:H$389)&gt;0,SUM(H$446)/SUM(H$446,H$388:H$389),0)</f>
        <v>0</v>
      </c>
      <c r="I457" s="640">
        <f ca="1">IF(SUM(I$446,I$388:I$389)&gt;0,SUM(I$446)/SUM(I$446,I$388:I$389),0)</f>
        <v>0</v>
      </c>
      <c r="J457" s="640">
        <f t="shared" ref="J457:AL457" ca="1" si="1003">IF(SUM(J$446,J$388:J$389)&gt;0,SUM(J$446)/SUM(J$446,J$388:J$389),0)</f>
        <v>0</v>
      </c>
      <c r="K457" s="640">
        <f t="shared" ca="1" si="1003"/>
        <v>0</v>
      </c>
      <c r="L457" s="640">
        <f t="shared" ca="1" si="1003"/>
        <v>0</v>
      </c>
      <c r="M457" s="640">
        <f t="shared" ca="1" si="1003"/>
        <v>0</v>
      </c>
      <c r="N457" s="640">
        <f t="shared" ca="1" si="1003"/>
        <v>0</v>
      </c>
      <c r="O457" s="640">
        <f t="shared" ca="1" si="1003"/>
        <v>0</v>
      </c>
      <c r="P457" s="640">
        <f t="shared" ca="1" si="1003"/>
        <v>0</v>
      </c>
      <c r="Q457" s="640">
        <f t="shared" ca="1" si="1003"/>
        <v>0</v>
      </c>
      <c r="R457" s="640">
        <f t="shared" ca="1" si="1003"/>
        <v>0</v>
      </c>
      <c r="S457" s="640">
        <f t="shared" ca="1" si="1003"/>
        <v>0</v>
      </c>
      <c r="T457" s="640">
        <f t="shared" ca="1" si="1003"/>
        <v>0</v>
      </c>
      <c r="U457" s="640">
        <f t="shared" ca="1" si="1003"/>
        <v>0</v>
      </c>
      <c r="V457" s="640">
        <f t="shared" ca="1" si="1003"/>
        <v>0</v>
      </c>
      <c r="W457" s="640">
        <f t="shared" ca="1" si="1003"/>
        <v>0</v>
      </c>
      <c r="X457" s="640">
        <f t="shared" ca="1" si="1003"/>
        <v>0</v>
      </c>
      <c r="Y457" s="640">
        <f t="shared" ca="1" si="1003"/>
        <v>0</v>
      </c>
      <c r="Z457" s="640">
        <f t="shared" ca="1" si="1003"/>
        <v>0</v>
      </c>
      <c r="AA457" s="640">
        <f t="shared" ca="1" si="1003"/>
        <v>0</v>
      </c>
      <c r="AB457" s="640">
        <f t="shared" ca="1" si="1003"/>
        <v>0</v>
      </c>
      <c r="AC457" s="640">
        <f t="shared" ca="1" si="1003"/>
        <v>0</v>
      </c>
      <c r="AD457" s="640">
        <f t="shared" ca="1" si="1003"/>
        <v>0</v>
      </c>
      <c r="AE457" s="640">
        <f t="shared" ca="1" si="1003"/>
        <v>0</v>
      </c>
      <c r="AF457" s="640">
        <f t="shared" ca="1" si="1003"/>
        <v>0</v>
      </c>
      <c r="AG457" s="640">
        <f t="shared" ca="1" si="1003"/>
        <v>0</v>
      </c>
      <c r="AH457" s="640">
        <f t="shared" ca="1" si="1003"/>
        <v>0</v>
      </c>
      <c r="AI457" s="640">
        <f t="shared" ca="1" si="1003"/>
        <v>0</v>
      </c>
      <c r="AJ457" s="640">
        <f t="shared" ca="1" si="1003"/>
        <v>0</v>
      </c>
      <c r="AK457" s="640">
        <f t="shared" ca="1" si="1003"/>
        <v>0</v>
      </c>
      <c r="AL457" s="640">
        <f t="shared" ca="1" si="1003"/>
        <v>0</v>
      </c>
    </row>
    <row r="458" spans="1:38" s="529" customFormat="1" hidden="1" outlineLevel="1">
      <c r="A458" s="15"/>
      <c r="B458" s="15"/>
      <c r="C458" s="529" t="s">
        <v>1442</v>
      </c>
      <c r="D458" s="15"/>
      <c r="E458" s="15"/>
      <c r="F458" s="15"/>
      <c r="G458" s="15"/>
      <c r="H458" s="640">
        <f ca="1">IF(SUM(H$447,H$390:H$391)&gt;0,SUM(H$447)/SUM(H$447,H$390:H$391),0)</f>
        <v>0</v>
      </c>
      <c r="I458" s="640">
        <f ca="1">IF(SUM(I$447,I$390:I$391)&gt;0,SUM(I$447)/SUM(I$447,I$390:I$391),0)</f>
        <v>0</v>
      </c>
      <c r="J458" s="640">
        <f t="shared" ref="J458:AL458" ca="1" si="1004">IF(SUM(J$447,J$390:J$391)&gt;0,SUM(J$447)/SUM(J$447,J$390:J$391),0)</f>
        <v>0</v>
      </c>
      <c r="K458" s="640">
        <f t="shared" ca="1" si="1004"/>
        <v>0</v>
      </c>
      <c r="L458" s="640">
        <f t="shared" ca="1" si="1004"/>
        <v>0</v>
      </c>
      <c r="M458" s="640">
        <f t="shared" ca="1" si="1004"/>
        <v>0</v>
      </c>
      <c r="N458" s="640">
        <f t="shared" ca="1" si="1004"/>
        <v>0</v>
      </c>
      <c r="O458" s="640">
        <f t="shared" ca="1" si="1004"/>
        <v>0</v>
      </c>
      <c r="P458" s="640">
        <f t="shared" ca="1" si="1004"/>
        <v>0</v>
      </c>
      <c r="Q458" s="640">
        <f t="shared" ca="1" si="1004"/>
        <v>0</v>
      </c>
      <c r="R458" s="640">
        <f t="shared" ca="1" si="1004"/>
        <v>0</v>
      </c>
      <c r="S458" s="640">
        <f t="shared" ca="1" si="1004"/>
        <v>0</v>
      </c>
      <c r="T458" s="640">
        <f t="shared" ca="1" si="1004"/>
        <v>0</v>
      </c>
      <c r="U458" s="640">
        <f t="shared" ca="1" si="1004"/>
        <v>0</v>
      </c>
      <c r="V458" s="640">
        <f t="shared" ca="1" si="1004"/>
        <v>0</v>
      </c>
      <c r="W458" s="640">
        <f t="shared" ca="1" si="1004"/>
        <v>0</v>
      </c>
      <c r="X458" s="640">
        <f t="shared" ca="1" si="1004"/>
        <v>0</v>
      </c>
      <c r="Y458" s="640">
        <f t="shared" ca="1" si="1004"/>
        <v>0</v>
      </c>
      <c r="Z458" s="640">
        <f t="shared" ca="1" si="1004"/>
        <v>0</v>
      </c>
      <c r="AA458" s="640">
        <f t="shared" ca="1" si="1004"/>
        <v>0</v>
      </c>
      <c r="AB458" s="640">
        <f t="shared" ca="1" si="1004"/>
        <v>0</v>
      </c>
      <c r="AC458" s="640">
        <f t="shared" ca="1" si="1004"/>
        <v>0</v>
      </c>
      <c r="AD458" s="640">
        <f t="shared" ca="1" si="1004"/>
        <v>0</v>
      </c>
      <c r="AE458" s="640">
        <f t="shared" ca="1" si="1004"/>
        <v>0</v>
      </c>
      <c r="AF458" s="640">
        <f t="shared" ca="1" si="1004"/>
        <v>0</v>
      </c>
      <c r="AG458" s="640">
        <f t="shared" ca="1" si="1004"/>
        <v>0</v>
      </c>
      <c r="AH458" s="640">
        <f t="shared" ca="1" si="1004"/>
        <v>0</v>
      </c>
      <c r="AI458" s="640">
        <f t="shared" ca="1" si="1004"/>
        <v>0</v>
      </c>
      <c r="AJ458" s="640">
        <f t="shared" ca="1" si="1004"/>
        <v>0</v>
      </c>
      <c r="AK458" s="640">
        <f t="shared" ca="1" si="1004"/>
        <v>0</v>
      </c>
      <c r="AL458" s="640">
        <f t="shared" ca="1" si="1004"/>
        <v>0</v>
      </c>
    </row>
    <row r="459" spans="1:38" s="529" customFormat="1" hidden="1" outlineLevel="1">
      <c r="A459" s="15"/>
      <c r="B459" s="15"/>
      <c r="C459" s="529" t="s">
        <v>1443</v>
      </c>
      <c r="D459" s="15"/>
      <c r="E459" s="15"/>
      <c r="F459" s="15"/>
      <c r="G459" s="15"/>
      <c r="H459" s="640">
        <f ca="1">IF(SUM(H$445:H$447,H$383:H$386)&gt;0,SUM(H$445:H$447)/SUM(H$445:H$447,H$383:H$386),0)</f>
        <v>0</v>
      </c>
      <c r="I459" s="640">
        <f ca="1">IF(SUM(I$445:I$447,I$383:I$386)&gt;0,SUM(I$445:I$447)/SUM(I$445:I$447,I$383:I$386),0)</f>
        <v>0</v>
      </c>
      <c r="J459" s="640">
        <f t="shared" ref="J459:AL459" ca="1" si="1005">IF(SUM(J$445:J$447,J$383:J$386)&gt;0,SUM(J$445:J$447)/SUM(J$445:J$447,J$383:J$386),0)</f>
        <v>0</v>
      </c>
      <c r="K459" s="640">
        <f t="shared" ca="1" si="1005"/>
        <v>0</v>
      </c>
      <c r="L459" s="640">
        <f t="shared" ca="1" si="1005"/>
        <v>0</v>
      </c>
      <c r="M459" s="640">
        <f t="shared" ca="1" si="1005"/>
        <v>0</v>
      </c>
      <c r="N459" s="640">
        <f t="shared" ca="1" si="1005"/>
        <v>0</v>
      </c>
      <c r="O459" s="640">
        <f t="shared" ca="1" si="1005"/>
        <v>0</v>
      </c>
      <c r="P459" s="640">
        <f t="shared" ca="1" si="1005"/>
        <v>0</v>
      </c>
      <c r="Q459" s="640">
        <f t="shared" ca="1" si="1005"/>
        <v>0</v>
      </c>
      <c r="R459" s="640">
        <f t="shared" ca="1" si="1005"/>
        <v>0</v>
      </c>
      <c r="S459" s="640">
        <f t="shared" ca="1" si="1005"/>
        <v>0</v>
      </c>
      <c r="T459" s="640">
        <f t="shared" ca="1" si="1005"/>
        <v>0</v>
      </c>
      <c r="U459" s="640">
        <f t="shared" ca="1" si="1005"/>
        <v>0</v>
      </c>
      <c r="V459" s="640">
        <f t="shared" ca="1" si="1005"/>
        <v>0</v>
      </c>
      <c r="W459" s="640">
        <f t="shared" ca="1" si="1005"/>
        <v>0</v>
      </c>
      <c r="X459" s="640">
        <f t="shared" ca="1" si="1005"/>
        <v>0</v>
      </c>
      <c r="Y459" s="640">
        <f t="shared" ca="1" si="1005"/>
        <v>0</v>
      </c>
      <c r="Z459" s="640">
        <f t="shared" ca="1" si="1005"/>
        <v>0</v>
      </c>
      <c r="AA459" s="640">
        <f t="shared" ca="1" si="1005"/>
        <v>0</v>
      </c>
      <c r="AB459" s="640">
        <f t="shared" ca="1" si="1005"/>
        <v>0</v>
      </c>
      <c r="AC459" s="640">
        <f t="shared" ca="1" si="1005"/>
        <v>0</v>
      </c>
      <c r="AD459" s="640">
        <f t="shared" ca="1" si="1005"/>
        <v>0</v>
      </c>
      <c r="AE459" s="640">
        <f t="shared" ca="1" si="1005"/>
        <v>0</v>
      </c>
      <c r="AF459" s="640">
        <f t="shared" ca="1" si="1005"/>
        <v>0</v>
      </c>
      <c r="AG459" s="640">
        <f t="shared" ca="1" si="1005"/>
        <v>0</v>
      </c>
      <c r="AH459" s="640">
        <f t="shared" ca="1" si="1005"/>
        <v>0</v>
      </c>
      <c r="AI459" s="640">
        <f t="shared" ca="1" si="1005"/>
        <v>0</v>
      </c>
      <c r="AJ459" s="640">
        <f t="shared" ca="1" si="1005"/>
        <v>0</v>
      </c>
      <c r="AK459" s="640">
        <f t="shared" ca="1" si="1005"/>
        <v>0</v>
      </c>
      <c r="AL459" s="640">
        <f t="shared" ca="1" si="1005"/>
        <v>0</v>
      </c>
    </row>
    <row r="460" spans="1:38" s="529" customFormat="1" hidden="1" outlineLevel="1">
      <c r="A460" s="15"/>
      <c r="B460" s="15"/>
      <c r="D460" s="15"/>
      <c r="E460" s="15"/>
      <c r="F460" s="15"/>
      <c r="G460" s="15"/>
      <c r="H460" s="392"/>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c r="AI460" s="135"/>
      <c r="AJ460" s="135"/>
      <c r="AK460" s="135"/>
      <c r="AL460" s="135"/>
    </row>
    <row r="461" spans="1:38" s="529" customFormat="1" hidden="1" outlineLevel="1">
      <c r="A461" s="15"/>
      <c r="B461" s="15"/>
      <c r="C461" s="521" t="s">
        <v>1329</v>
      </c>
      <c r="D461" s="15"/>
      <c r="E461" s="15"/>
      <c r="F461" s="15"/>
      <c r="G461" s="15"/>
      <c r="H461" s="392"/>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c r="AI461" s="135"/>
      <c r="AJ461" s="135"/>
      <c r="AK461" s="135"/>
      <c r="AL461" s="135"/>
    </row>
    <row r="462" spans="1:38" s="529" customFormat="1" hidden="1" outlineLevel="1">
      <c r="A462" s="15"/>
      <c r="B462" s="15"/>
      <c r="C462" s="529" t="str">
        <f>CONCATENATE(B262," / ",B261)</f>
        <v>GHG emissions from exported final energy ("Export") / GHG emissions from imported final energy ("Import")</v>
      </c>
      <c r="D462" s="15"/>
      <c r="E462" s="15"/>
      <c r="F462" s="15"/>
      <c r="G462" s="15"/>
      <c r="H462" s="627">
        <f ca="1">IF(H261&gt;0,H262/H261,0)</f>
        <v>0</v>
      </c>
      <c r="I462" s="627">
        <f ca="1">IF(I261&gt;0,I262/I261,0)</f>
        <v>0</v>
      </c>
      <c r="J462" s="627">
        <f t="shared" ref="J462:AL462" ca="1" si="1006">IF(J261&gt;0,J262/J261,0)</f>
        <v>0</v>
      </c>
      <c r="K462" s="627">
        <f t="shared" ca="1" si="1006"/>
        <v>0</v>
      </c>
      <c r="L462" s="627">
        <f t="shared" ca="1" si="1006"/>
        <v>0</v>
      </c>
      <c r="M462" s="627">
        <f t="shared" ca="1" si="1006"/>
        <v>0</v>
      </c>
      <c r="N462" s="627">
        <f t="shared" ca="1" si="1006"/>
        <v>0</v>
      </c>
      <c r="O462" s="627">
        <f t="shared" ca="1" si="1006"/>
        <v>0</v>
      </c>
      <c r="P462" s="627">
        <f t="shared" ca="1" si="1006"/>
        <v>0</v>
      </c>
      <c r="Q462" s="627">
        <f t="shared" ca="1" si="1006"/>
        <v>0</v>
      </c>
      <c r="R462" s="627">
        <f t="shared" ca="1" si="1006"/>
        <v>0</v>
      </c>
      <c r="S462" s="627">
        <f t="shared" ca="1" si="1006"/>
        <v>0</v>
      </c>
      <c r="T462" s="627">
        <f t="shared" ca="1" si="1006"/>
        <v>0</v>
      </c>
      <c r="U462" s="627">
        <f t="shared" ca="1" si="1006"/>
        <v>0</v>
      </c>
      <c r="V462" s="627">
        <f t="shared" ca="1" si="1006"/>
        <v>0</v>
      </c>
      <c r="W462" s="627">
        <f t="shared" ca="1" si="1006"/>
        <v>0</v>
      </c>
      <c r="X462" s="627">
        <f t="shared" ca="1" si="1006"/>
        <v>0</v>
      </c>
      <c r="Y462" s="627">
        <f t="shared" ca="1" si="1006"/>
        <v>0</v>
      </c>
      <c r="Z462" s="627">
        <f t="shared" ca="1" si="1006"/>
        <v>0</v>
      </c>
      <c r="AA462" s="627">
        <f t="shared" ca="1" si="1006"/>
        <v>0</v>
      </c>
      <c r="AB462" s="627">
        <f t="shared" ca="1" si="1006"/>
        <v>0</v>
      </c>
      <c r="AC462" s="627">
        <f t="shared" ca="1" si="1006"/>
        <v>0</v>
      </c>
      <c r="AD462" s="627">
        <f t="shared" ca="1" si="1006"/>
        <v>0</v>
      </c>
      <c r="AE462" s="627">
        <f t="shared" ca="1" si="1006"/>
        <v>0</v>
      </c>
      <c r="AF462" s="627">
        <f t="shared" ca="1" si="1006"/>
        <v>0</v>
      </c>
      <c r="AG462" s="627">
        <f t="shared" ca="1" si="1006"/>
        <v>0</v>
      </c>
      <c r="AH462" s="627">
        <f t="shared" ca="1" si="1006"/>
        <v>0</v>
      </c>
      <c r="AI462" s="627">
        <f t="shared" ca="1" si="1006"/>
        <v>0</v>
      </c>
      <c r="AJ462" s="627">
        <f t="shared" ca="1" si="1006"/>
        <v>0</v>
      </c>
      <c r="AK462" s="627">
        <f t="shared" ca="1" si="1006"/>
        <v>0</v>
      </c>
      <c r="AL462" s="627">
        <f t="shared" ca="1" si="1006"/>
        <v>0</v>
      </c>
    </row>
    <row r="463" spans="1:38" s="529" customFormat="1" hidden="1" outlineLevel="1">
      <c r="A463" s="15"/>
      <c r="B463" s="15"/>
      <c r="D463" s="15"/>
      <c r="E463" s="15"/>
      <c r="F463" s="15"/>
      <c r="G463" s="15"/>
      <c r="H463" s="627"/>
      <c r="I463" s="627"/>
      <c r="J463" s="627"/>
      <c r="K463" s="627"/>
      <c r="L463" s="627"/>
      <c r="M463" s="627"/>
      <c r="N463" s="627"/>
      <c r="O463" s="627"/>
      <c r="P463" s="627"/>
      <c r="Q463" s="627"/>
      <c r="R463" s="627"/>
      <c r="S463" s="627"/>
      <c r="T463" s="627"/>
      <c r="U463" s="627"/>
      <c r="V463" s="627"/>
      <c r="W463" s="627"/>
      <c r="X463" s="627"/>
      <c r="Y463" s="627"/>
      <c r="Z463" s="627"/>
      <c r="AA463" s="627"/>
      <c r="AB463" s="627"/>
      <c r="AC463" s="627"/>
      <c r="AD463" s="627"/>
      <c r="AE463" s="627"/>
      <c r="AF463" s="627"/>
      <c r="AG463" s="627"/>
      <c r="AH463" s="627"/>
      <c r="AI463" s="627"/>
      <c r="AJ463" s="627"/>
      <c r="AK463" s="627"/>
      <c r="AL463" s="627"/>
    </row>
    <row r="464" spans="1:38" s="529" customFormat="1" hidden="1" outlineLevel="1">
      <c r="A464" s="15"/>
      <c r="B464" s="15"/>
      <c r="D464" s="15"/>
      <c r="E464" s="15"/>
      <c r="F464" s="15"/>
      <c r="G464" s="15"/>
      <c r="H464" s="627"/>
      <c r="I464" s="627"/>
      <c r="J464" s="627"/>
      <c r="K464" s="627"/>
      <c r="L464" s="627"/>
      <c r="M464" s="627"/>
      <c r="N464" s="627"/>
      <c r="O464" s="627"/>
      <c r="P464" s="627"/>
      <c r="Q464" s="627"/>
      <c r="R464" s="627"/>
      <c r="S464" s="627"/>
      <c r="T464" s="627"/>
      <c r="U464" s="627"/>
      <c r="V464" s="627"/>
      <c r="W464" s="627"/>
      <c r="X464" s="627"/>
      <c r="Y464" s="627"/>
      <c r="Z464" s="627"/>
      <c r="AA464" s="627"/>
      <c r="AB464" s="627"/>
      <c r="AC464" s="627"/>
      <c r="AD464" s="627"/>
      <c r="AE464" s="627"/>
      <c r="AF464" s="627"/>
      <c r="AG464" s="627"/>
      <c r="AH464" s="627"/>
      <c r="AI464" s="627"/>
      <c r="AJ464" s="627"/>
      <c r="AK464" s="627"/>
      <c r="AL464" s="627"/>
    </row>
    <row r="465" spans="1:38" s="529" customFormat="1" hidden="1" outlineLevel="1">
      <c r="A465" s="15"/>
      <c r="B465" s="15"/>
      <c r="D465" s="15"/>
      <c r="E465" s="15"/>
      <c r="F465" s="15"/>
      <c r="G465" s="15"/>
      <c r="H465" s="627"/>
      <c r="I465" s="627"/>
      <c r="J465" s="627"/>
      <c r="K465" s="627"/>
      <c r="L465" s="627"/>
      <c r="M465" s="627"/>
      <c r="N465" s="627"/>
      <c r="O465" s="627"/>
      <c r="P465" s="627"/>
      <c r="Q465" s="627"/>
      <c r="R465" s="627"/>
      <c r="S465" s="627"/>
      <c r="T465" s="627"/>
      <c r="U465" s="627"/>
      <c r="V465" s="627"/>
      <c r="W465" s="627"/>
      <c r="X465" s="627"/>
      <c r="Y465" s="627"/>
      <c r="Z465" s="627"/>
      <c r="AA465" s="627"/>
      <c r="AB465" s="627"/>
      <c r="AC465" s="627"/>
      <c r="AD465" s="627"/>
      <c r="AE465" s="627"/>
      <c r="AF465" s="627"/>
      <c r="AG465" s="627"/>
      <c r="AH465" s="627"/>
      <c r="AI465" s="627"/>
      <c r="AJ465" s="627"/>
      <c r="AK465" s="627"/>
      <c r="AL465" s="627"/>
    </row>
    <row r="466" spans="1:38" s="529" customFormat="1" hidden="1" outlineLevel="1">
      <c r="A466" s="15"/>
      <c r="B466" s="15"/>
      <c r="C466" s="521" t="s">
        <v>1458</v>
      </c>
      <c r="F466" s="15"/>
      <c r="G466" s="15"/>
      <c r="I466" s="627"/>
      <c r="J466" s="627"/>
      <c r="K466" s="627"/>
      <c r="L466" s="627"/>
      <c r="M466" s="627"/>
      <c r="N466" s="627"/>
      <c r="O466" s="627"/>
      <c r="P466" s="627"/>
      <c r="Q466" s="627"/>
      <c r="R466" s="627"/>
      <c r="S466" s="627"/>
      <c r="T466" s="627"/>
      <c r="U466" s="627"/>
      <c r="V466" s="627"/>
      <c r="W466" s="627"/>
      <c r="X466" s="627"/>
      <c r="Y466" s="627"/>
      <c r="Z466" s="627"/>
      <c r="AA466" s="627"/>
      <c r="AB466" s="627"/>
      <c r="AC466" s="627"/>
      <c r="AD466" s="627"/>
      <c r="AE466" s="627"/>
      <c r="AF466" s="627"/>
      <c r="AG466" s="627"/>
      <c r="AH466" s="627"/>
      <c r="AI466" s="627"/>
      <c r="AJ466" s="627"/>
      <c r="AK466" s="627"/>
      <c r="AL466" s="627"/>
    </row>
    <row r="467" spans="1:38" s="529" customFormat="1" hidden="1" outlineLevel="1">
      <c r="A467" s="15"/>
      <c r="B467" s="15"/>
      <c r="F467" s="15"/>
      <c r="G467" s="15"/>
      <c r="I467" s="627"/>
      <c r="J467" s="627"/>
      <c r="K467" s="627"/>
      <c r="L467" s="627"/>
      <c r="M467" s="627"/>
      <c r="N467" s="627"/>
      <c r="O467" s="627"/>
      <c r="P467" s="627"/>
      <c r="Q467" s="627"/>
      <c r="R467" s="627"/>
      <c r="S467" s="627"/>
      <c r="T467" s="627"/>
      <c r="U467" s="627"/>
      <c r="V467" s="627"/>
      <c r="W467" s="627"/>
      <c r="X467" s="627"/>
      <c r="Y467" s="627"/>
      <c r="Z467" s="627"/>
      <c r="AA467" s="627"/>
      <c r="AB467" s="627"/>
      <c r="AC467" s="627"/>
      <c r="AD467" s="627"/>
      <c r="AE467" s="627"/>
      <c r="AF467" s="627"/>
      <c r="AG467" s="627"/>
      <c r="AH467" s="627"/>
      <c r="AI467" s="627"/>
      <c r="AJ467" s="627"/>
      <c r="AK467" s="627"/>
      <c r="AL467" s="627"/>
    </row>
    <row r="468" spans="1:38" s="529" customFormat="1" hidden="1" outlineLevel="1">
      <c r="A468" s="15"/>
      <c r="B468" s="15"/>
      <c r="C468" s="521" t="s">
        <v>1459</v>
      </c>
      <c r="F468" s="15"/>
      <c r="G468" s="15"/>
      <c r="I468" s="627"/>
      <c r="J468" s="627"/>
      <c r="K468" s="627"/>
      <c r="L468" s="627"/>
      <c r="M468" s="627"/>
      <c r="N468" s="627"/>
      <c r="O468" s="627"/>
      <c r="P468" s="627"/>
      <c r="Q468" s="627"/>
      <c r="R468" s="627"/>
      <c r="S468" s="627"/>
      <c r="T468" s="627"/>
      <c r="U468" s="627"/>
      <c r="V468" s="627"/>
      <c r="W468" s="627"/>
      <c r="X468" s="627"/>
      <c r="Y468" s="627"/>
      <c r="Z468" s="627"/>
      <c r="AA468" s="627"/>
      <c r="AB468" s="627"/>
      <c r="AC468" s="627"/>
      <c r="AD468" s="627"/>
      <c r="AE468" s="627"/>
      <c r="AF468" s="627"/>
      <c r="AG468" s="627"/>
      <c r="AH468" s="627"/>
      <c r="AI468" s="627"/>
      <c r="AJ468" s="627"/>
      <c r="AK468" s="627"/>
      <c r="AL468" s="627"/>
    </row>
    <row r="469" spans="1:38" s="529" customFormat="1" ht="15.75" hidden="1" outlineLevel="1">
      <c r="A469" s="15"/>
      <c r="B469" s="15"/>
      <c r="C469" s="15" t="s">
        <v>1461</v>
      </c>
      <c r="E469" s="529" t="s">
        <v>1468</v>
      </c>
      <c r="F469" s="15"/>
      <c r="G469" s="15"/>
      <c r="H469" s="249" t="str">
        <f t="shared" ref="H469:AL469" si="1007">IF(AngabeNRF=1,SUM(H383:H384)/NRF,TextNRF)</f>
        <v>no net floor space</v>
      </c>
      <c r="I469" s="249" t="str">
        <f t="shared" si="1007"/>
        <v>no net floor space</v>
      </c>
      <c r="J469" s="249" t="str">
        <f t="shared" si="1007"/>
        <v>no net floor space</v>
      </c>
      <c r="K469" s="249" t="str">
        <f t="shared" si="1007"/>
        <v>no net floor space</v>
      </c>
      <c r="L469" s="249" t="str">
        <f t="shared" si="1007"/>
        <v>no net floor space</v>
      </c>
      <c r="M469" s="249" t="str">
        <f t="shared" si="1007"/>
        <v>no net floor space</v>
      </c>
      <c r="N469" s="249" t="str">
        <f t="shared" si="1007"/>
        <v>no net floor space</v>
      </c>
      <c r="O469" s="249" t="str">
        <f t="shared" si="1007"/>
        <v>no net floor space</v>
      </c>
      <c r="P469" s="249" t="str">
        <f t="shared" si="1007"/>
        <v>no net floor space</v>
      </c>
      <c r="Q469" s="249" t="str">
        <f t="shared" si="1007"/>
        <v>no net floor space</v>
      </c>
      <c r="R469" s="249" t="str">
        <f t="shared" si="1007"/>
        <v>no net floor space</v>
      </c>
      <c r="S469" s="249" t="str">
        <f t="shared" si="1007"/>
        <v>no net floor space</v>
      </c>
      <c r="T469" s="249" t="str">
        <f t="shared" si="1007"/>
        <v>no net floor space</v>
      </c>
      <c r="U469" s="249" t="str">
        <f t="shared" si="1007"/>
        <v>no net floor space</v>
      </c>
      <c r="V469" s="249" t="str">
        <f t="shared" si="1007"/>
        <v>no net floor space</v>
      </c>
      <c r="W469" s="249" t="str">
        <f t="shared" si="1007"/>
        <v>no net floor space</v>
      </c>
      <c r="X469" s="249" t="str">
        <f t="shared" si="1007"/>
        <v>no net floor space</v>
      </c>
      <c r="Y469" s="249" t="str">
        <f t="shared" si="1007"/>
        <v>no net floor space</v>
      </c>
      <c r="Z469" s="249" t="str">
        <f t="shared" si="1007"/>
        <v>no net floor space</v>
      </c>
      <c r="AA469" s="249" t="str">
        <f t="shared" si="1007"/>
        <v>no net floor space</v>
      </c>
      <c r="AB469" s="249" t="str">
        <f t="shared" si="1007"/>
        <v>no net floor space</v>
      </c>
      <c r="AC469" s="249" t="str">
        <f t="shared" si="1007"/>
        <v>no net floor space</v>
      </c>
      <c r="AD469" s="249" t="str">
        <f t="shared" si="1007"/>
        <v>no net floor space</v>
      </c>
      <c r="AE469" s="249" t="str">
        <f t="shared" si="1007"/>
        <v>no net floor space</v>
      </c>
      <c r="AF469" s="249" t="str">
        <f t="shared" si="1007"/>
        <v>no net floor space</v>
      </c>
      <c r="AG469" s="249" t="str">
        <f t="shared" si="1007"/>
        <v>no net floor space</v>
      </c>
      <c r="AH469" s="249" t="str">
        <f t="shared" si="1007"/>
        <v>no net floor space</v>
      </c>
      <c r="AI469" s="249" t="str">
        <f t="shared" si="1007"/>
        <v>no net floor space</v>
      </c>
      <c r="AJ469" s="249" t="str">
        <f t="shared" si="1007"/>
        <v>no net floor space</v>
      </c>
      <c r="AK469" s="249" t="str">
        <f t="shared" si="1007"/>
        <v>no net floor space</v>
      </c>
      <c r="AL469" s="249" t="str">
        <f t="shared" si="1007"/>
        <v>no net floor space</v>
      </c>
    </row>
    <row r="470" spans="1:38" s="529" customFormat="1" ht="15.75" hidden="1" outlineLevel="1">
      <c r="A470" s="15"/>
      <c r="B470" s="15"/>
      <c r="C470" s="15" t="s">
        <v>1462</v>
      </c>
      <c r="E470" s="529" t="s">
        <v>1468</v>
      </c>
      <c r="F470" s="15"/>
      <c r="G470" s="15"/>
      <c r="H470" s="249" t="str">
        <f t="shared" ref="H470:AL470" si="1008">IF(AngabeNRF=1,SUM(H388:H389)/NRF,TextNRF)</f>
        <v>no net floor space</v>
      </c>
      <c r="I470" s="249" t="str">
        <f t="shared" si="1008"/>
        <v>no net floor space</v>
      </c>
      <c r="J470" s="249" t="str">
        <f t="shared" si="1008"/>
        <v>no net floor space</v>
      </c>
      <c r="K470" s="249" t="str">
        <f t="shared" si="1008"/>
        <v>no net floor space</v>
      </c>
      <c r="L470" s="249" t="str">
        <f t="shared" si="1008"/>
        <v>no net floor space</v>
      </c>
      <c r="M470" s="249" t="str">
        <f t="shared" si="1008"/>
        <v>no net floor space</v>
      </c>
      <c r="N470" s="249" t="str">
        <f t="shared" si="1008"/>
        <v>no net floor space</v>
      </c>
      <c r="O470" s="249" t="str">
        <f t="shared" si="1008"/>
        <v>no net floor space</v>
      </c>
      <c r="P470" s="249" t="str">
        <f t="shared" si="1008"/>
        <v>no net floor space</v>
      </c>
      <c r="Q470" s="249" t="str">
        <f t="shared" si="1008"/>
        <v>no net floor space</v>
      </c>
      <c r="R470" s="249" t="str">
        <f t="shared" si="1008"/>
        <v>no net floor space</v>
      </c>
      <c r="S470" s="249" t="str">
        <f t="shared" si="1008"/>
        <v>no net floor space</v>
      </c>
      <c r="T470" s="249" t="str">
        <f t="shared" si="1008"/>
        <v>no net floor space</v>
      </c>
      <c r="U470" s="249" t="str">
        <f t="shared" si="1008"/>
        <v>no net floor space</v>
      </c>
      <c r="V470" s="249" t="str">
        <f t="shared" si="1008"/>
        <v>no net floor space</v>
      </c>
      <c r="W470" s="249" t="str">
        <f t="shared" si="1008"/>
        <v>no net floor space</v>
      </c>
      <c r="X470" s="249" t="str">
        <f t="shared" si="1008"/>
        <v>no net floor space</v>
      </c>
      <c r="Y470" s="249" t="str">
        <f t="shared" si="1008"/>
        <v>no net floor space</v>
      </c>
      <c r="Z470" s="249" t="str">
        <f t="shared" si="1008"/>
        <v>no net floor space</v>
      </c>
      <c r="AA470" s="249" t="str">
        <f t="shared" si="1008"/>
        <v>no net floor space</v>
      </c>
      <c r="AB470" s="249" t="str">
        <f t="shared" si="1008"/>
        <v>no net floor space</v>
      </c>
      <c r="AC470" s="249" t="str">
        <f t="shared" si="1008"/>
        <v>no net floor space</v>
      </c>
      <c r="AD470" s="249" t="str">
        <f t="shared" si="1008"/>
        <v>no net floor space</v>
      </c>
      <c r="AE470" s="249" t="str">
        <f t="shared" si="1008"/>
        <v>no net floor space</v>
      </c>
      <c r="AF470" s="249" t="str">
        <f t="shared" si="1008"/>
        <v>no net floor space</v>
      </c>
      <c r="AG470" s="249" t="str">
        <f t="shared" si="1008"/>
        <v>no net floor space</v>
      </c>
      <c r="AH470" s="249" t="str">
        <f t="shared" si="1008"/>
        <v>no net floor space</v>
      </c>
      <c r="AI470" s="249" t="str">
        <f t="shared" si="1008"/>
        <v>no net floor space</v>
      </c>
      <c r="AJ470" s="249" t="str">
        <f t="shared" si="1008"/>
        <v>no net floor space</v>
      </c>
      <c r="AK470" s="249" t="str">
        <f t="shared" si="1008"/>
        <v>no net floor space</v>
      </c>
      <c r="AL470" s="249" t="str">
        <f t="shared" si="1008"/>
        <v>no net floor space</v>
      </c>
    </row>
    <row r="471" spans="1:38" s="529" customFormat="1" ht="15.75" hidden="1" outlineLevel="1">
      <c r="A471" s="15"/>
      <c r="B471" s="15"/>
      <c r="C471" s="15" t="s">
        <v>1463</v>
      </c>
      <c r="E471" s="529" t="s">
        <v>1468</v>
      </c>
      <c r="F471" s="15"/>
      <c r="G471" s="15"/>
      <c r="H471" s="249" t="str">
        <f t="shared" ref="H471:AL471" si="1009">IF(AngabeNRF=1,SUM(H390:H391)/NRF,TextNRF)</f>
        <v>no net floor space</v>
      </c>
      <c r="I471" s="249" t="str">
        <f t="shared" si="1009"/>
        <v>no net floor space</v>
      </c>
      <c r="J471" s="249" t="str">
        <f t="shared" si="1009"/>
        <v>no net floor space</v>
      </c>
      <c r="K471" s="249" t="str">
        <f t="shared" si="1009"/>
        <v>no net floor space</v>
      </c>
      <c r="L471" s="249" t="str">
        <f t="shared" si="1009"/>
        <v>no net floor space</v>
      </c>
      <c r="M471" s="249" t="str">
        <f t="shared" si="1009"/>
        <v>no net floor space</v>
      </c>
      <c r="N471" s="249" t="str">
        <f t="shared" si="1009"/>
        <v>no net floor space</v>
      </c>
      <c r="O471" s="249" t="str">
        <f t="shared" si="1009"/>
        <v>no net floor space</v>
      </c>
      <c r="P471" s="249" t="str">
        <f t="shared" si="1009"/>
        <v>no net floor space</v>
      </c>
      <c r="Q471" s="249" t="str">
        <f t="shared" si="1009"/>
        <v>no net floor space</v>
      </c>
      <c r="R471" s="249" t="str">
        <f t="shared" si="1009"/>
        <v>no net floor space</v>
      </c>
      <c r="S471" s="249" t="str">
        <f t="shared" si="1009"/>
        <v>no net floor space</v>
      </c>
      <c r="T471" s="249" t="str">
        <f t="shared" si="1009"/>
        <v>no net floor space</v>
      </c>
      <c r="U471" s="249" t="str">
        <f t="shared" si="1009"/>
        <v>no net floor space</v>
      </c>
      <c r="V471" s="249" t="str">
        <f t="shared" si="1009"/>
        <v>no net floor space</v>
      </c>
      <c r="W471" s="249" t="str">
        <f t="shared" si="1009"/>
        <v>no net floor space</v>
      </c>
      <c r="X471" s="249" t="str">
        <f t="shared" si="1009"/>
        <v>no net floor space</v>
      </c>
      <c r="Y471" s="249" t="str">
        <f t="shared" si="1009"/>
        <v>no net floor space</v>
      </c>
      <c r="Z471" s="249" t="str">
        <f t="shared" si="1009"/>
        <v>no net floor space</v>
      </c>
      <c r="AA471" s="249" t="str">
        <f t="shared" si="1009"/>
        <v>no net floor space</v>
      </c>
      <c r="AB471" s="249" t="str">
        <f t="shared" si="1009"/>
        <v>no net floor space</v>
      </c>
      <c r="AC471" s="249" t="str">
        <f t="shared" si="1009"/>
        <v>no net floor space</v>
      </c>
      <c r="AD471" s="249" t="str">
        <f t="shared" si="1009"/>
        <v>no net floor space</v>
      </c>
      <c r="AE471" s="249" t="str">
        <f t="shared" si="1009"/>
        <v>no net floor space</v>
      </c>
      <c r="AF471" s="249" t="str">
        <f t="shared" si="1009"/>
        <v>no net floor space</v>
      </c>
      <c r="AG471" s="249" t="str">
        <f t="shared" si="1009"/>
        <v>no net floor space</v>
      </c>
      <c r="AH471" s="249" t="str">
        <f t="shared" si="1009"/>
        <v>no net floor space</v>
      </c>
      <c r="AI471" s="249" t="str">
        <f t="shared" si="1009"/>
        <v>no net floor space</v>
      </c>
      <c r="AJ471" s="249" t="str">
        <f t="shared" si="1009"/>
        <v>no net floor space</v>
      </c>
      <c r="AK471" s="249" t="str">
        <f t="shared" si="1009"/>
        <v>no net floor space</v>
      </c>
      <c r="AL471" s="249" t="str">
        <f t="shared" si="1009"/>
        <v>no net floor space</v>
      </c>
    </row>
    <row r="472" spans="1:38" s="529" customFormat="1" hidden="1" outlineLevel="1">
      <c r="A472" s="15"/>
      <c r="B472" s="15"/>
      <c r="F472" s="15"/>
      <c r="G472" s="15"/>
      <c r="H472" s="249"/>
      <c r="I472" s="249"/>
      <c r="J472" s="249"/>
      <c r="K472" s="249"/>
      <c r="L472" s="249"/>
      <c r="M472" s="249"/>
      <c r="N472" s="249"/>
      <c r="O472" s="249"/>
      <c r="P472" s="249"/>
      <c r="Q472" s="249"/>
      <c r="R472" s="249"/>
      <c r="S472" s="249"/>
      <c r="T472" s="249"/>
      <c r="U472" s="249"/>
      <c r="V472" s="249"/>
      <c r="W472" s="249"/>
      <c r="X472" s="249"/>
      <c r="Y472" s="249"/>
      <c r="Z472" s="249"/>
      <c r="AA472" s="249"/>
      <c r="AB472" s="249"/>
      <c r="AC472" s="249"/>
      <c r="AD472" s="249"/>
      <c r="AE472" s="249"/>
      <c r="AF472" s="249"/>
      <c r="AG472" s="249"/>
      <c r="AH472" s="249"/>
      <c r="AI472" s="249"/>
      <c r="AJ472" s="249"/>
      <c r="AK472" s="249"/>
      <c r="AL472" s="249"/>
    </row>
    <row r="473" spans="1:38" s="529" customFormat="1" hidden="1" outlineLevel="1">
      <c r="A473" s="15"/>
      <c r="B473" s="15"/>
      <c r="C473" s="391" t="s">
        <v>1460</v>
      </c>
      <c r="F473" s="15"/>
      <c r="G473" s="15"/>
      <c r="H473" s="249"/>
      <c r="I473" s="249"/>
      <c r="J473" s="249"/>
      <c r="K473" s="249"/>
      <c r="L473" s="249"/>
      <c r="M473" s="249"/>
      <c r="N473" s="249"/>
      <c r="O473" s="249"/>
      <c r="P473" s="249"/>
      <c r="Q473" s="249"/>
      <c r="R473" s="249"/>
      <c r="S473" s="249"/>
      <c r="T473" s="249"/>
      <c r="U473" s="249"/>
      <c r="V473" s="249"/>
      <c r="W473" s="249"/>
      <c r="X473" s="249"/>
      <c r="Y473" s="249"/>
      <c r="Z473" s="249"/>
      <c r="AA473" s="249"/>
      <c r="AB473" s="249"/>
      <c r="AC473" s="249"/>
      <c r="AD473" s="249"/>
      <c r="AE473" s="249"/>
      <c r="AF473" s="249"/>
      <c r="AG473" s="249"/>
      <c r="AH473" s="249"/>
      <c r="AI473" s="249"/>
      <c r="AJ473" s="249"/>
      <c r="AK473" s="249"/>
      <c r="AL473" s="249"/>
    </row>
    <row r="474" spans="1:38" s="529" customFormat="1" ht="15.75" hidden="1" outlineLevel="1">
      <c r="A474" s="15"/>
      <c r="B474" s="15"/>
      <c r="C474" s="15" t="s">
        <v>444</v>
      </c>
      <c r="E474" s="529" t="s">
        <v>1468</v>
      </c>
      <c r="F474" s="15"/>
      <c r="G474" s="15"/>
      <c r="H474" s="249" t="str">
        <f t="shared" ref="H474:AL474" si="1010">IF(AngabeNRF=1,H407/NRF,TextNRF)</f>
        <v>no net floor space</v>
      </c>
      <c r="I474" s="249" t="str">
        <f t="shared" si="1010"/>
        <v>no net floor space</v>
      </c>
      <c r="J474" s="249" t="str">
        <f t="shared" si="1010"/>
        <v>no net floor space</v>
      </c>
      <c r="K474" s="249" t="str">
        <f t="shared" si="1010"/>
        <v>no net floor space</v>
      </c>
      <c r="L474" s="249" t="str">
        <f t="shared" si="1010"/>
        <v>no net floor space</v>
      </c>
      <c r="M474" s="249" t="str">
        <f t="shared" si="1010"/>
        <v>no net floor space</v>
      </c>
      <c r="N474" s="249" t="str">
        <f t="shared" si="1010"/>
        <v>no net floor space</v>
      </c>
      <c r="O474" s="249" t="str">
        <f t="shared" si="1010"/>
        <v>no net floor space</v>
      </c>
      <c r="P474" s="249" t="str">
        <f t="shared" si="1010"/>
        <v>no net floor space</v>
      </c>
      <c r="Q474" s="249" t="str">
        <f t="shared" si="1010"/>
        <v>no net floor space</v>
      </c>
      <c r="R474" s="249" t="str">
        <f t="shared" si="1010"/>
        <v>no net floor space</v>
      </c>
      <c r="S474" s="249" t="str">
        <f t="shared" si="1010"/>
        <v>no net floor space</v>
      </c>
      <c r="T474" s="249" t="str">
        <f t="shared" si="1010"/>
        <v>no net floor space</v>
      </c>
      <c r="U474" s="249" t="str">
        <f t="shared" si="1010"/>
        <v>no net floor space</v>
      </c>
      <c r="V474" s="249" t="str">
        <f t="shared" si="1010"/>
        <v>no net floor space</v>
      </c>
      <c r="W474" s="249" t="str">
        <f t="shared" si="1010"/>
        <v>no net floor space</v>
      </c>
      <c r="X474" s="249" t="str">
        <f t="shared" si="1010"/>
        <v>no net floor space</v>
      </c>
      <c r="Y474" s="249" t="str">
        <f t="shared" si="1010"/>
        <v>no net floor space</v>
      </c>
      <c r="Z474" s="249" t="str">
        <f t="shared" si="1010"/>
        <v>no net floor space</v>
      </c>
      <c r="AA474" s="249" t="str">
        <f t="shared" si="1010"/>
        <v>no net floor space</v>
      </c>
      <c r="AB474" s="249" t="str">
        <f t="shared" si="1010"/>
        <v>no net floor space</v>
      </c>
      <c r="AC474" s="249" t="str">
        <f t="shared" si="1010"/>
        <v>no net floor space</v>
      </c>
      <c r="AD474" s="249" t="str">
        <f t="shared" si="1010"/>
        <v>no net floor space</v>
      </c>
      <c r="AE474" s="249" t="str">
        <f t="shared" si="1010"/>
        <v>no net floor space</v>
      </c>
      <c r="AF474" s="249" t="str">
        <f t="shared" si="1010"/>
        <v>no net floor space</v>
      </c>
      <c r="AG474" s="249" t="str">
        <f t="shared" si="1010"/>
        <v>no net floor space</v>
      </c>
      <c r="AH474" s="249" t="str">
        <f t="shared" si="1010"/>
        <v>no net floor space</v>
      </c>
      <c r="AI474" s="249" t="str">
        <f t="shared" si="1010"/>
        <v>no net floor space</v>
      </c>
      <c r="AJ474" s="249" t="str">
        <f t="shared" si="1010"/>
        <v>no net floor space</v>
      </c>
      <c r="AK474" s="249" t="str">
        <f t="shared" si="1010"/>
        <v>no net floor space</v>
      </c>
      <c r="AL474" s="249" t="str">
        <f t="shared" si="1010"/>
        <v>no net floor space</v>
      </c>
    </row>
    <row r="475" spans="1:38" s="529" customFormat="1" ht="15.75" hidden="1" outlineLevel="1">
      <c r="A475" s="15"/>
      <c r="B475" s="15"/>
      <c r="C475" s="15" t="s">
        <v>445</v>
      </c>
      <c r="E475" s="529" t="s">
        <v>1468</v>
      </c>
      <c r="F475" s="15"/>
      <c r="G475" s="15"/>
      <c r="H475" s="249" t="str">
        <f t="shared" ref="H475:AL475" si="1011">IF(AngabeNRF=1,H408/NRF,TextNRF)</f>
        <v>no net floor space</v>
      </c>
      <c r="I475" s="249" t="str">
        <f t="shared" si="1011"/>
        <v>no net floor space</v>
      </c>
      <c r="J475" s="249" t="str">
        <f t="shared" si="1011"/>
        <v>no net floor space</v>
      </c>
      <c r="K475" s="249" t="str">
        <f t="shared" si="1011"/>
        <v>no net floor space</v>
      </c>
      <c r="L475" s="249" t="str">
        <f t="shared" si="1011"/>
        <v>no net floor space</v>
      </c>
      <c r="M475" s="249" t="str">
        <f t="shared" si="1011"/>
        <v>no net floor space</v>
      </c>
      <c r="N475" s="249" t="str">
        <f t="shared" si="1011"/>
        <v>no net floor space</v>
      </c>
      <c r="O475" s="249" t="str">
        <f t="shared" si="1011"/>
        <v>no net floor space</v>
      </c>
      <c r="P475" s="249" t="str">
        <f t="shared" si="1011"/>
        <v>no net floor space</v>
      </c>
      <c r="Q475" s="249" t="str">
        <f t="shared" si="1011"/>
        <v>no net floor space</v>
      </c>
      <c r="R475" s="249" t="str">
        <f t="shared" si="1011"/>
        <v>no net floor space</v>
      </c>
      <c r="S475" s="249" t="str">
        <f t="shared" si="1011"/>
        <v>no net floor space</v>
      </c>
      <c r="T475" s="249" t="str">
        <f t="shared" si="1011"/>
        <v>no net floor space</v>
      </c>
      <c r="U475" s="249" t="str">
        <f t="shared" si="1011"/>
        <v>no net floor space</v>
      </c>
      <c r="V475" s="249" t="str">
        <f t="shared" si="1011"/>
        <v>no net floor space</v>
      </c>
      <c r="W475" s="249" t="str">
        <f t="shared" si="1011"/>
        <v>no net floor space</v>
      </c>
      <c r="X475" s="249" t="str">
        <f t="shared" si="1011"/>
        <v>no net floor space</v>
      </c>
      <c r="Y475" s="249" t="str">
        <f t="shared" si="1011"/>
        <v>no net floor space</v>
      </c>
      <c r="Z475" s="249" t="str">
        <f t="shared" si="1011"/>
        <v>no net floor space</v>
      </c>
      <c r="AA475" s="249" t="str">
        <f t="shared" si="1011"/>
        <v>no net floor space</v>
      </c>
      <c r="AB475" s="249" t="str">
        <f t="shared" si="1011"/>
        <v>no net floor space</v>
      </c>
      <c r="AC475" s="249" t="str">
        <f t="shared" si="1011"/>
        <v>no net floor space</v>
      </c>
      <c r="AD475" s="249" t="str">
        <f t="shared" si="1011"/>
        <v>no net floor space</v>
      </c>
      <c r="AE475" s="249" t="str">
        <f t="shared" si="1011"/>
        <v>no net floor space</v>
      </c>
      <c r="AF475" s="249" t="str">
        <f t="shared" si="1011"/>
        <v>no net floor space</v>
      </c>
      <c r="AG475" s="249" t="str">
        <f t="shared" si="1011"/>
        <v>no net floor space</v>
      </c>
      <c r="AH475" s="249" t="str">
        <f t="shared" si="1011"/>
        <v>no net floor space</v>
      </c>
      <c r="AI475" s="249" t="str">
        <f t="shared" si="1011"/>
        <v>no net floor space</v>
      </c>
      <c r="AJ475" s="249" t="str">
        <f t="shared" si="1011"/>
        <v>no net floor space</v>
      </c>
      <c r="AK475" s="249" t="str">
        <f t="shared" si="1011"/>
        <v>no net floor space</v>
      </c>
      <c r="AL475" s="249" t="str">
        <f t="shared" si="1011"/>
        <v>no net floor space</v>
      </c>
    </row>
    <row r="476" spans="1:38" s="529" customFormat="1" ht="15.75" hidden="1" outlineLevel="1">
      <c r="A476" s="15"/>
      <c r="B476" s="15"/>
      <c r="C476" s="15" t="s">
        <v>446</v>
      </c>
      <c r="E476" s="529" t="s">
        <v>1468</v>
      </c>
      <c r="F476" s="15"/>
      <c r="G476" s="15"/>
      <c r="H476" s="249" t="str">
        <f t="shared" ref="H476:AL476" si="1012">IF(AngabeNRF=1,H409/NRF,TextNRF)</f>
        <v>no net floor space</v>
      </c>
      <c r="I476" s="249" t="str">
        <f t="shared" si="1012"/>
        <v>no net floor space</v>
      </c>
      <c r="J476" s="249" t="str">
        <f t="shared" si="1012"/>
        <v>no net floor space</v>
      </c>
      <c r="K476" s="249" t="str">
        <f t="shared" si="1012"/>
        <v>no net floor space</v>
      </c>
      <c r="L476" s="249" t="str">
        <f t="shared" si="1012"/>
        <v>no net floor space</v>
      </c>
      <c r="M476" s="249" t="str">
        <f t="shared" si="1012"/>
        <v>no net floor space</v>
      </c>
      <c r="N476" s="249" t="str">
        <f t="shared" si="1012"/>
        <v>no net floor space</v>
      </c>
      <c r="O476" s="249" t="str">
        <f t="shared" si="1012"/>
        <v>no net floor space</v>
      </c>
      <c r="P476" s="249" t="str">
        <f t="shared" si="1012"/>
        <v>no net floor space</v>
      </c>
      <c r="Q476" s="249" t="str">
        <f t="shared" si="1012"/>
        <v>no net floor space</v>
      </c>
      <c r="R476" s="249" t="str">
        <f t="shared" si="1012"/>
        <v>no net floor space</v>
      </c>
      <c r="S476" s="249" t="str">
        <f t="shared" si="1012"/>
        <v>no net floor space</v>
      </c>
      <c r="T476" s="249" t="str">
        <f t="shared" si="1012"/>
        <v>no net floor space</v>
      </c>
      <c r="U476" s="249" t="str">
        <f t="shared" si="1012"/>
        <v>no net floor space</v>
      </c>
      <c r="V476" s="249" t="str">
        <f t="shared" si="1012"/>
        <v>no net floor space</v>
      </c>
      <c r="W476" s="249" t="str">
        <f t="shared" si="1012"/>
        <v>no net floor space</v>
      </c>
      <c r="X476" s="249" t="str">
        <f t="shared" si="1012"/>
        <v>no net floor space</v>
      </c>
      <c r="Y476" s="249" t="str">
        <f t="shared" si="1012"/>
        <v>no net floor space</v>
      </c>
      <c r="Z476" s="249" t="str">
        <f t="shared" si="1012"/>
        <v>no net floor space</v>
      </c>
      <c r="AA476" s="249" t="str">
        <f t="shared" si="1012"/>
        <v>no net floor space</v>
      </c>
      <c r="AB476" s="249" t="str">
        <f t="shared" si="1012"/>
        <v>no net floor space</v>
      </c>
      <c r="AC476" s="249" t="str">
        <f t="shared" si="1012"/>
        <v>no net floor space</v>
      </c>
      <c r="AD476" s="249" t="str">
        <f t="shared" si="1012"/>
        <v>no net floor space</v>
      </c>
      <c r="AE476" s="249" t="str">
        <f t="shared" si="1012"/>
        <v>no net floor space</v>
      </c>
      <c r="AF476" s="249" t="str">
        <f t="shared" si="1012"/>
        <v>no net floor space</v>
      </c>
      <c r="AG476" s="249" t="str">
        <f t="shared" si="1012"/>
        <v>no net floor space</v>
      </c>
      <c r="AH476" s="249" t="str">
        <f t="shared" si="1012"/>
        <v>no net floor space</v>
      </c>
      <c r="AI476" s="249" t="str">
        <f t="shared" si="1012"/>
        <v>no net floor space</v>
      </c>
      <c r="AJ476" s="249" t="str">
        <f t="shared" si="1012"/>
        <v>no net floor space</v>
      </c>
      <c r="AK476" s="249" t="str">
        <f t="shared" si="1012"/>
        <v>no net floor space</v>
      </c>
      <c r="AL476" s="249" t="str">
        <f t="shared" si="1012"/>
        <v>no net floor space</v>
      </c>
    </row>
    <row r="477" spans="1:38" s="529" customFormat="1" hidden="1" outlineLevel="1">
      <c r="A477" s="15"/>
      <c r="B477" s="15"/>
      <c r="F477" s="15"/>
      <c r="G477" s="15"/>
      <c r="H477" s="249"/>
      <c r="I477" s="249"/>
      <c r="J477" s="249"/>
      <c r="K477" s="249"/>
      <c r="L477" s="249"/>
      <c r="M477" s="249"/>
      <c r="N477" s="249"/>
      <c r="O477" s="249"/>
      <c r="P477" s="249"/>
      <c r="Q477" s="249"/>
      <c r="R477" s="249"/>
      <c r="S477" s="249"/>
      <c r="T477" s="249"/>
      <c r="U477" s="249"/>
      <c r="V477" s="249"/>
      <c r="W477" s="249"/>
      <c r="X477" s="249"/>
      <c r="Y477" s="249"/>
      <c r="Z477" s="249"/>
      <c r="AA477" s="249"/>
      <c r="AB477" s="249"/>
      <c r="AC477" s="249"/>
      <c r="AD477" s="249"/>
      <c r="AE477" s="249"/>
      <c r="AF477" s="249"/>
      <c r="AG477" s="249"/>
      <c r="AH477" s="249"/>
      <c r="AI477" s="249"/>
      <c r="AJ477" s="249"/>
      <c r="AK477" s="249"/>
      <c r="AL477" s="249"/>
    </row>
    <row r="478" spans="1:38" s="529" customFormat="1" hidden="1" outlineLevel="1">
      <c r="A478" s="15"/>
      <c r="B478" s="15"/>
      <c r="C478" s="521" t="s">
        <v>1464</v>
      </c>
      <c r="F478" s="15"/>
      <c r="G478" s="15"/>
      <c r="H478" s="249"/>
      <c r="I478" s="249"/>
      <c r="J478" s="249"/>
      <c r="K478" s="249"/>
      <c r="L478" s="249"/>
      <c r="M478" s="249"/>
      <c r="N478" s="249"/>
      <c r="O478" s="249"/>
      <c r="P478" s="249"/>
      <c r="Q478" s="249"/>
      <c r="R478" s="249"/>
      <c r="S478" s="249"/>
      <c r="T478" s="249"/>
      <c r="U478" s="249"/>
      <c r="V478" s="249"/>
      <c r="W478" s="249"/>
      <c r="X478" s="249"/>
      <c r="Y478" s="249"/>
      <c r="Z478" s="249"/>
      <c r="AA478" s="249"/>
      <c r="AB478" s="249"/>
      <c r="AC478" s="249"/>
      <c r="AD478" s="249"/>
      <c r="AE478" s="249"/>
      <c r="AF478" s="249"/>
      <c r="AG478" s="249"/>
      <c r="AH478" s="249"/>
      <c r="AI478" s="249"/>
      <c r="AJ478" s="249"/>
      <c r="AK478" s="249"/>
      <c r="AL478" s="249"/>
    </row>
    <row r="479" spans="1:38" s="529" customFormat="1" ht="15.75" hidden="1" outlineLevel="1">
      <c r="A479" s="15"/>
      <c r="B479" s="15"/>
      <c r="C479" s="15" t="s">
        <v>1465</v>
      </c>
      <c r="E479" s="529" t="s">
        <v>1468</v>
      </c>
      <c r="F479" s="15"/>
      <c r="G479" s="15"/>
      <c r="H479" s="249" t="str">
        <f t="shared" ref="H479:AL479" si="1013">IF(AngabeNRF=1,H437/NRF,TextNRF)</f>
        <v>no net floor space</v>
      </c>
      <c r="I479" s="249" t="str">
        <f t="shared" si="1013"/>
        <v>no net floor space</v>
      </c>
      <c r="J479" s="249" t="str">
        <f t="shared" si="1013"/>
        <v>no net floor space</v>
      </c>
      <c r="K479" s="249" t="str">
        <f t="shared" si="1013"/>
        <v>no net floor space</v>
      </c>
      <c r="L479" s="249" t="str">
        <f t="shared" si="1013"/>
        <v>no net floor space</v>
      </c>
      <c r="M479" s="249" t="str">
        <f t="shared" si="1013"/>
        <v>no net floor space</v>
      </c>
      <c r="N479" s="249" t="str">
        <f t="shared" si="1013"/>
        <v>no net floor space</v>
      </c>
      <c r="O479" s="249" t="str">
        <f t="shared" si="1013"/>
        <v>no net floor space</v>
      </c>
      <c r="P479" s="249" t="str">
        <f t="shared" si="1013"/>
        <v>no net floor space</v>
      </c>
      <c r="Q479" s="249" t="str">
        <f t="shared" si="1013"/>
        <v>no net floor space</v>
      </c>
      <c r="R479" s="249" t="str">
        <f t="shared" si="1013"/>
        <v>no net floor space</v>
      </c>
      <c r="S479" s="249" t="str">
        <f t="shared" si="1013"/>
        <v>no net floor space</v>
      </c>
      <c r="T479" s="249" t="str">
        <f t="shared" si="1013"/>
        <v>no net floor space</v>
      </c>
      <c r="U479" s="249" t="str">
        <f t="shared" si="1013"/>
        <v>no net floor space</v>
      </c>
      <c r="V479" s="249" t="str">
        <f t="shared" si="1013"/>
        <v>no net floor space</v>
      </c>
      <c r="W479" s="249" t="str">
        <f t="shared" si="1013"/>
        <v>no net floor space</v>
      </c>
      <c r="X479" s="249" t="str">
        <f t="shared" si="1013"/>
        <v>no net floor space</v>
      </c>
      <c r="Y479" s="249" t="str">
        <f t="shared" si="1013"/>
        <v>no net floor space</v>
      </c>
      <c r="Z479" s="249" t="str">
        <f t="shared" si="1013"/>
        <v>no net floor space</v>
      </c>
      <c r="AA479" s="249" t="str">
        <f t="shared" si="1013"/>
        <v>no net floor space</v>
      </c>
      <c r="AB479" s="249" t="str">
        <f t="shared" si="1013"/>
        <v>no net floor space</v>
      </c>
      <c r="AC479" s="249" t="str">
        <f t="shared" si="1013"/>
        <v>no net floor space</v>
      </c>
      <c r="AD479" s="249" t="str">
        <f t="shared" si="1013"/>
        <v>no net floor space</v>
      </c>
      <c r="AE479" s="249" t="str">
        <f t="shared" si="1013"/>
        <v>no net floor space</v>
      </c>
      <c r="AF479" s="249" t="str">
        <f t="shared" si="1013"/>
        <v>no net floor space</v>
      </c>
      <c r="AG479" s="249" t="str">
        <f t="shared" si="1013"/>
        <v>no net floor space</v>
      </c>
      <c r="AH479" s="249" t="str">
        <f t="shared" si="1013"/>
        <v>no net floor space</v>
      </c>
      <c r="AI479" s="249" t="str">
        <f t="shared" si="1013"/>
        <v>no net floor space</v>
      </c>
      <c r="AJ479" s="249" t="str">
        <f t="shared" si="1013"/>
        <v>no net floor space</v>
      </c>
      <c r="AK479" s="249" t="str">
        <f t="shared" si="1013"/>
        <v>no net floor space</v>
      </c>
      <c r="AL479" s="249" t="str">
        <f t="shared" si="1013"/>
        <v>no net floor space</v>
      </c>
    </row>
    <row r="480" spans="1:38" s="529" customFormat="1" ht="15.75" hidden="1" outlineLevel="1">
      <c r="A480" s="15"/>
      <c r="B480" s="15"/>
      <c r="C480" s="15" t="s">
        <v>1466</v>
      </c>
      <c r="E480" s="529" t="s">
        <v>1468</v>
      </c>
      <c r="F480" s="15"/>
      <c r="G480" s="15"/>
      <c r="H480" s="249" t="str">
        <f t="shared" ref="H480:AL480" si="1014">IF(AngabeNRF=1,H438/NRF,TextNRF)</f>
        <v>no net floor space</v>
      </c>
      <c r="I480" s="249" t="str">
        <f t="shared" si="1014"/>
        <v>no net floor space</v>
      </c>
      <c r="J480" s="249" t="str">
        <f t="shared" si="1014"/>
        <v>no net floor space</v>
      </c>
      <c r="K480" s="249" t="str">
        <f t="shared" si="1014"/>
        <v>no net floor space</v>
      </c>
      <c r="L480" s="249" t="str">
        <f t="shared" si="1014"/>
        <v>no net floor space</v>
      </c>
      <c r="M480" s="249" t="str">
        <f t="shared" si="1014"/>
        <v>no net floor space</v>
      </c>
      <c r="N480" s="249" t="str">
        <f t="shared" si="1014"/>
        <v>no net floor space</v>
      </c>
      <c r="O480" s="249" t="str">
        <f t="shared" si="1014"/>
        <v>no net floor space</v>
      </c>
      <c r="P480" s="249" t="str">
        <f t="shared" si="1014"/>
        <v>no net floor space</v>
      </c>
      <c r="Q480" s="249" t="str">
        <f t="shared" si="1014"/>
        <v>no net floor space</v>
      </c>
      <c r="R480" s="249" t="str">
        <f t="shared" si="1014"/>
        <v>no net floor space</v>
      </c>
      <c r="S480" s="249" t="str">
        <f t="shared" si="1014"/>
        <v>no net floor space</v>
      </c>
      <c r="T480" s="249" t="str">
        <f t="shared" si="1014"/>
        <v>no net floor space</v>
      </c>
      <c r="U480" s="249" t="str">
        <f t="shared" si="1014"/>
        <v>no net floor space</v>
      </c>
      <c r="V480" s="249" t="str">
        <f t="shared" si="1014"/>
        <v>no net floor space</v>
      </c>
      <c r="W480" s="249" t="str">
        <f t="shared" si="1014"/>
        <v>no net floor space</v>
      </c>
      <c r="X480" s="249" t="str">
        <f t="shared" si="1014"/>
        <v>no net floor space</v>
      </c>
      <c r="Y480" s="249" t="str">
        <f t="shared" si="1014"/>
        <v>no net floor space</v>
      </c>
      <c r="Z480" s="249" t="str">
        <f t="shared" si="1014"/>
        <v>no net floor space</v>
      </c>
      <c r="AA480" s="249" t="str">
        <f t="shared" si="1014"/>
        <v>no net floor space</v>
      </c>
      <c r="AB480" s="249" t="str">
        <f t="shared" si="1014"/>
        <v>no net floor space</v>
      </c>
      <c r="AC480" s="249" t="str">
        <f t="shared" si="1014"/>
        <v>no net floor space</v>
      </c>
      <c r="AD480" s="249" t="str">
        <f t="shared" si="1014"/>
        <v>no net floor space</v>
      </c>
      <c r="AE480" s="249" t="str">
        <f t="shared" si="1014"/>
        <v>no net floor space</v>
      </c>
      <c r="AF480" s="249" t="str">
        <f t="shared" si="1014"/>
        <v>no net floor space</v>
      </c>
      <c r="AG480" s="249" t="str">
        <f t="shared" si="1014"/>
        <v>no net floor space</v>
      </c>
      <c r="AH480" s="249" t="str">
        <f t="shared" si="1014"/>
        <v>no net floor space</v>
      </c>
      <c r="AI480" s="249" t="str">
        <f t="shared" si="1014"/>
        <v>no net floor space</v>
      </c>
      <c r="AJ480" s="249" t="str">
        <f t="shared" si="1014"/>
        <v>no net floor space</v>
      </c>
      <c r="AK480" s="249" t="str">
        <f t="shared" si="1014"/>
        <v>no net floor space</v>
      </c>
      <c r="AL480" s="249" t="str">
        <f t="shared" si="1014"/>
        <v>no net floor space</v>
      </c>
    </row>
    <row r="481" spans="1:38" s="529" customFormat="1" ht="15.75" hidden="1" outlineLevel="1">
      <c r="A481" s="15"/>
      <c r="B481" s="15"/>
      <c r="C481" s="15" t="s">
        <v>1467</v>
      </c>
      <c r="E481" s="529" t="s">
        <v>1468</v>
      </c>
      <c r="F481" s="15"/>
      <c r="G481" s="15"/>
      <c r="H481" s="249" t="str">
        <f t="shared" ref="H481:AL481" si="1015">IF(AngabeNRF=1,H439/NRF,TextNRF)</f>
        <v>no net floor space</v>
      </c>
      <c r="I481" s="249" t="str">
        <f t="shared" si="1015"/>
        <v>no net floor space</v>
      </c>
      <c r="J481" s="249" t="str">
        <f t="shared" si="1015"/>
        <v>no net floor space</v>
      </c>
      <c r="K481" s="249" t="str">
        <f t="shared" si="1015"/>
        <v>no net floor space</v>
      </c>
      <c r="L481" s="249" t="str">
        <f t="shared" si="1015"/>
        <v>no net floor space</v>
      </c>
      <c r="M481" s="249" t="str">
        <f t="shared" si="1015"/>
        <v>no net floor space</v>
      </c>
      <c r="N481" s="249" t="str">
        <f t="shared" si="1015"/>
        <v>no net floor space</v>
      </c>
      <c r="O481" s="249" t="str">
        <f t="shared" si="1015"/>
        <v>no net floor space</v>
      </c>
      <c r="P481" s="249" t="str">
        <f t="shared" si="1015"/>
        <v>no net floor space</v>
      </c>
      <c r="Q481" s="249" t="str">
        <f t="shared" si="1015"/>
        <v>no net floor space</v>
      </c>
      <c r="R481" s="249" t="str">
        <f t="shared" si="1015"/>
        <v>no net floor space</v>
      </c>
      <c r="S481" s="249" t="str">
        <f t="shared" si="1015"/>
        <v>no net floor space</v>
      </c>
      <c r="T481" s="249" t="str">
        <f t="shared" si="1015"/>
        <v>no net floor space</v>
      </c>
      <c r="U481" s="249" t="str">
        <f t="shared" si="1015"/>
        <v>no net floor space</v>
      </c>
      <c r="V481" s="249" t="str">
        <f t="shared" si="1015"/>
        <v>no net floor space</v>
      </c>
      <c r="W481" s="249" t="str">
        <f t="shared" si="1015"/>
        <v>no net floor space</v>
      </c>
      <c r="X481" s="249" t="str">
        <f t="shared" si="1015"/>
        <v>no net floor space</v>
      </c>
      <c r="Y481" s="249" t="str">
        <f t="shared" si="1015"/>
        <v>no net floor space</v>
      </c>
      <c r="Z481" s="249" t="str">
        <f t="shared" si="1015"/>
        <v>no net floor space</v>
      </c>
      <c r="AA481" s="249" t="str">
        <f t="shared" si="1015"/>
        <v>no net floor space</v>
      </c>
      <c r="AB481" s="249" t="str">
        <f t="shared" si="1015"/>
        <v>no net floor space</v>
      </c>
      <c r="AC481" s="249" t="str">
        <f t="shared" si="1015"/>
        <v>no net floor space</v>
      </c>
      <c r="AD481" s="249" t="str">
        <f t="shared" si="1015"/>
        <v>no net floor space</v>
      </c>
      <c r="AE481" s="249" t="str">
        <f t="shared" si="1015"/>
        <v>no net floor space</v>
      </c>
      <c r="AF481" s="249" t="str">
        <f t="shared" si="1015"/>
        <v>no net floor space</v>
      </c>
      <c r="AG481" s="249" t="str">
        <f t="shared" si="1015"/>
        <v>no net floor space</v>
      </c>
      <c r="AH481" s="249" t="str">
        <f t="shared" si="1015"/>
        <v>no net floor space</v>
      </c>
      <c r="AI481" s="249" t="str">
        <f t="shared" si="1015"/>
        <v>no net floor space</v>
      </c>
      <c r="AJ481" s="249" t="str">
        <f t="shared" si="1015"/>
        <v>no net floor space</v>
      </c>
      <c r="AK481" s="249" t="str">
        <f t="shared" si="1015"/>
        <v>no net floor space</v>
      </c>
      <c r="AL481" s="249" t="str">
        <f t="shared" si="1015"/>
        <v>no net floor space</v>
      </c>
    </row>
    <row r="482" spans="1:38" s="529" customFormat="1" hidden="1" outlineLevel="1">
      <c r="A482" s="15"/>
      <c r="B482" s="15"/>
      <c r="D482" s="15"/>
      <c r="E482" s="15"/>
      <c r="F482" s="15"/>
      <c r="G482" s="15"/>
      <c r="H482" s="627"/>
      <c r="I482" s="627"/>
      <c r="J482" s="627"/>
      <c r="K482" s="627"/>
      <c r="L482" s="627"/>
      <c r="M482" s="627"/>
      <c r="N482" s="627"/>
      <c r="O482" s="627"/>
      <c r="P482" s="627"/>
      <c r="Q482" s="627"/>
      <c r="R482" s="627"/>
      <c r="S482" s="627"/>
      <c r="T482" s="627"/>
      <c r="U482" s="627"/>
      <c r="V482" s="627"/>
      <c r="W482" s="627"/>
      <c r="X482" s="627"/>
      <c r="Y482" s="627"/>
      <c r="Z482" s="627"/>
      <c r="AA482" s="627"/>
      <c r="AB482" s="627"/>
      <c r="AC482" s="627"/>
      <c r="AD482" s="627"/>
      <c r="AE482" s="627"/>
      <c r="AF482" s="627"/>
      <c r="AG482" s="627"/>
      <c r="AH482" s="627"/>
      <c r="AI482" s="627"/>
      <c r="AJ482" s="627"/>
      <c r="AK482" s="627"/>
      <c r="AL482" s="627"/>
    </row>
    <row r="483" spans="1:38" s="529" customFormat="1" hidden="1" outlineLevel="1">
      <c r="A483" s="15"/>
      <c r="B483" s="15"/>
      <c r="D483" s="15"/>
      <c r="E483" s="15"/>
      <c r="F483" s="15"/>
      <c r="G483" s="15"/>
      <c r="H483" s="627"/>
      <c r="I483" s="627"/>
      <c r="J483" s="627"/>
      <c r="K483" s="627"/>
      <c r="L483" s="627"/>
      <c r="M483" s="627"/>
      <c r="N483" s="627"/>
      <c r="O483" s="627"/>
      <c r="P483" s="627"/>
      <c r="Q483" s="627"/>
      <c r="R483" s="627"/>
      <c r="S483" s="627"/>
      <c r="T483" s="627"/>
      <c r="U483" s="627"/>
      <c r="V483" s="627"/>
      <c r="W483" s="627"/>
      <c r="X483" s="627"/>
      <c r="Y483" s="627"/>
      <c r="Z483" s="627"/>
      <c r="AA483" s="627"/>
      <c r="AB483" s="627"/>
      <c r="AC483" s="627"/>
      <c r="AD483" s="627"/>
      <c r="AE483" s="627"/>
      <c r="AF483" s="627"/>
      <c r="AG483" s="627"/>
      <c r="AH483" s="627"/>
      <c r="AI483" s="627"/>
      <c r="AJ483" s="627"/>
      <c r="AK483" s="627"/>
      <c r="AL483" s="627"/>
    </row>
    <row r="484" spans="1:38" s="529" customFormat="1" hidden="1" outlineLevel="1">
      <c r="A484" s="15"/>
      <c r="B484" s="15"/>
      <c r="D484" s="15"/>
      <c r="E484" s="15"/>
      <c r="F484" s="15"/>
      <c r="G484" s="15"/>
      <c r="H484" s="627"/>
      <c r="I484" s="627"/>
      <c r="J484" s="627"/>
      <c r="K484" s="627"/>
      <c r="L484" s="627"/>
      <c r="M484" s="627"/>
      <c r="N484" s="627"/>
      <c r="O484" s="627"/>
      <c r="P484" s="627"/>
      <c r="Q484" s="627"/>
      <c r="R484" s="627"/>
      <c r="S484" s="627"/>
      <c r="T484" s="627"/>
      <c r="U484" s="627"/>
      <c r="V484" s="627"/>
      <c r="W484" s="627"/>
      <c r="X484" s="627"/>
      <c r="Y484" s="627"/>
      <c r="Z484" s="627"/>
      <c r="AA484" s="627"/>
      <c r="AB484" s="627"/>
      <c r="AC484" s="627"/>
      <c r="AD484" s="627"/>
      <c r="AE484" s="627"/>
      <c r="AF484" s="627"/>
      <c r="AG484" s="627"/>
      <c r="AH484" s="627"/>
      <c r="AI484" s="627"/>
      <c r="AJ484" s="627"/>
      <c r="AK484" s="627"/>
      <c r="AL484" s="627"/>
    </row>
    <row r="485" spans="1:38" collapsed="1">
      <c r="A485" s="15"/>
      <c r="B485" s="15"/>
      <c r="C485" s="15"/>
      <c r="D485" s="15"/>
      <c r="E485" s="15"/>
      <c r="F485" s="15"/>
      <c r="G485" s="15"/>
      <c r="H485" s="15"/>
      <c r="I485" s="54"/>
      <c r="J485" s="54"/>
    </row>
    <row r="486" spans="1:38">
      <c r="A486" s="15"/>
      <c r="B486" s="15"/>
      <c r="C486" s="15"/>
      <c r="D486" s="15"/>
      <c r="E486" s="15"/>
      <c r="F486" s="154"/>
      <c r="G486" s="15"/>
      <c r="H486" s="15"/>
    </row>
    <row r="487" spans="1:38">
      <c r="A487" s="15"/>
      <c r="B487" s="15"/>
      <c r="C487" s="15"/>
      <c r="D487" s="15"/>
      <c r="E487" s="15"/>
      <c r="F487" s="154"/>
      <c r="G487" s="15"/>
      <c r="H487" s="15"/>
    </row>
    <row r="488" spans="1:38">
      <c r="A488" s="15"/>
      <c r="B488" s="15"/>
      <c r="C488" s="15"/>
      <c r="D488" s="15"/>
      <c r="E488" s="15"/>
      <c r="F488" s="154"/>
      <c r="G488" s="15"/>
      <c r="H488" s="15"/>
    </row>
    <row r="489" spans="1:38">
      <c r="A489" s="15"/>
      <c r="B489" s="15"/>
      <c r="C489" s="15"/>
      <c r="D489" s="15"/>
      <c r="E489" s="15"/>
      <c r="F489" s="154"/>
      <c r="G489" s="15"/>
      <c r="H489" s="15"/>
    </row>
  </sheetData>
  <sheetProtection algorithmName="SHA-512" hashValue="RDOQGKm8sM8nISobF4+UfPKID9R/CO6SurPRwwBP/YDYHZLy21pHsCaY0SoJWMgDMW2jlev38TFmoIiHoMucpg==" saltValue="P4fo+eIKFYy28kVKSoTVXA==" spinCount="100000" sheet="1" objects="1" scenarios="1" formatColumns="0" formatRows="0" selectLockedCells="1"/>
  <mergeCells count="158">
    <mergeCell ref="C288:D288"/>
    <mergeCell ref="R14:R18"/>
    <mergeCell ref="S14:S18"/>
    <mergeCell ref="AF14:AF18"/>
    <mergeCell ref="B239:C239"/>
    <mergeCell ref="B186:E186"/>
    <mergeCell ref="B247:C247"/>
    <mergeCell ref="B283:C283"/>
    <mergeCell ref="C285:E285"/>
    <mergeCell ref="C286:E286"/>
    <mergeCell ref="B269:C269"/>
    <mergeCell ref="P14:P18"/>
    <mergeCell ref="O14:O18"/>
    <mergeCell ref="C142:E142"/>
    <mergeCell ref="D33:E33"/>
    <mergeCell ref="C38:E38"/>
    <mergeCell ref="D39:E39"/>
    <mergeCell ref="C44:E44"/>
    <mergeCell ref="C56:E56"/>
    <mergeCell ref="D57:E57"/>
    <mergeCell ref="C70:E70"/>
    <mergeCell ref="D207:E207"/>
    <mergeCell ref="J14:J18"/>
    <mergeCell ref="L14:L18"/>
    <mergeCell ref="D137:E137"/>
    <mergeCell ref="D125:E125"/>
    <mergeCell ref="B222:C222"/>
    <mergeCell ref="C180:E180"/>
    <mergeCell ref="D45:E45"/>
    <mergeCell ref="D234:E234"/>
    <mergeCell ref="C287:D287"/>
    <mergeCell ref="D63:E63"/>
    <mergeCell ref="C32:E32"/>
    <mergeCell ref="D119:E119"/>
    <mergeCell ref="C136:E136"/>
    <mergeCell ref="D71:E71"/>
    <mergeCell ref="C130:E130"/>
    <mergeCell ref="D131:E131"/>
    <mergeCell ref="C88:E88"/>
    <mergeCell ref="D89:E89"/>
    <mergeCell ref="C100:E100"/>
    <mergeCell ref="C124:E124"/>
    <mergeCell ref="D120:E120"/>
    <mergeCell ref="D227:E227"/>
    <mergeCell ref="D126:E126"/>
    <mergeCell ref="D132:E132"/>
    <mergeCell ref="C112:E112"/>
    <mergeCell ref="D113:E113"/>
    <mergeCell ref="C289:D289"/>
    <mergeCell ref="C309:E309"/>
    <mergeCell ref="B258:C258"/>
    <mergeCell ref="Q14:Q18"/>
    <mergeCell ref="C290:D290"/>
    <mergeCell ref="C306:E306"/>
    <mergeCell ref="C300:E300"/>
    <mergeCell ref="C301:D301"/>
    <mergeCell ref="C302:D302"/>
    <mergeCell ref="C303:D303"/>
    <mergeCell ref="C304:D304"/>
    <mergeCell ref="B297:C297"/>
    <mergeCell ref="C299:E299"/>
    <mergeCell ref="C232:E232"/>
    <mergeCell ref="D233:E233"/>
    <mergeCell ref="C218:E218"/>
    <mergeCell ref="B266:E266"/>
    <mergeCell ref="D219:E219"/>
    <mergeCell ref="C226:E226"/>
    <mergeCell ref="B24:E24"/>
    <mergeCell ref="C76:E76"/>
    <mergeCell ref="D77:E77"/>
    <mergeCell ref="D51:E51"/>
    <mergeCell ref="C62:E62"/>
    <mergeCell ref="AL14:AL18"/>
    <mergeCell ref="T14:T18"/>
    <mergeCell ref="U14:U18"/>
    <mergeCell ref="V14:V18"/>
    <mergeCell ref="W14:W18"/>
    <mergeCell ref="X14:X18"/>
    <mergeCell ref="Y14:Y18"/>
    <mergeCell ref="Z14:Z18"/>
    <mergeCell ref="AB14:AB18"/>
    <mergeCell ref="AD14:AD18"/>
    <mergeCell ref="AK14:AK18"/>
    <mergeCell ref="AA14:AA18"/>
    <mergeCell ref="AC14:AC18"/>
    <mergeCell ref="AE14:AE18"/>
    <mergeCell ref="AG14:AG18"/>
    <mergeCell ref="AI14:AI18"/>
    <mergeCell ref="AH14:AH18"/>
    <mergeCell ref="AJ14:AJ18"/>
    <mergeCell ref="N14:N18"/>
    <mergeCell ref="H14:H18"/>
    <mergeCell ref="K14:K18"/>
    <mergeCell ref="M14:M18"/>
    <mergeCell ref="I14:I18"/>
    <mergeCell ref="D193:E193"/>
    <mergeCell ref="B267:E267"/>
    <mergeCell ref="B196:C196"/>
    <mergeCell ref="C200:E200"/>
    <mergeCell ref="D181:E181"/>
    <mergeCell ref="D143:E143"/>
    <mergeCell ref="B188:C188"/>
    <mergeCell ref="C174:E174"/>
    <mergeCell ref="D175:E175"/>
    <mergeCell ref="C156:E156"/>
    <mergeCell ref="D157:E157"/>
    <mergeCell ref="C162:E162"/>
    <mergeCell ref="D163:E163"/>
    <mergeCell ref="C168:E168"/>
    <mergeCell ref="D151:E151"/>
    <mergeCell ref="D169:E169"/>
    <mergeCell ref="C150:E150"/>
    <mergeCell ref="D201:E201"/>
    <mergeCell ref="C206:E206"/>
    <mergeCell ref="C118:E118"/>
    <mergeCell ref="C106:E106"/>
    <mergeCell ref="B5:D5"/>
    <mergeCell ref="B8:D8"/>
    <mergeCell ref="C82:E82"/>
    <mergeCell ref="D83:E83"/>
    <mergeCell ref="C94:E94"/>
    <mergeCell ref="D95:E95"/>
    <mergeCell ref="B104:C104"/>
    <mergeCell ref="D101:E101"/>
    <mergeCell ref="D34:E34"/>
    <mergeCell ref="B17:F17"/>
    <mergeCell ref="B16:F16"/>
    <mergeCell ref="D90:E90"/>
    <mergeCell ref="D96:E96"/>
    <mergeCell ref="D102:E102"/>
    <mergeCell ref="C50:E50"/>
    <mergeCell ref="B26:C26"/>
    <mergeCell ref="B19:D19"/>
    <mergeCell ref="D114:E114"/>
    <mergeCell ref="D194:E194"/>
    <mergeCell ref="D202:E202"/>
    <mergeCell ref="D208:E208"/>
    <mergeCell ref="D220:E220"/>
    <mergeCell ref="D228:E228"/>
    <mergeCell ref="C192:E192"/>
    <mergeCell ref="D40:E40"/>
    <mergeCell ref="D46:E46"/>
    <mergeCell ref="D52:E52"/>
    <mergeCell ref="D58:E58"/>
    <mergeCell ref="D64:E64"/>
    <mergeCell ref="D72:E72"/>
    <mergeCell ref="D78:E78"/>
    <mergeCell ref="D84:E84"/>
    <mergeCell ref="D164:E164"/>
    <mergeCell ref="B212:E212"/>
    <mergeCell ref="D138:E138"/>
    <mergeCell ref="D144:E144"/>
    <mergeCell ref="D152:E152"/>
    <mergeCell ref="D158:E158"/>
    <mergeCell ref="D170:E170"/>
    <mergeCell ref="D176:E176"/>
    <mergeCell ref="D182:E182"/>
    <mergeCell ref="B214:C214"/>
  </mergeCells>
  <conditionalFormatting sqref="H6:AL6">
    <cfRule type="cellIs" dxfId="31" priority="1" operator="equal">
      <formula>$B$5</formula>
    </cfRule>
  </conditionalFormatting>
  <dataValidations count="5">
    <dataValidation operator="greaterThanOrEqual" allowBlank="1" showInputMessage="1" showErrorMessage="1" sqref="G158:AL158 G208:AL208 G84:AL84 G202:AL202 G152:AL152 H90:AL90 H102:AL102 G120:AL120 G194:AL194 G164:AL164 G228:AL228 G40:AL40 H96:AL96 G72:AL72 G34:AL34 H58:AL58 H138:AL138 G220:AL220 G78:AL78 H52:AL52 H132:AL132 G126:AL126 G114:AL114 H182:AL182 H176:AL176 H170:AL170 G46:AL46 G234:AL234 H144:AL144 H64:AL64" xr:uid="{00000000-0002-0000-0400-000000000000}"/>
    <dataValidation type="whole" allowBlank="1" showInputMessage="1" showErrorMessage="1" sqref="B5" xr:uid="{00000000-0002-0000-0400-000001000000}">
      <formula1>2019</formula1>
      <formula2>2050</formula2>
    </dataValidation>
    <dataValidation type="decimal" operator="greaterThanOrEqual" allowBlank="1" showInputMessage="1" showErrorMessage="1" sqref="H19:AL19 H303:AL304 H289:AL290" xr:uid="{00000000-0002-0000-0400-000002000000}">
      <formula1>0</formula1>
    </dataValidation>
    <dataValidation type="decimal" allowBlank="1" showInputMessage="1" showErrorMessage="1" sqref="H266:AL266" xr:uid="{00000000-0002-0000-0400-000003000000}">
      <formula1>0</formula1>
      <formula2>1</formula2>
    </dataValidation>
    <dataValidation type="list" allowBlank="1" showInputMessage="1" showErrorMessage="1" sqref="C226:E226" xr:uid="{00000000-0002-0000-0400-000004000000}">
      <formula1>$A$353:$A$356</formula1>
    </dataValidation>
  </dataValidations>
  <pageMargins left="0.7" right="0.7" top="0.78740157499999996" bottom="0.78740157499999996" header="0.3" footer="0.3"/>
  <pageSetup paperSize="9" scale="10" orientation="portrait" verticalDpi="200" r:id="rId1"/>
  <ignoredErrors>
    <ignoredError sqref="G35:G37 G47:G69 G115:G118 G121:G124 G127:G150 G153:G156 G159:G162 G213:G217 G229:G231 G41:G43 G73:G75 G79:G81 G85:G112 G221:G226 G165:G183 G210:G211" formula="1"/>
    <ignoredError sqref="I34:I37 I46:I49 I52:I55 I58:I61 I64:I69 I90:I93 I96:I99 I102:I111 I114:I117 I120:I123 I126:I129 I132:I135 I138:I141 I144:I149 I152:I155 I158:I161 I164:I167 I170:I173 I176:I179 I213:I217 I228:I231 I234 I40:I43 I72:I75 I78:I81 I84:I87 I220:I225 H212:I212 I210:I211 H184:I191 I182:I183 H194:I199 H202:I205 H208:I209 J34:AL38 H266:I266 J40:AL44 J46:AL50 J52:AL56 J58:AL62 J64:AL70 J72:AL76 J78:AL82 J84:AL88 J90:AL94 J96:AL100 J102:AL112 J114:AL118 J120:AL124 J126:AL130 J132:AL136 J138:AL142 J144:AL150 J152:AL156 J158:AL162 J164:AL168 J170:AL174 J176:AL180 J182:AL192 J194:AL200 J202:AL206 J208:AL218 J220:AL226 J228:AL232 J234:AL266" unlockedFormula="1"/>
    <ignoredError sqref="H182:H183 H210:H211 H220:H225 H84:H87 H78:H81 H72:H75 H40 H234 H228:H231 H213:H217 H176:H179 H170:H173 H164:H167 H158:H161 H152:H155 H144:H149 H138:H141 H132:H135 H126:H129 H120:H123 H114:H117 H102:H111 H96:H99 H90:H93 H64:H69 H58:H61 H52:H55 H46:H49 H34:H37 H42:H43" formula="1" unlockedFormula="1"/>
  </ignoredErrors>
  <legacy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400-000005000000}">
          <x14:formula1>
            <xm:f>'ANNEX 1 Emission Factors'!$B$41:$B$58</xm:f>
          </x14:formula1>
          <xm:sqref>C180:E180 C130:E130 C136:E136 C142:E142 C168:E168 C174:E174</xm:sqref>
        </x14:dataValidation>
        <x14:dataValidation type="list" allowBlank="1" showInputMessage="1" showErrorMessage="1" xr:uid="{00000000-0002-0000-0400-000006000000}">
          <x14:formula1>
            <xm:f>'ANNEX 1 Emission Factors'!$B$9:$B$10</xm:f>
          </x14:formula1>
          <xm:sqref>C192:E192</xm:sqref>
        </x14:dataValidation>
        <x14:dataValidation type="list" allowBlank="1" showInputMessage="1" showErrorMessage="1" xr:uid="{00000000-0002-0000-0400-000007000000}">
          <x14:formula1>
            <xm:f>'ANNEX 1 Emission Factors'!$B$14:$B$16</xm:f>
          </x14:formula1>
          <xm:sqref>C200:E200</xm:sqref>
        </x14:dataValidation>
        <x14:dataValidation type="list" allowBlank="1" showInputMessage="1" showErrorMessage="1" xr:uid="{00000000-0002-0000-0400-000008000000}">
          <x14:formula1>
            <xm:f>'ANNEX 1 Emission Factors'!$B$56:$B$58</xm:f>
          </x14:formula1>
          <xm:sqref>C232:E232</xm:sqref>
        </x14:dataValidation>
        <x14:dataValidation type="list" allowBlank="1" showInputMessage="1" showErrorMessage="1" xr:uid="{00000000-0002-0000-0400-000009000000}">
          <x14:formula1>
            <xm:f>'ANNEX 1 Emission Factors'!$B$17</xm:f>
          </x14:formula1>
          <xm:sqref>C206:E206</xm:sqref>
        </x14:dataValidation>
        <x14:dataValidation type="list" allowBlank="1" showInputMessage="1" showErrorMessage="1" xr:uid="{00000000-0002-0000-0400-00000A000000}">
          <x14:formula1>
            <xm:f>Variablen!$B$62:$B$66</xm:f>
          </x14:formula1>
          <xm:sqref>H12:AL13</xm:sqref>
        </x14:dataValidation>
        <x14:dataValidation type="list" allowBlank="1" showInputMessage="1" showErrorMessage="1" xr:uid="{00000000-0002-0000-0400-00000B000000}">
          <x14:formula1>
            <xm:f>Variablen!$B$55:$B$56</xm:f>
          </x14:formula1>
          <xm:sqref>H300:AL300</xm:sqref>
        </x14:dataValidation>
        <x14:dataValidation type="list" allowBlank="1" showInputMessage="1" showErrorMessage="1" xr:uid="{00000000-0002-0000-0400-00000C000000}">
          <x14:formula1>
            <xm:f>'ANNEX 1 Emission Factors'!$B$23:$B$29</xm:f>
          </x14:formula1>
          <xm:sqref>C100:E100 C50:E50 C56:E56 C62:E62 C88:E88 C94:E94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N140"/>
  <sheetViews>
    <sheetView zoomScale="90" zoomScaleNormal="90" zoomScaleSheetLayoutView="90" workbookViewId="0">
      <selection activeCell="H4" sqref="H4:K4"/>
    </sheetView>
  </sheetViews>
  <sheetFormatPr baseColWidth="10" defaultColWidth="11.42578125" defaultRowHeight="12.75"/>
  <cols>
    <col min="1" max="5" width="11.42578125" style="14"/>
    <col min="6" max="6" width="15.42578125" style="14" customWidth="1"/>
    <col min="7" max="7" width="13.85546875" style="14" customWidth="1"/>
    <col min="8" max="16384" width="11.42578125" style="14"/>
  </cols>
  <sheetData>
    <row r="2" spans="1:12" s="27" customFormat="1" ht="20.100000000000001" customHeight="1">
      <c r="A2" s="26" t="str">
        <f>HLOOKUP(Start!$B$14,Sprachen_allg!B:Z,ROWS(Sprachen_allg!1:249),FALSE)</f>
        <v>Part 3: Climate Action Pass</v>
      </c>
    </row>
    <row r="3" spans="1:12" ht="13.5" thickBot="1">
      <c r="B3" s="32"/>
    </row>
    <row r="4" spans="1:12" ht="15.75" customHeight="1" thickBot="1">
      <c r="B4" s="881" t="str">
        <f>HLOOKUP(Start!$B$14,Sprachen_allg!B:Z,ROWS(Sprachen_allg!1:250),FALSE)</f>
        <v>Climate Action Pass for year …</v>
      </c>
      <c r="C4" s="882"/>
      <c r="D4" s="882"/>
      <c r="E4" s="882"/>
      <c r="F4" s="882"/>
      <c r="G4" s="883"/>
      <c r="H4" s="922">
        <f>'PART 1 Status assessment'!H18</f>
        <v>2019</v>
      </c>
      <c r="I4" s="923"/>
      <c r="J4" s="923"/>
      <c r="K4" s="924"/>
      <c r="L4" s="30" t="str">
        <f>Project!H32</f>
        <v>[YYYY]</v>
      </c>
    </row>
    <row r="5" spans="1:12">
      <c r="B5" s="32"/>
    </row>
    <row r="6" spans="1:12">
      <c r="B6" s="28" t="str">
        <f>HLOOKUP(Start!$B$14,Sprachen_allg!B:Z,ROWS(Sprachen_allg!1:251),FALSE)</f>
        <v>1. General information</v>
      </c>
    </row>
    <row r="7" spans="1:12" ht="13.5" thickBot="1">
      <c r="B7" s="29" t="str">
        <f>HLOOKUP(Start!$B$14,Sprachen_allg!B:Z,ROWS(Sprachen_allg!1:252),FALSE)</f>
        <v>1.1 Building details</v>
      </c>
    </row>
    <row r="8" spans="1:12" ht="14.1" customHeight="1">
      <c r="B8" s="692" t="str">
        <f>Project!B28</f>
        <v>Building project / Project name</v>
      </c>
      <c r="C8" s="693"/>
      <c r="D8" s="693"/>
      <c r="E8" s="693"/>
      <c r="F8" s="693"/>
      <c r="G8" s="211" t="str">
        <f>HLOOKUP(Start!$B$14,Sprachen_allg!B:Z,ROWS(Sprachen_allg!1:255),FALSE)</f>
        <v>mandatory</v>
      </c>
      <c r="H8" s="934" t="str">
        <f>IF(Project!E28="",EingabePd,Project!E28)</f>
        <v>Please enter in project data</v>
      </c>
      <c r="I8" s="935"/>
      <c r="J8" s="935"/>
      <c r="K8" s="936"/>
      <c r="L8" s="30" t="s">
        <v>167</v>
      </c>
    </row>
    <row r="9" spans="1:12" ht="14.1" customHeight="1">
      <c r="B9" s="694" t="str">
        <f>Project!B27</f>
        <v>Owner of the building</v>
      </c>
      <c r="C9" s="695"/>
      <c r="D9" s="695"/>
      <c r="E9" s="695"/>
      <c r="F9" s="695"/>
      <c r="G9" s="148" t="str">
        <f t="shared" ref="G9:G17" si="0">G8</f>
        <v>mandatory</v>
      </c>
      <c r="H9" s="928" t="str">
        <f>IF(Project!E27="",EingabePd,Project!E27)</f>
        <v>Please enter in project data</v>
      </c>
      <c r="I9" s="929"/>
      <c r="J9" s="929"/>
      <c r="K9" s="930"/>
      <c r="L9" s="30" t="s">
        <v>167</v>
      </c>
    </row>
    <row r="10" spans="1:12" ht="14.1" customHeight="1">
      <c r="B10" s="694" t="str">
        <f>Project!B29</f>
        <v>Street</v>
      </c>
      <c r="C10" s="695"/>
      <c r="D10" s="695"/>
      <c r="E10" s="695"/>
      <c r="F10" s="695"/>
      <c r="G10" s="148" t="str">
        <f t="shared" si="0"/>
        <v>mandatory</v>
      </c>
      <c r="H10" s="928" t="str">
        <f>IF(Project!E29="",EingabePd,Project!E29)</f>
        <v>Please enter in project data</v>
      </c>
      <c r="I10" s="929"/>
      <c r="J10" s="929"/>
      <c r="K10" s="930"/>
      <c r="L10" s="30" t="s">
        <v>167</v>
      </c>
    </row>
    <row r="11" spans="1:12" ht="14.1" customHeight="1">
      <c r="B11" s="694" t="str">
        <f>Project!B30</f>
        <v>City</v>
      </c>
      <c r="C11" s="695"/>
      <c r="D11" s="695"/>
      <c r="E11" s="695"/>
      <c r="F11" s="695"/>
      <c r="G11" s="148" t="str">
        <f t="shared" si="0"/>
        <v>mandatory</v>
      </c>
      <c r="H11" s="928" t="str">
        <f>IF(Project!E30="",EingabePd,Project!E30)</f>
        <v>Please enter in project data</v>
      </c>
      <c r="I11" s="929"/>
      <c r="J11" s="929"/>
      <c r="K11" s="930"/>
      <c r="L11" s="30" t="s">
        <v>167</v>
      </c>
    </row>
    <row r="12" spans="1:12" ht="14.1" customHeight="1">
      <c r="B12" s="694" t="str">
        <f>Project!B31</f>
        <v>ZIP-code</v>
      </c>
      <c r="C12" s="695"/>
      <c r="D12" s="695"/>
      <c r="E12" s="695"/>
      <c r="F12" s="695"/>
      <c r="G12" s="148" t="str">
        <f t="shared" si="0"/>
        <v>mandatory</v>
      </c>
      <c r="H12" s="928" t="str">
        <f>IF(Project!E31="",EingabePd,Project!E31)</f>
        <v>Please enter in project data</v>
      </c>
      <c r="I12" s="929"/>
      <c r="J12" s="929"/>
      <c r="K12" s="930"/>
      <c r="L12" s="30" t="s">
        <v>167</v>
      </c>
    </row>
    <row r="13" spans="1:12" ht="14.1" customHeight="1">
      <c r="B13" s="694" t="str">
        <f>Project!B34</f>
        <v>Building usage type</v>
      </c>
      <c r="C13" s="695"/>
      <c r="D13" s="695"/>
      <c r="E13" s="695"/>
      <c r="F13" s="695"/>
      <c r="G13" s="148" t="str">
        <f t="shared" si="0"/>
        <v>mandatory</v>
      </c>
      <c r="H13" s="928" t="str">
        <f>IF(Project!E34="",EingabePd,Project!E34)</f>
        <v>Please enter in project data</v>
      </c>
      <c r="I13" s="929"/>
      <c r="J13" s="929"/>
      <c r="K13" s="930"/>
      <c r="L13" s="30" t="s">
        <v>167</v>
      </c>
    </row>
    <row r="14" spans="1:12" ht="14.1" customHeight="1">
      <c r="B14" s="694" t="str">
        <f>Project!B32</f>
        <v>Year of completion of the building</v>
      </c>
      <c r="C14" s="695"/>
      <c r="D14" s="695"/>
      <c r="E14" s="695"/>
      <c r="F14" s="695"/>
      <c r="G14" s="148" t="str">
        <f t="shared" si="0"/>
        <v>mandatory</v>
      </c>
      <c r="H14" s="928" t="str">
        <f>IF(Project!E32="",EingabePd,Project!E32)</f>
        <v>Please enter in project data</v>
      </c>
      <c r="I14" s="929"/>
      <c r="J14" s="929"/>
      <c r="K14" s="930"/>
      <c r="L14" s="30" t="str">
        <f>L4</f>
        <v>[YYYY]</v>
      </c>
    </row>
    <row r="15" spans="1:12" ht="14.1" customHeight="1">
      <c r="B15" s="694" t="str">
        <f>Project!B33</f>
        <v>Year of the last substantial renovation</v>
      </c>
      <c r="C15" s="695"/>
      <c r="D15" s="695"/>
      <c r="E15" s="695"/>
      <c r="F15" s="695"/>
      <c r="G15" s="148" t="str">
        <f t="shared" si="0"/>
        <v>mandatory</v>
      </c>
      <c r="H15" s="928" t="str">
        <f>IF(Project!E33="",EingabePd,Project!E33)</f>
        <v>Please enter in project data</v>
      </c>
      <c r="I15" s="929"/>
      <c r="J15" s="929"/>
      <c r="K15" s="930"/>
      <c r="L15" s="30" t="str">
        <f>L14</f>
        <v>[YYYY]</v>
      </c>
    </row>
    <row r="16" spans="1:12" ht="15.75" customHeight="1">
      <c r="B16" s="694" t="str">
        <f>Project!$B$44</f>
        <v>"Net floor area“ (NFA) according to DIN 277:2016 or similar</v>
      </c>
      <c r="C16" s="695"/>
      <c r="D16" s="695"/>
      <c r="E16" s="695"/>
      <c r="F16" s="695"/>
      <c r="G16" s="148" t="str">
        <f t="shared" si="0"/>
        <v>mandatory</v>
      </c>
      <c r="H16" s="925" t="str">
        <f>IF(Project!E44="",EingabePd,Project!E44)</f>
        <v>Please enter in project data</v>
      </c>
      <c r="I16" s="926"/>
      <c r="J16" s="926"/>
      <c r="K16" s="927"/>
      <c r="L16" s="30" t="str">
        <f>Project!H44</f>
        <v>[m²]</v>
      </c>
    </row>
    <row r="17" spans="1:14" ht="15.75" customHeight="1" thickBot="1">
      <c r="B17" s="949" t="str">
        <f>Project!$B$45</f>
        <v>"Gross floor area“ (GFA) according to DIN 277:2016 or similar</v>
      </c>
      <c r="C17" s="950"/>
      <c r="D17" s="950"/>
      <c r="E17" s="950"/>
      <c r="F17" s="951"/>
      <c r="G17" s="212" t="str">
        <f t="shared" si="0"/>
        <v>mandatory</v>
      </c>
      <c r="H17" s="952" t="str">
        <f>IF(Project!E45="",EingabePd,Project!E45)</f>
        <v>Please enter in project data</v>
      </c>
      <c r="I17" s="953"/>
      <c r="J17" s="953"/>
      <c r="K17" s="954"/>
      <c r="L17" s="30" t="str">
        <f>L16</f>
        <v>[m²]</v>
      </c>
    </row>
    <row r="19" spans="1:14" ht="13.5" thickBot="1">
      <c r="B19" s="29" t="str">
        <f>HLOOKUP(Start!$B$14,Sprachen_allg!B:Z,ROWS(Sprachen_allg!1:253),FALSE)</f>
        <v>1.2 Additional information</v>
      </c>
    </row>
    <row r="20" spans="1:14" ht="14.1" customHeight="1">
      <c r="B20" s="692" t="str">
        <f>Project!B60</f>
        <v>Vacancy rate</v>
      </c>
      <c r="C20" s="693"/>
      <c r="D20" s="693"/>
      <c r="E20" s="693"/>
      <c r="F20" s="693"/>
      <c r="G20" s="213" t="str">
        <f>HLOOKUP(Start!$B$14,Sprachen_allg!B:Z,ROWS(Sprachen_allg!1:256),FALSE)</f>
        <v>optional</v>
      </c>
      <c r="H20" s="955" t="str">
        <f>IF(Project!E60="","",Project!E60)</f>
        <v/>
      </c>
      <c r="I20" s="955"/>
      <c r="J20" s="955"/>
      <c r="K20" s="956"/>
      <c r="L20" s="30" t="str">
        <f>Project!H60</f>
        <v>[%]</v>
      </c>
    </row>
    <row r="21" spans="1:14" ht="14.1" customHeight="1">
      <c r="B21" s="694" t="str">
        <f>Project!B58</f>
        <v>Building management</v>
      </c>
      <c r="C21" s="695"/>
      <c r="D21" s="695"/>
      <c r="E21" s="695"/>
      <c r="F21" s="695"/>
      <c r="G21" s="148" t="str">
        <f t="shared" ref="G21:G23" si="1">G20</f>
        <v>optional</v>
      </c>
      <c r="H21" s="875" t="str">
        <f>IF(Project!E58="","",Project!E58)</f>
        <v/>
      </c>
      <c r="I21" s="875"/>
      <c r="J21" s="875"/>
      <c r="K21" s="876"/>
      <c r="L21" s="30" t="str">
        <f>Project!H58</f>
        <v>[direct/indirect]</v>
      </c>
    </row>
    <row r="22" spans="1:14" ht="14.1" customHeight="1">
      <c r="B22" s="694" t="str">
        <f>Project!B52</f>
        <v>Common Area</v>
      </c>
      <c r="C22" s="695"/>
      <c r="D22" s="695"/>
      <c r="E22" s="695"/>
      <c r="F22" s="695"/>
      <c r="G22" s="148" t="str">
        <f t="shared" si="1"/>
        <v>optional</v>
      </c>
      <c r="H22" s="912" t="str">
        <f>IF(Project!E52="","",Project!E52)</f>
        <v/>
      </c>
      <c r="I22" s="912"/>
      <c r="J22" s="912"/>
      <c r="K22" s="913"/>
      <c r="L22" s="30" t="str">
        <f>L16</f>
        <v>[m²]</v>
      </c>
    </row>
    <row r="23" spans="1:14" ht="14.1" customHeight="1" thickBot="1">
      <c r="B23" s="683" t="str">
        <f>Project!B53</f>
        <v>Tenant Space</v>
      </c>
      <c r="C23" s="684"/>
      <c r="D23" s="684"/>
      <c r="E23" s="684"/>
      <c r="F23" s="684"/>
      <c r="G23" s="212" t="str">
        <f t="shared" si="1"/>
        <v>optional</v>
      </c>
      <c r="H23" s="947" t="str">
        <f>IF(Project!E53="","",Project!E53)</f>
        <v/>
      </c>
      <c r="I23" s="947"/>
      <c r="J23" s="947"/>
      <c r="K23" s="948"/>
      <c r="L23" s="30" t="str">
        <f>L22</f>
        <v>[m²]</v>
      </c>
    </row>
    <row r="25" spans="1:14" ht="13.5" thickBot="1">
      <c r="B25" s="29" t="str">
        <f>HLOOKUP(Start!$B$14,Sprachen_allg!B:Z,ROWS(Sprachen_allg!1:254),FALSE)</f>
        <v>1.3 Formal details on the provision of the information</v>
      </c>
    </row>
    <row r="26" spans="1:14" ht="14.1" customHeight="1">
      <c r="B26" s="692" t="str">
        <f>Project!B39</f>
        <v>Date of data collection</v>
      </c>
      <c r="C26" s="693"/>
      <c r="D26" s="693"/>
      <c r="E26" s="693"/>
      <c r="F26" s="693"/>
      <c r="G26" s="213" t="str">
        <f>G8</f>
        <v>mandatory</v>
      </c>
      <c r="H26" s="931" t="str">
        <f>IF(Project!E39="","",Project!E39)</f>
        <v/>
      </c>
      <c r="I26" s="931"/>
      <c r="J26" s="931"/>
      <c r="K26" s="932"/>
      <c r="L26" s="30" t="str">
        <f>Project!H39</f>
        <v>[DD.MM.YYYY]</v>
      </c>
    </row>
    <row r="27" spans="1:14" ht="14.1" customHeight="1">
      <c r="B27" s="762" t="str">
        <f>Project!B40</f>
        <v>Data collected by …</v>
      </c>
      <c r="C27" s="763"/>
      <c r="D27" s="763"/>
      <c r="E27" s="763"/>
      <c r="F27" s="933"/>
      <c r="G27" s="149" t="str">
        <f t="shared" ref="G27:G28" si="2">G26</f>
        <v>mandatory</v>
      </c>
      <c r="H27" s="875" t="str">
        <f>IF(Project!E40="","",Project!E40)</f>
        <v/>
      </c>
      <c r="I27" s="875"/>
      <c r="J27" s="875"/>
      <c r="K27" s="876"/>
      <c r="L27" s="30" t="str">
        <f>Project!H40</f>
        <v>[Name, Organisation]</v>
      </c>
    </row>
    <row r="28" spans="1:14" ht="14.1" customHeight="1" thickBot="1">
      <c r="B28" s="949" t="str">
        <f>Project!B41</f>
        <v>Data checked by …</v>
      </c>
      <c r="C28" s="950"/>
      <c r="D28" s="950"/>
      <c r="E28" s="950"/>
      <c r="F28" s="951"/>
      <c r="G28" s="214" t="str">
        <f t="shared" si="2"/>
        <v>mandatory</v>
      </c>
      <c r="H28" s="957" t="str">
        <f>IF(Project!E41="","",Project!E41)</f>
        <v/>
      </c>
      <c r="I28" s="957"/>
      <c r="J28" s="957"/>
      <c r="K28" s="958"/>
      <c r="L28" s="30" t="str">
        <f>L27</f>
        <v>[Name, Organisation]</v>
      </c>
    </row>
    <row r="30" spans="1:14" ht="13.5" thickBot="1">
      <c r="B30" s="28" t="str">
        <f>HLOOKUP(Start!$B$14,Sprachen_allg!B:Z,ROWS(Sprachen_allg!1:257),FALSE)</f>
        <v>2. Key metrics on greenhouse gas emissions caused by ongoing operations (accounting scope "Operation")</v>
      </c>
    </row>
    <row r="31" spans="1:14" ht="15.75" customHeight="1">
      <c r="A31" s="32"/>
      <c r="B31" s="692" t="str">
        <f>"2.1. "&amp;Project!B9&amp;" ("&amp;HLOOKUP(Start!$B$14,Sprachen_allg!B:Z,ROWS(Sprachen_allg!1:258),FALSE)&amp;" "&amp;H4&amp;")"</f>
        <v>2.1. Reporting period (Requirement: Mostly in 2019)</v>
      </c>
      <c r="C31" s="693"/>
      <c r="D31" s="693"/>
      <c r="E31" s="693"/>
      <c r="F31" s="693"/>
      <c r="G31" s="215" t="str">
        <f>G26</f>
        <v>mandatory</v>
      </c>
      <c r="H31" s="945" t="str">
        <f>IF(Project!E9="","",Project!E9)</f>
        <v/>
      </c>
      <c r="I31" s="945"/>
      <c r="J31" s="945"/>
      <c r="K31" s="946"/>
      <c r="L31" s="30" t="str">
        <f>Project!H9</f>
        <v>[MM.YYYY - MM.YYYY]</v>
      </c>
    </row>
    <row r="32" spans="1:14" ht="15.75" customHeight="1">
      <c r="A32" s="32"/>
      <c r="B32" s="694" t="str">
        <f>HLOOKUP(Start!$B$14,Sprachen_allg!B:Z,ROWS(Sprachen_allg!1:259),FALSE)</f>
        <v>2.2. Total absolute annual GHG emissions - operation</v>
      </c>
      <c r="C32" s="695"/>
      <c r="D32" s="695"/>
      <c r="E32" s="695"/>
      <c r="F32" s="695"/>
      <c r="G32" s="148" t="str">
        <f t="shared" ref="G32:G37" si="3">G31</f>
        <v>mandatory</v>
      </c>
      <c r="H32" s="859">
        <f ca="1">IF($H$4&lt;StartjahrKSFP,HLOOKUP($H$4,'PART 1 Status assessment'!$F$18:$H$198,ROWS('PART 1 Status assessment'!18:198),FALSE),HLOOKUP($H$4,'PART 2a CAR Measures'!$H$6:$AL$263,ROWS('PART 2a CAR Measures'!6:263),FALSE))</f>
        <v>0</v>
      </c>
      <c r="I32" s="859"/>
      <c r="J32" s="859"/>
      <c r="K32" s="860"/>
      <c r="L32" s="30" t="str">
        <f>'PART 1 Status assessment'!E196</f>
        <v>[kgCO2eq/a]</v>
      </c>
      <c r="N32" s="32"/>
    </row>
    <row r="33" spans="1:14" ht="15.75" customHeight="1">
      <c r="A33" s="32"/>
      <c r="B33" s="857" t="str">
        <f>HLOOKUP(Start!$B$14,Sprachen_allg!B:Z,ROWS(Sprachen_allg!1:260),FALSE)</f>
        <v>2.2.1. Absolute annual GHG emissions SCOPE 1 - operation</v>
      </c>
      <c r="C33" s="858"/>
      <c r="D33" s="858"/>
      <c r="E33" s="858"/>
      <c r="F33" s="858"/>
      <c r="G33" s="148" t="str">
        <f t="shared" si="3"/>
        <v>mandatory</v>
      </c>
      <c r="H33" s="859">
        <f ca="1">IF($H$4&lt;StartjahrKSFP,HLOOKUP($H$4,'PART 1 Status assessment'!$F$18:$H$360,ROWS('PART 1 Status assessment'!18:300),FALSE),HLOOKUP($H$4,'PART 2a CAR Measures'!$H$6:$AL$485,ROWS('PART 2a CAR Measures'!6:379),FALSE))</f>
        <v>0</v>
      </c>
      <c r="I33" s="859"/>
      <c r="J33" s="859"/>
      <c r="K33" s="860"/>
      <c r="L33" s="30" t="str">
        <f>L32</f>
        <v>[kgCO2eq/a]</v>
      </c>
      <c r="N33" s="32"/>
    </row>
    <row r="34" spans="1:14" ht="15.75" customHeight="1">
      <c r="A34" s="32"/>
      <c r="B34" s="857" t="str">
        <f>HLOOKUP(Start!$B$14,Sprachen_allg!B:Z,ROWS(Sprachen_allg!1:261),FALSE)</f>
        <v>2.2.2. Absolute annual GHG emissions SCOPE 2 - operation</v>
      </c>
      <c r="C34" s="858"/>
      <c r="D34" s="858"/>
      <c r="E34" s="858"/>
      <c r="F34" s="858"/>
      <c r="G34" s="148" t="str">
        <f t="shared" si="3"/>
        <v>mandatory</v>
      </c>
      <c r="H34" s="859">
        <f ca="1">IF($H$4&lt;StartjahrKSFP,HLOOKUP($H$4,'PART 1 Status assessment'!$F$18:$H$360,ROWS('PART 1 Status assessment'!18:301),FALSE),HLOOKUP($H$4,'PART 2a CAR Measures'!$H$6:$AL$485,ROWS('PART 2a CAR Measures'!6:380),FALSE))</f>
        <v>0</v>
      </c>
      <c r="I34" s="859"/>
      <c r="J34" s="859"/>
      <c r="K34" s="860"/>
      <c r="L34" s="515" t="str">
        <f t="shared" ref="L34:L35" si="4">L33</f>
        <v>[kgCO2eq/a]</v>
      </c>
      <c r="N34" s="32"/>
    </row>
    <row r="35" spans="1:14" ht="15.75" customHeight="1">
      <c r="A35" s="32"/>
      <c r="B35" s="884" t="str">
        <f>HLOOKUP(Start!$B$14,Sprachen_allg!B:Z,ROWS(Sprachen_allg!1:262),FALSE)</f>
        <v>2.2.3. GHG emissions from exported final energy (credit)</v>
      </c>
      <c r="C35" s="885"/>
      <c r="D35" s="885"/>
      <c r="E35" s="885"/>
      <c r="F35" s="911"/>
      <c r="G35" s="148" t="str">
        <f t="shared" si="3"/>
        <v>mandatory</v>
      </c>
      <c r="H35" s="859">
        <f ca="1">IF($H$4&lt;StartjahrKSFP,HLOOKUP($H$4,'PART 1 Status assessment'!$F$18:$H$198,ROWS('PART 1 Status assessment'!18:197),FALSE),HLOOKUP($H$4,'PART 2a CAR Measures'!$H$6:$AL$263,ROWS('PART 2a CAR Measures'!6:262),FALSE))</f>
        <v>0</v>
      </c>
      <c r="I35" s="859"/>
      <c r="J35" s="859"/>
      <c r="K35" s="860"/>
      <c r="L35" s="515" t="str">
        <f t="shared" si="4"/>
        <v>[kgCO2eq/a]</v>
      </c>
      <c r="N35" s="32"/>
    </row>
    <row r="36" spans="1:14" ht="14.1" customHeight="1">
      <c r="A36" s="32"/>
      <c r="B36" s="694" t="str">
        <f>HLOOKUP(Start!$B$14,Sprachen_allg!B:Z,ROWS(Sprachen_allg!1:263),FALSE)</f>
        <v>2.3. Data Quality Index (DQI) of 2.2.</v>
      </c>
      <c r="C36" s="695"/>
      <c r="D36" s="695"/>
      <c r="E36" s="695"/>
      <c r="F36" s="695"/>
      <c r="G36" s="148" t="str">
        <f t="shared" si="3"/>
        <v>mandatory</v>
      </c>
      <c r="H36" s="854" t="str">
        <f>IF($H$4&lt;StartjahrKSFP,IF(HLOOKUP($H$4,'PART 1 Status assessment'!$F$18:$H$229,ROWS('PART 1 Status assessment'!18:205),FALSE)=TextDQI,TextDaten,HLOOKUP($H$4,'PART 1 Status assessment'!$F$18:$H$229,ROWS('PART 1 Status assessment'!18:205),FALSE)),IF(HLOOKUP($H$4,'PART 2a CAR Measures'!$H$6:$AL$306,ROWS('PART 2a CAR Measures'!6:266),FALSE)=TextDQI,TextKSFP,HLOOKUP($H$4,'PART 2a CAR Measures'!$H$6:$AL$306,ROWS('PART 2a CAR Measures'!6:266),FALSE)))</f>
        <v>Please enter in condition survey</v>
      </c>
      <c r="I36" s="855"/>
      <c r="J36" s="855"/>
      <c r="K36" s="856"/>
      <c r="L36" s="30" t="s">
        <v>167</v>
      </c>
      <c r="N36" s="32"/>
    </row>
    <row r="37" spans="1:14" ht="14.1" customHeight="1">
      <c r="A37" s="32"/>
      <c r="B37" s="937" t="str">
        <f>"2.4. "&amp;HLOOKUP(Start!$B$14,Sprachen_allg!B:Z,ROWS(Sprachen_allg!1:264),FALSE)&amp;" "&amp;IF(Project!$E$35="",HLOOKUP(Start!$B$14,Sprachen_allg!B:Z,ROWS(Sprachen_allg!1:265),FALSE), Project!$E$35)</f>
        <v>2.4. Annual GHG emissions per adequate reference unit</v>
      </c>
      <c r="C37" s="938"/>
      <c r="D37" s="938"/>
      <c r="E37" s="938"/>
      <c r="F37" s="938"/>
      <c r="G37" s="216" t="str">
        <f t="shared" si="3"/>
        <v>mandatory</v>
      </c>
      <c r="H37" s="912">
        <f>IF(Project!E36&gt;0,H32/Project!E36,0)</f>
        <v>0</v>
      </c>
      <c r="I37" s="912"/>
      <c r="J37" s="912"/>
      <c r="K37" s="913"/>
      <c r="L37" s="30" t="str">
        <f>"[kgCO2eq/a*"&amp;IF(Project!E35="",HLOOKUP(Start!$B$14,Sprachen_allg!B:Z,ROWS(Sprachen_allg!1:265),FALSE),Project!E35)&amp;"]"</f>
        <v>[kgCO2eq/a*adequate reference unit]</v>
      </c>
      <c r="N37" s="32"/>
    </row>
    <row r="38" spans="1:14" ht="14.1" customHeight="1">
      <c r="A38" s="32"/>
      <c r="B38" s="694" t="str">
        <f>"2.5. "&amp;HLOOKUP(Start!$B$14,Sprachen_allg!B:Z,ROWS(Sprachen_allg!1:264),FALSE)&amp;" "&amp;IF(Project!E54="",HLOOKUP(Start!$B$14,Sprachen_allg!B:Z,ROWS(Sprachen_allg!1:266),FALSE),Project!E54)</f>
        <v>2.5. Annual GHG emissions per adequate area unit</v>
      </c>
      <c r="C38" s="695"/>
      <c r="D38" s="695"/>
      <c r="E38" s="695"/>
      <c r="F38" s="695"/>
      <c r="G38" s="148" t="str">
        <f>G20</f>
        <v>optional</v>
      </c>
      <c r="H38" s="912">
        <f>IF(Project!E55&gt;0,H32/Project!E55,0)</f>
        <v>0</v>
      </c>
      <c r="I38" s="912"/>
      <c r="J38" s="912"/>
      <c r="K38" s="913"/>
      <c r="L38" s="30" t="s">
        <v>183</v>
      </c>
      <c r="N38" s="32"/>
    </row>
    <row r="39" spans="1:14" ht="14.1" customHeight="1">
      <c r="A39" s="32"/>
      <c r="B39" s="694" t="str">
        <f>HLOOKUP(Start!$B$14,Sprachen_allg!B:Z,ROWS(Sprachen_allg!1:267),FALSE)</f>
        <v>2.6. Annual GHG emissions per energy reference area</v>
      </c>
      <c r="C39" s="695"/>
      <c r="D39" s="695"/>
      <c r="E39" s="695"/>
      <c r="F39" s="695"/>
      <c r="G39" s="148" t="str">
        <f>G38</f>
        <v>optional</v>
      </c>
      <c r="H39" s="912">
        <f>IF(Project!E50&gt;0,H32/Project!E50,IF(Project!E51&gt;0,H32/Project!E51,0))</f>
        <v>0</v>
      </c>
      <c r="I39" s="912"/>
      <c r="J39" s="912"/>
      <c r="K39" s="913"/>
      <c r="L39" s="30" t="s">
        <v>168</v>
      </c>
      <c r="N39" s="32"/>
    </row>
    <row r="40" spans="1:14" s="35" customFormat="1" ht="14.1" customHeight="1">
      <c r="A40" s="217"/>
      <c r="B40" s="689" t="str">
        <f>HLOOKUP(Start!$B$14,Sprachen_allg!B:Z,ROWS(Sprachen_allg!1:268),FALSE)</f>
        <v>2.7. Supplier-specific CO2 emission factors used when procuring off-site generated renewable energy sources:</v>
      </c>
      <c r="C40" s="690"/>
      <c r="D40" s="690"/>
      <c r="E40" s="690"/>
      <c r="F40" s="690"/>
      <c r="G40" s="690"/>
      <c r="H40" s="690"/>
      <c r="I40" s="690"/>
      <c r="J40" s="690"/>
      <c r="K40" s="845"/>
      <c r="L40" s="218"/>
    </row>
    <row r="41" spans="1:14" ht="14.1" customHeight="1">
      <c r="B41" s="870" t="str">
        <f>"2.7.1. "&amp;'ANNEX 1 Emission Factors'!B24</f>
        <v>2.7.1. 'Green Electricity'-Mix 1 (supplier-specific)</v>
      </c>
      <c r="C41" s="871"/>
      <c r="D41" s="871"/>
      <c r="E41" s="871"/>
      <c r="F41" s="871"/>
      <c r="G41" s="148" t="str">
        <f>G31</f>
        <v>mandatory</v>
      </c>
      <c r="H41" s="861" t="str">
        <f ca="1">IF($H$4&lt;StartjahrKSFP,IF(HLOOKUP($H$4,'PART 1 Status assessment'!$F$18:$H$360,ROWS('PART 1 Status assessment'!18:242),FALSE)&gt;0,HLOOKUP($H$4,'PART 1 Status assessment'!$F$18:$H$360,ROWS('PART 1 Status assessment'!18:251),FALSE),TextAusEtr),IF(HLOOKUP($H$4,'PART 2a CAR Measures'!$H$6:$AL$485,ROWS('PART 2a CAR Measures'!6:321),FALSE)&gt;0,HLOOKUP($H$4,'PART 2a CAR Measures'!$H$6:$AL$485,ROWS('PART 2a CAR Measures'!6:330),FALSE),TextAusEtr))</f>
        <v>Energy source not used this year</v>
      </c>
      <c r="I41" s="862"/>
      <c r="J41" s="862"/>
      <c r="K41" s="863"/>
      <c r="L41" s="30" t="str">
        <f>'PART 1 Status assessment'!E31</f>
        <v>[kgCO2eq/kWh]</v>
      </c>
    </row>
    <row r="42" spans="1:14" ht="14.1" customHeight="1">
      <c r="B42" s="870" t="str">
        <f>"2.7.2. "&amp;'ANNEX 1 Emission Factors'!B25</f>
        <v>2.7.2. 'Green Electricity'-Mix 2 (supplier-specific)</v>
      </c>
      <c r="C42" s="871"/>
      <c r="D42" s="871"/>
      <c r="E42" s="871"/>
      <c r="F42" s="871"/>
      <c r="G42" s="148" t="str">
        <f t="shared" ref="G42:G50" si="5">G41</f>
        <v>mandatory</v>
      </c>
      <c r="H42" s="861" t="str">
        <f ca="1">IF($H$4&lt;StartjahrKSFP,IF(HLOOKUP($H$4,'PART 1 Status assessment'!$F$18:$H$360,ROWS('PART 1 Status assessment'!18:243),FALSE)&gt;0,HLOOKUP($H$4,'PART 1 Status assessment'!$F$18:$H$360,ROWS('PART 1 Status assessment'!18:252),FALSE),TextAusEtr),IF(HLOOKUP($H$4,'PART 2a CAR Measures'!$H$6:$AL$485,ROWS('PART 2a CAR Measures'!6:322),FALSE)&gt;0,HLOOKUP($H$4,'PART 2a CAR Measures'!$H$6:$AL$485,ROWS('PART 2a CAR Measures'!6:331),FALSE),TextAusEtr))</f>
        <v>Energy source not used this year</v>
      </c>
      <c r="I42" s="862"/>
      <c r="J42" s="862"/>
      <c r="K42" s="863"/>
      <c r="L42" s="30" t="str">
        <f>L41</f>
        <v>[kgCO2eq/kWh]</v>
      </c>
    </row>
    <row r="43" spans="1:14" ht="14.1" customHeight="1">
      <c r="B43" s="870" t="str">
        <f>"2.7.3. "&amp;'ANNEX 1 Emission Factors'!B26</f>
        <v>2.7.3. 'Green Electricity'-Mix 3 (supplier-specific)</v>
      </c>
      <c r="C43" s="871"/>
      <c r="D43" s="871"/>
      <c r="E43" s="871"/>
      <c r="F43" s="871"/>
      <c r="G43" s="148" t="str">
        <f t="shared" si="5"/>
        <v>mandatory</v>
      </c>
      <c r="H43" s="861" t="str">
        <f ca="1">IF($H$4&lt;StartjahrKSFP,IF(HLOOKUP($H$4,'PART 1 Status assessment'!$F$18:$H$360,ROWS('PART 1 Status assessment'!18:244),FALSE)&gt;0,HLOOKUP($H$4,'PART 1 Status assessment'!$F$18:$H$360,ROWS('PART 1 Status assessment'!18:253),FALSE),TextAusEtr),IF(HLOOKUP($H$4,'PART 2a CAR Measures'!$H$6:$AL$485,ROWS('PART 2a CAR Measures'!6:323),FALSE)&gt;0,HLOOKUP($H$4,'PART 2a CAR Measures'!$H$6:$AL$485,ROWS('PART 2a CAR Measures'!6:332),FALSE),TextAusEtr))</f>
        <v>Energy source not used this year</v>
      </c>
      <c r="I43" s="862"/>
      <c r="J43" s="862"/>
      <c r="K43" s="863"/>
      <c r="L43" s="515" t="str">
        <f t="shared" ref="L43:L49" si="6">L42</f>
        <v>[kgCO2eq/kWh]</v>
      </c>
    </row>
    <row r="44" spans="1:14" ht="14.1" customHeight="1">
      <c r="B44" s="870" t="str">
        <f>"2.7.4. "&amp;'ANNEX 1 Emission Factors'!B53</f>
        <v>2.7.4. District heating 1 (supplier-specific)</v>
      </c>
      <c r="C44" s="871"/>
      <c r="D44" s="871"/>
      <c r="E44" s="871"/>
      <c r="F44" s="871"/>
      <c r="G44" s="148" t="str">
        <f t="shared" si="5"/>
        <v>mandatory</v>
      </c>
      <c r="H44" s="861" t="str">
        <f ca="1">IF($H$4&lt;StartjahrKSFP,IF(HLOOKUP($H$4,'PART 1 Status assessment'!$F$18:$H$360,ROWS('PART 1 Status assessment'!18:271),FALSE)&gt;0,HLOOKUP($H$4,'PART 1 Status assessment'!$F$18:$H$360,ROWS('PART 1 Status assessment'!18:291),FALSE),TextAusEtr),IF(HLOOKUP($H$4,'PART 2a CAR Measures'!$H$6:$AL$485,ROWS('PART 2a CAR Measures'!6:350),FALSE)&gt;0,HLOOKUP($H$4,'PART 2a CAR Measures'!$H$6:$AL$485,ROWS('PART 2a CAR Measures'!6:370),FALSE),TextAusEtr))</f>
        <v>Energy source not used this year</v>
      </c>
      <c r="I44" s="862"/>
      <c r="J44" s="862"/>
      <c r="K44" s="863"/>
      <c r="L44" s="515" t="str">
        <f t="shared" si="6"/>
        <v>[kgCO2eq/kWh]</v>
      </c>
    </row>
    <row r="45" spans="1:14" ht="14.1" customHeight="1">
      <c r="B45" s="870" t="str">
        <f>"2.7.5. "&amp;'ANNEX 1 Emission Factors'!B54</f>
        <v>2.7.5. District heating 2 (supplier-specific)</v>
      </c>
      <c r="C45" s="871"/>
      <c r="D45" s="871"/>
      <c r="E45" s="871"/>
      <c r="F45" s="871"/>
      <c r="G45" s="148" t="str">
        <f t="shared" si="5"/>
        <v>mandatory</v>
      </c>
      <c r="H45" s="861" t="str">
        <f ca="1">IF($H$4&lt;StartjahrKSFP,IF(HLOOKUP($H$4,'PART 1 Status assessment'!$F$18:$H$360,ROWS('PART 1 Status assessment'!18:272),FALSE)&gt;0,HLOOKUP($H$4,'PART 1 Status assessment'!$F$18:$H$360,ROWS('PART 1 Status assessment'!18:292),FALSE),TextAusEtr),IF(HLOOKUP($H$4,'PART 2a CAR Measures'!$H$6:$AL$485,ROWS('PART 2a CAR Measures'!6:351),FALSE)&gt;0,HLOOKUP($H$4,'PART 2a CAR Measures'!$H$6:$AL$485,ROWS('PART 2a CAR Measures'!6:371),FALSE),TextAusEtr))</f>
        <v>Energy source not used this year</v>
      </c>
      <c r="I45" s="862"/>
      <c r="J45" s="862"/>
      <c r="K45" s="863"/>
      <c r="L45" s="515" t="str">
        <f t="shared" si="6"/>
        <v>[kgCO2eq/kWh]</v>
      </c>
    </row>
    <row r="46" spans="1:14" ht="14.1" customHeight="1">
      <c r="B46" s="870" t="str">
        <f>"2.7.6. "&amp;'ANNEX 1 Emission Factors'!B55</f>
        <v>2.7.6. District heating 3 (supplier-specific)</v>
      </c>
      <c r="C46" s="871"/>
      <c r="D46" s="871"/>
      <c r="E46" s="871"/>
      <c r="F46" s="871"/>
      <c r="G46" s="148" t="str">
        <f t="shared" si="5"/>
        <v>mandatory</v>
      </c>
      <c r="H46" s="861" t="str">
        <f ca="1">IF($H$4&lt;StartjahrKSFP,IF(HLOOKUP($H$4,'PART 1 Status assessment'!$F$18:$H$360,ROWS('PART 1 Status assessment'!18:273),FALSE)&gt;0,HLOOKUP($H$4,'PART 1 Status assessment'!$F$18:$H$360,ROWS('PART 1 Status assessment'!18:293),FALSE),TextAusEtr),IF(HLOOKUP($H$4,'PART 2a CAR Measures'!$H$6:$AL$485,ROWS('PART 2a CAR Measures'!6:352),FALSE)&gt;0,HLOOKUP($H$4,'PART 2a CAR Measures'!$H$6:$AL$485,ROWS('PART 2a CAR Measures'!6:372),FALSE),TextAusEtr))</f>
        <v>Energy source not used this year</v>
      </c>
      <c r="I46" s="862"/>
      <c r="J46" s="862"/>
      <c r="K46" s="863"/>
      <c r="L46" s="515" t="str">
        <f t="shared" si="6"/>
        <v>[kgCO2eq/kWh]</v>
      </c>
    </row>
    <row r="47" spans="1:14" ht="14.1" customHeight="1">
      <c r="B47" s="870" t="str">
        <f>"2.7.7. "&amp;'ANNEX 1 Emission Factors'!B56</f>
        <v>2.7.7. District cooling 1 (supplier-specific)</v>
      </c>
      <c r="C47" s="871"/>
      <c r="D47" s="871"/>
      <c r="E47" s="871"/>
      <c r="F47" s="871"/>
      <c r="G47" s="148" t="str">
        <f t="shared" si="5"/>
        <v>mandatory</v>
      </c>
      <c r="H47" s="861" t="str">
        <f ca="1">IF($H$4&lt;StartjahrKSFP,IF(HLOOKUP($H$4,'PART 1 Status assessment'!$F$18:$H$360,ROWS('PART 1 Status assessment'!18:275),FALSE)&gt;0,HLOOKUP($H$4,'PART 1 Status assessment'!$F$18:$H$360,ROWS('PART 1 Status assessment'!18:295),FALSE),TextAusEtr),IF(HLOOKUP($H$4,'PART 2a CAR Measures'!$H$6:$AL$485,ROWS('PART 2a CAR Measures'!6:354),FALSE)&gt;0,HLOOKUP($H$4,'PART 2a CAR Measures'!$H$6:$AL$485,ROWS('PART 2a CAR Measures'!6:374),FALSE),TextAusEtr))</f>
        <v>Energy source not used this year</v>
      </c>
      <c r="I47" s="862"/>
      <c r="J47" s="862"/>
      <c r="K47" s="863"/>
      <c r="L47" s="515" t="str">
        <f t="shared" si="6"/>
        <v>[kgCO2eq/kWh]</v>
      </c>
    </row>
    <row r="48" spans="1:14" ht="14.1" customHeight="1">
      <c r="B48" s="870" t="str">
        <f>"2.7.8. "&amp;'ANNEX 1 Emission Factors'!B57</f>
        <v>2.7.8. District cooling 2 (supplier-specific)</v>
      </c>
      <c r="C48" s="871"/>
      <c r="D48" s="871"/>
      <c r="E48" s="871"/>
      <c r="F48" s="871"/>
      <c r="G48" s="148" t="str">
        <f t="shared" si="5"/>
        <v>mandatory</v>
      </c>
      <c r="H48" s="861" t="str">
        <f ca="1">IF($H$4&lt;StartjahrKSFP,IF(HLOOKUP($H$4,'PART 1 Status assessment'!$F$18:$H$360,ROWS('PART 1 Status assessment'!18:276),FALSE)&gt;0,HLOOKUP($H$4,'PART 1 Status assessment'!$F$18:$H$360,ROWS('PART 1 Status assessment'!18:296),FALSE),TextAusEtr),IF(HLOOKUP($H$4,'PART 2a CAR Measures'!$H$6:$AL$485,ROWS('PART 2a CAR Measures'!6:355),FALSE)&gt;0,HLOOKUP($H$4,'PART 2a CAR Measures'!$H$6:$AL$485,ROWS('PART 2a CAR Measures'!6:375),FALSE),TextAusEtr))</f>
        <v>Energy source not used this year</v>
      </c>
      <c r="I48" s="862"/>
      <c r="J48" s="862"/>
      <c r="K48" s="863"/>
      <c r="L48" s="515" t="str">
        <f t="shared" si="6"/>
        <v>[kgCO2eq/kWh]</v>
      </c>
    </row>
    <row r="49" spans="1:12" ht="14.1" customHeight="1">
      <c r="B49" s="870" t="str">
        <f>"2.7.9. "&amp;'ANNEX 1 Emission Factors'!B58</f>
        <v>2.7.9. District cooling 3 (supplier-specific)</v>
      </c>
      <c r="C49" s="871"/>
      <c r="D49" s="871"/>
      <c r="E49" s="871"/>
      <c r="F49" s="871"/>
      <c r="G49" s="148" t="str">
        <f t="shared" si="5"/>
        <v>mandatory</v>
      </c>
      <c r="H49" s="861" t="str">
        <f ca="1">IF($H$4&lt;StartjahrKSFP,IF(HLOOKUP($H$4,'PART 1 Status assessment'!$F$18:$H$360,ROWS('PART 1 Status assessment'!18:277),FALSE)&gt;0,HLOOKUP($H$4,'PART 1 Status assessment'!$F$18:$H$360,ROWS('PART 1 Status assessment'!18:297),FALSE),TextAusEtr),IF(HLOOKUP($H$4,'PART 2a CAR Measures'!$H$6:$AL$485,ROWS('PART 2a CAR Measures'!6:356),FALSE)&gt;0,HLOOKUP($H$4,'PART 2a CAR Measures'!$H$6:$AL$485,ROWS('PART 2a CAR Measures'!6:376),FALSE),TextAusEtr))</f>
        <v>Energy source not used this year</v>
      </c>
      <c r="I49" s="862"/>
      <c r="J49" s="862"/>
      <c r="K49" s="863"/>
      <c r="L49" s="515" t="str">
        <f t="shared" si="6"/>
        <v>[kgCO2eq/kWh]</v>
      </c>
    </row>
    <row r="50" spans="1:12" ht="27" customHeight="1" thickBot="1">
      <c r="B50" s="789" t="str">
        <f>HLOOKUP(Start!$B$14,Sprachen_allg!B:Z,ROWS(Sprachen_allg!1:269),FALSE)</f>
        <v>2.8 Data source(s) used for CO2 emission factors according to the reference database</v>
      </c>
      <c r="C50" s="790"/>
      <c r="D50" s="790"/>
      <c r="E50" s="790"/>
      <c r="F50" s="791"/>
      <c r="G50" s="212" t="str">
        <f t="shared" si="5"/>
        <v>mandatory</v>
      </c>
      <c r="H50" s="889"/>
      <c r="I50" s="890"/>
      <c r="J50" s="890"/>
      <c r="K50" s="891"/>
      <c r="L50" s="30" t="str">
        <f>HLOOKUP(Start!$B$14,Sprachen_Einheiten!B:Z,ROWS(Sprachen_Einheiten!1:29),FALSE)</f>
        <v>[Yes/No]</v>
      </c>
    </row>
    <row r="51" spans="1:12">
      <c r="B51" s="32"/>
    </row>
    <row r="52" spans="1:12" ht="13.5" thickBot="1">
      <c r="B52" s="514" t="str">
        <f>HLOOKUP(Start!$B$14,Sprachen_allg!B:Z,ROWS(Sprachen_allg!1:270),FALSE)</f>
        <v>3. Key metrics on greenhouse gas emissions caused by construction (accounting scope "Construction")</v>
      </c>
    </row>
    <row r="53" spans="1:12" ht="15.75" customHeight="1">
      <c r="A53" s="32"/>
      <c r="B53" s="692" t="str">
        <f>HLOOKUP(Start!$B$14,Sprachen_allg!B:Z,ROWS(Sprachen_allg!1:271),FALSE)</f>
        <v>3.1. Initial absolute GHG emissions from the construction</v>
      </c>
      <c r="C53" s="693"/>
      <c r="D53" s="693"/>
      <c r="E53" s="693"/>
      <c r="F53" s="693"/>
      <c r="G53" s="213" t="str">
        <f>G50</f>
        <v>mandatory</v>
      </c>
      <c r="H53" s="887" t="str">
        <f>IF(BBK=0,Variablen!B39,Project!E15)</f>
        <v>Accounting scope "Operation"</v>
      </c>
      <c r="I53" s="887"/>
      <c r="J53" s="887"/>
      <c r="K53" s="888"/>
      <c r="L53" s="30" t="str">
        <f>Project!H12</f>
        <v>[kgCO2eq]</v>
      </c>
    </row>
    <row r="54" spans="1:12" ht="12.75" customHeight="1">
      <c r="A54" s="32"/>
      <c r="B54" s="694" t="str">
        <f>HLOOKUP(Start!$B$14,Sprachen_allg!B:Z,ROWS(Sprachen_allg!1:272),FALSE)</f>
        <v>2.2. Data Quality Index (DQI) of 3.1.</v>
      </c>
      <c r="C54" s="695"/>
      <c r="D54" s="695"/>
      <c r="E54" s="695"/>
      <c r="F54" s="695"/>
      <c r="G54" s="216" t="str">
        <f>G53</f>
        <v>mandatory</v>
      </c>
      <c r="H54" s="854" t="str">
        <f>IF(BBK=0,Variablen!B39,IF(Project!E16="",EingabePd,Project!E16))</f>
        <v>Accounting scope "Operation"</v>
      </c>
      <c r="I54" s="855"/>
      <c r="J54" s="855"/>
      <c r="K54" s="856"/>
      <c r="L54" s="30" t="s">
        <v>167</v>
      </c>
    </row>
    <row r="55" spans="1:12" ht="27" customHeight="1" thickBot="1">
      <c r="A55" s="32"/>
      <c r="B55" s="789" t="str">
        <f>HLOOKUP(Start!$B$14,Sprachen_allg!B:Z,ROWS(Sprachen_allg!1:273),FALSE)</f>
        <v>3.3. Total GHG emissions from planned and implemented climate action measures by 2050 (module B5)</v>
      </c>
      <c r="C55" s="790"/>
      <c r="D55" s="790"/>
      <c r="E55" s="790"/>
      <c r="F55" s="791"/>
      <c r="G55" s="219" t="str">
        <f>G54</f>
        <v>mandatory</v>
      </c>
      <c r="H55" s="865" t="str">
        <f>IF(BBK=0,Variablen!B39,SUM('PART 2a CAR Measures'!$H$244:$AL$244))</f>
        <v>Accounting scope "Operation"</v>
      </c>
      <c r="I55" s="865"/>
      <c r="J55" s="865"/>
      <c r="K55" s="866"/>
      <c r="L55" s="30" t="str">
        <f>L53</f>
        <v>[kgCO2eq]</v>
      </c>
    </row>
    <row r="57" spans="1:12" ht="13.5" thickBot="1">
      <c r="B57" s="28" t="str">
        <f>HLOOKUP(Start!$B$14,Sprachen_allg!B:Z,ROWS(Sprachen_allg!1:274),FALSE)</f>
        <v>4. Key metrics when using an individual Climate Action Roadmap (CAR)</v>
      </c>
    </row>
    <row r="58" spans="1:12">
      <c r="B58" s="692" t="str">
        <f>HLOOKUP(Start!$B$14,Sprachen_allg!B:Z,ROWS(Sprachen_allg!1:275),FALSE)</f>
        <v>4.1. Year the CAR was created</v>
      </c>
      <c r="C58" s="693"/>
      <c r="D58" s="693"/>
      <c r="E58" s="693"/>
      <c r="F58" s="693"/>
      <c r="G58" s="213" t="str">
        <f>G55</f>
        <v>mandatory</v>
      </c>
      <c r="H58" s="873">
        <f>StartjahrKSFP</f>
        <v>2020</v>
      </c>
      <c r="I58" s="873"/>
      <c r="J58" s="873"/>
      <c r="K58" s="874"/>
      <c r="L58" s="30" t="str">
        <f>L4</f>
        <v>[YYYY]</v>
      </c>
    </row>
    <row r="59" spans="1:12">
      <c r="B59" s="694" t="str">
        <f>HLOOKUP(Start!$B$14,Sprachen_allg!B:Z,ROWS(Sprachen_allg!1:276),FALSE)</f>
        <v>4.2. Accounting scope CAR</v>
      </c>
      <c r="C59" s="695"/>
      <c r="D59" s="695"/>
      <c r="E59" s="695"/>
      <c r="F59" s="695"/>
      <c r="G59" s="148" t="str">
        <f t="shared" ref="G59:G67" si="7">G58</f>
        <v>mandatory</v>
      </c>
      <c r="H59" s="854" t="str">
        <f>IF(ISNUMBER('PART 2a CAR Measures'!G273),Variablen!B40,Variablen!B39)</f>
        <v>Accounting scope "Operation"</v>
      </c>
      <c r="I59" s="855"/>
      <c r="J59" s="855"/>
      <c r="K59" s="856"/>
      <c r="L59" s="30" t="str">
        <f>HLOOKUP(Start!$B$14,Sprachen_Einheiten!B:Z,ROWS(Sprachen_Einheiten!1:30),FALSE)</f>
        <v>[Operation / Operation+Construction]</v>
      </c>
    </row>
    <row r="60" spans="1:12" ht="27" customHeight="1">
      <c r="B60" s="851" t="str">
        <f>HLOOKUP(Start!$B$14,Sprachen_allg!B:Z,ROWS(Sprachen_allg!1:277),FALSE)</f>
        <v>4.3. Starting value CAR:
Total absolute annual GHG emissions - 'Operation'</v>
      </c>
      <c r="C60" s="852"/>
      <c r="D60" s="852"/>
      <c r="E60" s="852"/>
      <c r="F60" s="853"/>
      <c r="G60" s="220" t="str">
        <f t="shared" si="7"/>
        <v>mandatory</v>
      </c>
      <c r="H60" s="919">
        <f ca="1">'PART 2a CAR Measures'!H255</f>
        <v>0</v>
      </c>
      <c r="I60" s="920"/>
      <c r="J60" s="920"/>
      <c r="K60" s="921"/>
      <c r="L60" s="30" t="str">
        <f>L55</f>
        <v>[kgCO2eq]</v>
      </c>
    </row>
    <row r="61" spans="1:12" ht="15.75" customHeight="1">
      <c r="B61" s="851" t="str">
        <f>HLOOKUP(Start!$B$14,Sprachen_allg!B:Z,ROWS(Sprachen_allg!1:278),FALSE)&amp;" "&amp;H4</f>
        <v>4.4. For Accounting scope 'Operation': GHG emissions limit for 2019</v>
      </c>
      <c r="C61" s="852"/>
      <c r="D61" s="852"/>
      <c r="E61" s="852"/>
      <c r="F61" s="853"/>
      <c r="G61" s="220" t="str">
        <f t="shared" si="7"/>
        <v>mandatory</v>
      </c>
      <c r="H61" s="919" t="str">
        <f>IF($H$4&lt;StartjahrKSFP,TextStKSFP&amp;" "&amp;StartjahrKSFP,HLOOKUP($H$4,'PART 2a CAR Measures'!$H$6:$AL$306,ROWS('PART 2a CAR Measures'!6:255),FALSE))</f>
        <v>CAR started in year  2020</v>
      </c>
      <c r="I61" s="920"/>
      <c r="J61" s="920"/>
      <c r="K61" s="921"/>
      <c r="L61" s="30" t="str">
        <f>L60</f>
        <v>[kgCO2eq]</v>
      </c>
    </row>
    <row r="62" spans="1:12" ht="27" customHeight="1">
      <c r="B62" s="689" t="str">
        <f>HLOOKUP(Start!$B$14,Sprachen_allg!B:Z,ROWS(Sprachen_allg!1:279),FALSE) &amp;" "&amp;H4</f>
        <v>4.5. For Accounting scope 'Operation': Absolute deviation of the annual GHG emissions from the GHG emission limit value for 2019</v>
      </c>
      <c r="C62" s="690"/>
      <c r="D62" s="690"/>
      <c r="E62" s="690"/>
      <c r="F62" s="691"/>
      <c r="G62" s="221" t="str">
        <f t="shared" si="7"/>
        <v>mandatory</v>
      </c>
      <c r="H62" s="859" t="str">
        <f>IF($H$4&lt;StartjahrKSFP,TextStKSFP&amp;" "&amp;StartjahrKSFP,JahrEmission-JahrGrenzwert)</f>
        <v>CAR started in year  2020</v>
      </c>
      <c r="I62" s="859"/>
      <c r="J62" s="859"/>
      <c r="K62" s="860"/>
      <c r="L62" s="520" t="str">
        <f>L61</f>
        <v>[kgCO2eq]</v>
      </c>
    </row>
    <row r="63" spans="1:12" ht="27" customHeight="1">
      <c r="B63" s="851" t="str">
        <f>HLOOKUP(Start!$B$14,Sprachen_allg!B:Z,ROWS(Sprachen_allg!1:280),FALSE)&amp;IF(H4&gt;=StartjahrKSFP,H58,"")&amp;"-"&amp;IF(H4&gt;=StartjahrKSFP,H4,"")&amp;")"</f>
        <v>4.6. For Accounting scope 'Operation': Budget compliance according to the Climate Action Roadmap (-)</v>
      </c>
      <c r="C63" s="852"/>
      <c r="D63" s="852"/>
      <c r="E63" s="852"/>
      <c r="F63" s="853"/>
      <c r="G63" s="216" t="str">
        <f t="shared" si="7"/>
        <v>mandatory</v>
      </c>
      <c r="H63" s="854" t="str">
        <f>IF($H$4&lt;StartjahrKSFP,TextStKSFP&amp;" "&amp;StartjahrKSFP,IF(BudgetGrenzwert&gt;BudgetEmission,Y,N))</f>
        <v>CAR started in year  2020</v>
      </c>
      <c r="I63" s="855"/>
      <c r="J63" s="855"/>
      <c r="K63" s="856"/>
      <c r="L63" s="30" t="str">
        <f>L50</f>
        <v>[Yes/No]</v>
      </c>
    </row>
    <row r="64" spans="1:12">
      <c r="B64" s="689" t="str">
        <f>HLOOKUP(Start!$B$14,Sprachen_allg!B:Z,ROWS(Sprachen_allg!1:281),FALSE)</f>
        <v>4.7. For Accounting scope 'Operation and Construction':
Total GHG emissions to be offset by 2050 - construction</v>
      </c>
      <c r="C64" s="690"/>
      <c r="D64" s="690"/>
      <c r="E64" s="690"/>
      <c r="F64" s="691"/>
      <c r="G64" s="220" t="str">
        <f t="shared" si="7"/>
        <v>mandatory</v>
      </c>
      <c r="H64" s="859" t="str">
        <f>'PART 2a CAR Measures'!G273</f>
        <v>Accounting scope "Operation"</v>
      </c>
      <c r="I64" s="859"/>
      <c r="J64" s="859"/>
      <c r="K64" s="860"/>
      <c r="L64" s="30" t="str">
        <f>L62</f>
        <v>[kgCO2eq]</v>
      </c>
    </row>
    <row r="65" spans="1:12" ht="27" customHeight="1">
      <c r="B65" s="914" t="str">
        <f>HLOOKUP(Start!$B$14,Sprachen_allg!B:Z,ROWS(Sprachen_allg!1:282),FALSE)</f>
        <v>4.8. For Accounting scope 'Operation and Construction':
Total GHG emissions to be offset by 2050 - operation</v>
      </c>
      <c r="C65" s="915"/>
      <c r="D65" s="915"/>
      <c r="E65" s="915"/>
      <c r="F65" s="916"/>
      <c r="G65" s="222" t="str">
        <f t="shared" si="7"/>
        <v>mandatory</v>
      </c>
      <c r="H65" s="917" t="str">
        <f>'PART 2a CAR Measures'!G272</f>
        <v>Accounting scope "Operation"</v>
      </c>
      <c r="I65" s="917"/>
      <c r="J65" s="917"/>
      <c r="K65" s="918"/>
      <c r="L65" s="30" t="str">
        <f>L64</f>
        <v>[kgCO2eq]</v>
      </c>
    </row>
    <row r="66" spans="1:12" ht="27" customHeight="1">
      <c r="B66" s="689" t="str">
        <f>HLOOKUP(Start!$B$14,Sprachen_allg!B:Z,ROWS(Sprachen_allg!1:283),FALSE)</f>
        <v>4.9. For Accounting scope 'Operation and Construction':
Total avoided GHG emissions by 2050</v>
      </c>
      <c r="C66" s="690"/>
      <c r="D66" s="690"/>
      <c r="E66" s="690"/>
      <c r="F66" s="691"/>
      <c r="G66" s="148" t="str">
        <f t="shared" si="7"/>
        <v>mandatory</v>
      </c>
      <c r="H66" s="859" t="str">
        <f>IF(BBK=1,SUM('PART 2a CAR Measures'!$H$274:$AL$274),Variablen!$B$39)</f>
        <v>Accounting scope "Operation"</v>
      </c>
      <c r="I66" s="859"/>
      <c r="J66" s="859"/>
      <c r="K66" s="860"/>
      <c r="L66" s="30" t="str">
        <f>L65</f>
        <v>[kgCO2eq]</v>
      </c>
    </row>
    <row r="67" spans="1:12" ht="43.5" customHeight="1" thickBot="1">
      <c r="A67" s="32"/>
      <c r="B67" s="867" t="str">
        <f>HLOOKUP(Start!$B$14,Sprachen_allg!B:Z,ROWS(Sprachen_allg!1:284),FALSE)</f>
        <v>4.10. For Accounting scope 'Operation and Construction':
GHG emissions balance by 2050
(Total to be compensated by subtracting total avoided emissions)</v>
      </c>
      <c r="C67" s="868"/>
      <c r="D67" s="868"/>
      <c r="E67" s="868"/>
      <c r="F67" s="869"/>
      <c r="G67" s="223" t="str">
        <f t="shared" si="7"/>
        <v>mandatory</v>
      </c>
      <c r="H67" s="865" t="str">
        <f>IF(AND(ISNUMBER(H64),ISNUMBER(H65),ISNUMBER(H66)),H64+H65-H66,Variablen!B39)</f>
        <v>Accounting scope "Operation"</v>
      </c>
      <c r="I67" s="865"/>
      <c r="J67" s="865"/>
      <c r="K67" s="866"/>
      <c r="L67" s="30" t="str">
        <f>L66</f>
        <v>[kgCO2eq]</v>
      </c>
    </row>
    <row r="68" spans="1:12" ht="12.75" customHeight="1"/>
    <row r="69" spans="1:12" ht="13.5" thickBot="1">
      <c r="B69" s="28" t="str">
        <f>HLOOKUP(Start!$B$14,Sprachen_allg!B:Z,ROWS(Sprachen_allg!1:285),FALSE)</f>
        <v>5. Further key metrics and additional information</v>
      </c>
    </row>
    <row r="70" spans="1:12" ht="15.75" customHeight="1">
      <c r="B70" s="722" t="str">
        <f>HLOOKUP(Start!$B$14,Sprachen_allg!B:Z,ROWS(Sprachen_allg!1:286),FALSE)</f>
        <v>5.1. Total final energy consumption of the building:</v>
      </c>
      <c r="C70" s="723"/>
      <c r="D70" s="723"/>
      <c r="E70" s="723"/>
      <c r="F70" s="723"/>
      <c r="G70" s="723"/>
      <c r="H70" s="723"/>
      <c r="I70" s="723"/>
      <c r="J70" s="723"/>
      <c r="K70" s="864"/>
    </row>
    <row r="71" spans="1:12" ht="14.1" customHeight="1">
      <c r="B71" s="884" t="str">
        <f>HLOOKUP(Start!$B$14,Sprachen_allg!B:Z,ROWS(Sprachen_allg!1:287),FALSE)</f>
        <v>5.1.1. Electrical energy</v>
      </c>
      <c r="C71" s="885"/>
      <c r="D71" s="885"/>
      <c r="E71" s="885"/>
      <c r="F71" s="885"/>
      <c r="G71" s="885"/>
      <c r="H71" s="885"/>
      <c r="I71" s="885"/>
      <c r="J71" s="885"/>
      <c r="K71" s="886"/>
    </row>
    <row r="72" spans="1:12" ht="14.1" customHeight="1">
      <c r="B72" s="224" t="str">
        <f>HLOOKUP(Start!$B$14,Sprachen_allg!B:Z,ROWS(Sprachen_allg!1:288),FALSE)</f>
        <v>5.1.1.1. Renewable energy</v>
      </c>
      <c r="C72" s="225"/>
      <c r="D72" s="225"/>
      <c r="E72" s="225"/>
      <c r="F72" s="226"/>
      <c r="G72" s="220" t="str">
        <f>G67</f>
        <v>mandatory</v>
      </c>
      <c r="H72" s="859">
        <f ca="1">H92+H82</f>
        <v>0</v>
      </c>
      <c r="I72" s="859"/>
      <c r="J72" s="859"/>
      <c r="K72" s="860"/>
      <c r="L72" s="30" t="str">
        <f>HLOOKUP(Start!$B$14,Sprachen_Einheiten!B:Z,ROWS(Sprachen_Einheiten!1:31),FALSE)</f>
        <v>[kWh/a]</v>
      </c>
    </row>
    <row r="73" spans="1:12" ht="14.1" customHeight="1">
      <c r="B73" s="224" t="str">
        <f>HLOOKUP(Start!$B$14,Sprachen_allg!B:Z,ROWS(Sprachen_allg!1:289),FALSE)</f>
        <v>5.1.1.2. Non-renewable energy</v>
      </c>
      <c r="C73" s="225"/>
      <c r="D73" s="225"/>
      <c r="E73" s="225"/>
      <c r="F73" s="226"/>
      <c r="G73" s="220" t="str">
        <f>G72</f>
        <v>mandatory</v>
      </c>
      <c r="H73" s="859">
        <f ca="1">IF($H$4&lt;StartjahrKSFP,HLOOKUP($H$4,'PART 1 Status assessment'!$F$18:$H$360,ROWS('PART 1 Status assessment'!18:305),FALSE),HLOOKUP($H$4,'PART 2a CAR Measures'!$H$6:$AL$485,ROWS('PART 2a CAR Measures'!6:384),FALSE))</f>
        <v>0</v>
      </c>
      <c r="I73" s="859"/>
      <c r="J73" s="859"/>
      <c r="K73" s="860"/>
      <c r="L73" s="30" t="str">
        <f>L72</f>
        <v>[kWh/a]</v>
      </c>
    </row>
    <row r="74" spans="1:12" ht="14.1" customHeight="1">
      <c r="B74" s="884" t="str">
        <f>HLOOKUP(Start!$B$14,Sprachen_allg!B:Z,ROWS(Sprachen_allg!1:290),FALSE)</f>
        <v>5.1.2. Thermal energy</v>
      </c>
      <c r="C74" s="885"/>
      <c r="D74" s="885"/>
      <c r="E74" s="885"/>
      <c r="F74" s="885"/>
      <c r="G74" s="885"/>
      <c r="H74" s="885"/>
      <c r="I74" s="885"/>
      <c r="J74" s="885"/>
      <c r="K74" s="886"/>
      <c r="L74" s="30"/>
    </row>
    <row r="75" spans="1:12" ht="14.1" customHeight="1">
      <c r="B75" s="224" t="str">
        <f>HLOOKUP(Start!$B$14,Sprachen_allg!B:Z,ROWS(Sprachen_allg!1:291),FALSE)</f>
        <v>5.1.2.1. Renewable energy</v>
      </c>
      <c r="C75" s="225"/>
      <c r="D75" s="225"/>
      <c r="E75" s="225"/>
      <c r="F75" s="226"/>
      <c r="G75" s="220" t="str">
        <f>G73</f>
        <v>mandatory</v>
      </c>
      <c r="H75" s="859">
        <f ca="1">H93+H83+H84</f>
        <v>0</v>
      </c>
      <c r="I75" s="859"/>
      <c r="J75" s="859"/>
      <c r="K75" s="860"/>
      <c r="L75" s="30" t="str">
        <f>L73</f>
        <v>[kWh/a]</v>
      </c>
    </row>
    <row r="76" spans="1:12" ht="14.1" customHeight="1">
      <c r="B76" s="224" t="str">
        <f>HLOOKUP(Start!$B$14,Sprachen_allg!B:Z,ROWS(Sprachen_allg!1:292),FALSE)</f>
        <v>5.1.2.2. Non-renewable energy</v>
      </c>
      <c r="C76" s="225"/>
      <c r="D76" s="225"/>
      <c r="E76" s="225"/>
      <c r="F76" s="226"/>
      <c r="G76" s="220" t="str">
        <f>G75</f>
        <v>mandatory</v>
      </c>
      <c r="H76" s="859">
        <f ca="1">IF($H$4&lt;StartjahrKSFP,HLOOKUP($H$4,'PART 1 Status assessment'!$F$18:$H$360,ROWS('PART 1 Status assessment'!18:307),FALSE),HLOOKUP($H$4,'PART 2a CAR Measures'!$H$6:$AL$485,ROWS('PART 2a CAR Measures'!6:386),FALSE))</f>
        <v>0</v>
      </c>
      <c r="I76" s="859"/>
      <c r="J76" s="859"/>
      <c r="K76" s="860"/>
      <c r="L76" s="30" t="str">
        <f>L75</f>
        <v>[kWh/a]</v>
      </c>
    </row>
    <row r="77" spans="1:12" ht="15.75" customHeight="1">
      <c r="B77" s="857" t="str">
        <f>HLOOKUP(Start!$B$14,Sprachen_allg!B:Z,ROWS(Sprachen_allg!1:293),FALSE)</f>
        <v>5.1.3. Total energy consumption</v>
      </c>
      <c r="C77" s="858"/>
      <c r="D77" s="858"/>
      <c r="E77" s="858"/>
      <c r="F77" s="858"/>
      <c r="G77" s="220" t="str">
        <f>G75</f>
        <v>mandatory</v>
      </c>
      <c r="H77" s="859">
        <f ca="1">SUM(H72:K73,H75:K76)</f>
        <v>0</v>
      </c>
      <c r="I77" s="859"/>
      <c r="J77" s="859"/>
      <c r="K77" s="860"/>
      <c r="L77" s="30" t="str">
        <f>L76</f>
        <v>[kWh/a]</v>
      </c>
    </row>
    <row r="78" spans="1:12" ht="14.1" customHeight="1">
      <c r="B78" s="694" t="str">
        <f>HLOOKUP(Start!$B$14,Sprachen_allg!B:Z,ROWS(Sprachen_allg!1:294),FALSE)</f>
        <v>5.2. Primary energy demand according to national energy regulation</v>
      </c>
      <c r="C78" s="695"/>
      <c r="D78" s="695"/>
      <c r="E78" s="695"/>
      <c r="F78" s="695"/>
      <c r="G78" s="216" t="str">
        <f>G39</f>
        <v>optional</v>
      </c>
      <c r="H78" s="877" t="str">
        <f>IF(Project!E61="","",Project!E61)</f>
        <v/>
      </c>
      <c r="I78" s="877"/>
      <c r="J78" s="877"/>
      <c r="K78" s="878"/>
      <c r="L78" s="30" t="str">
        <f>Project!H63</f>
        <v>[kWh/a*m2]</v>
      </c>
    </row>
    <row r="79" spans="1:12" ht="14.1" customHeight="1">
      <c r="B79" s="694" t="str">
        <f>HLOOKUP(Start!$B$14,Sprachen_allg!B:Z,ROWS(Sprachen_allg!1:295),FALSE)</f>
        <v>5.3. Energy efficiency class according national energy regulation</v>
      </c>
      <c r="C79" s="695"/>
      <c r="D79" s="695"/>
      <c r="E79" s="695"/>
      <c r="F79" s="695"/>
      <c r="G79" s="216" t="str">
        <f t="shared" ref="G79:G80" si="8">G78</f>
        <v>optional</v>
      </c>
      <c r="H79" s="875" t="str">
        <f>IF(Project!E62="","",Project!E62)</f>
        <v/>
      </c>
      <c r="I79" s="875"/>
      <c r="J79" s="875"/>
      <c r="K79" s="876"/>
      <c r="L79" s="30" t="str">
        <f>Project!H62</f>
        <v>[Class]</v>
      </c>
    </row>
    <row r="80" spans="1:12" ht="14.1" customHeight="1">
      <c r="B80" s="694" t="str">
        <f>HLOOKUP(Start!$B$14,Sprachen_allg!B:Z,ROWS(Sprachen_allg!1:296),FALSE)</f>
        <v>5.4. GHG intensity of building operations according national energy regulation</v>
      </c>
      <c r="C80" s="695"/>
      <c r="D80" s="695"/>
      <c r="E80" s="695"/>
      <c r="F80" s="695"/>
      <c r="G80" s="216" t="str">
        <f t="shared" si="8"/>
        <v>optional</v>
      </c>
      <c r="H80" s="877" t="str">
        <f>IF(Project!E63="","",Project!E63)</f>
        <v/>
      </c>
      <c r="I80" s="877"/>
      <c r="J80" s="877"/>
      <c r="K80" s="878"/>
      <c r="L80" s="30" t="str">
        <f>L38</f>
        <v>[kgCO2eq/m2]</v>
      </c>
    </row>
    <row r="81" spans="2:14" ht="15.75" customHeight="1">
      <c r="B81" s="689" t="str">
        <f>HLOOKUP(Start!$B$14,Sprachen_allg!B:Z,ROWS(Sprachen_allg!1:297),FALSE)</f>
        <v>5.5. Amount of renewable energy generated and used on site:</v>
      </c>
      <c r="C81" s="690"/>
      <c r="D81" s="690"/>
      <c r="E81" s="690"/>
      <c r="F81" s="690"/>
      <c r="G81" s="690"/>
      <c r="H81" s="690"/>
      <c r="I81" s="690"/>
      <c r="J81" s="690"/>
      <c r="K81" s="845"/>
      <c r="L81" s="30"/>
    </row>
    <row r="82" spans="2:14" ht="14.1" customHeight="1">
      <c r="B82" s="870" t="str">
        <f>HLOOKUP(Start!$B$14,Sprachen_allg!B:Z,ROWS(Sprachen_allg!1:298),FALSE)</f>
        <v>5.5.1. Electricity</v>
      </c>
      <c r="C82" s="871"/>
      <c r="D82" s="871"/>
      <c r="E82" s="871"/>
      <c r="F82" s="871"/>
      <c r="G82" s="220" t="str">
        <f>G77</f>
        <v>mandatory</v>
      </c>
      <c r="H82" s="859">
        <f>IF($H$4&lt;StartjahrKSFP,HLOOKUP($H$4,'PART 1 Status assessment'!$F$18:$H$366,ROWS('PART 1 Status assessment'!18:366),FALSE),HLOOKUP($H$4,'PART 2a CAR Measures'!$H$6:$AL$485,ROWS('PART 2a CAR Measures'!6:445),FALSE))</f>
        <v>0</v>
      </c>
      <c r="I82" s="859"/>
      <c r="J82" s="859"/>
      <c r="K82" s="860"/>
      <c r="L82" s="30" t="str">
        <f>L77</f>
        <v>[kWh/a]</v>
      </c>
    </row>
    <row r="83" spans="2:14" ht="14.1" customHeight="1">
      <c r="B83" s="224" t="str">
        <f>HLOOKUP(Start!$B$14,Sprachen_allg!B:Z,ROWS(Sprachen_allg!1:299),FALSE)</f>
        <v>5.5.2. Heating</v>
      </c>
      <c r="C83" s="225"/>
      <c r="D83" s="225"/>
      <c r="E83" s="225"/>
      <c r="F83" s="226"/>
      <c r="G83" s="220" t="str">
        <f>G82</f>
        <v>mandatory</v>
      </c>
      <c r="H83" s="859">
        <f ca="1">IF($H$4&lt;StartjahrKSFP,HLOOKUP($H$4,'PART 1 Status assessment'!$F$18:$H$367,ROWS('PART 1 Status assessment'!18:367),FALSE),HLOOKUP($H$4,'PART 2a CAR Measures'!$H$6:$AL$485,ROWS('PART 2a CAR Measures'!6:446),FALSE))</f>
        <v>0</v>
      </c>
      <c r="I83" s="859"/>
      <c r="J83" s="859"/>
      <c r="K83" s="860"/>
      <c r="L83" s="30" t="str">
        <f>L82</f>
        <v>[kWh/a]</v>
      </c>
    </row>
    <row r="84" spans="2:14" ht="14.1" customHeight="1">
      <c r="B84" s="224" t="str">
        <f>HLOOKUP(Start!$B$14,Sprachen_allg!B:Z,ROWS(Sprachen_allg!1:300),FALSE)</f>
        <v>5.5.3. Cooling</v>
      </c>
      <c r="C84" s="225"/>
      <c r="D84" s="225"/>
      <c r="E84" s="225"/>
      <c r="F84" s="226"/>
      <c r="G84" s="220" t="str">
        <f>G83</f>
        <v>mandatory</v>
      </c>
      <c r="H84" s="859">
        <f ca="1">IF($H$4&lt;StartjahrKSFP,HLOOKUP($H$4,'PART 1 Status assessment'!$F$18:$H$368,ROWS('PART 1 Status assessment'!18:368),FALSE),HLOOKUP($H$4,'PART 2a CAR Measures'!$H$6:$AL$485,ROWS('PART 2a CAR Measures'!6:447),FALSE))</f>
        <v>0</v>
      </c>
      <c r="I84" s="859"/>
      <c r="J84" s="859"/>
      <c r="K84" s="860"/>
      <c r="L84" s="30" t="str">
        <f>L83</f>
        <v>[kWh/a]</v>
      </c>
      <c r="N84" s="32"/>
    </row>
    <row r="85" spans="2:14" ht="15.75" customHeight="1">
      <c r="B85" s="224" t="str">
        <f>HLOOKUP(Start!$B$14,Sprachen_allg!B:Z,ROWS(Sprachen_allg!1:301),FALSE)</f>
        <v>5.5.4. Total</v>
      </c>
      <c r="C85" s="225"/>
      <c r="D85" s="225"/>
      <c r="E85" s="225"/>
      <c r="F85" s="226"/>
      <c r="G85" s="220" t="str">
        <f>G84</f>
        <v>mandatory</v>
      </c>
      <c r="H85" s="859">
        <f ca="1">SUM(H82:K84)</f>
        <v>0</v>
      </c>
      <c r="I85" s="859"/>
      <c r="J85" s="859"/>
      <c r="K85" s="860"/>
      <c r="L85" s="30" t="str">
        <f>L84</f>
        <v>[kWh/a]</v>
      </c>
      <c r="N85" s="32"/>
    </row>
    <row r="86" spans="2:14" ht="15.75" customHeight="1">
      <c r="B86" s="762" t="str">
        <f>HLOOKUP(Start!$B$14,Sprachen_allg!B:Z,ROWS(Sprachen_allg!1:302),FALSE)</f>
        <v>5.6. Amount of renewable energy generated and exported on site:</v>
      </c>
      <c r="C86" s="763"/>
      <c r="D86" s="763"/>
      <c r="E86" s="763"/>
      <c r="F86" s="763"/>
      <c r="G86" s="763"/>
      <c r="H86" s="763"/>
      <c r="I86" s="763"/>
      <c r="J86" s="763"/>
      <c r="K86" s="847"/>
    </row>
    <row r="87" spans="2:14" ht="14.1" customHeight="1">
      <c r="B87" s="870" t="str">
        <f>HLOOKUP(Start!$B$14,Sprachen_allg!B:Z,ROWS(Sprachen_allg!1:303),FALSE)</f>
        <v>5.6.1. Electricity</v>
      </c>
      <c r="C87" s="871"/>
      <c r="D87" s="871"/>
      <c r="E87" s="871"/>
      <c r="F87" s="871"/>
      <c r="G87" s="220" t="str">
        <f>G85</f>
        <v>mandatory</v>
      </c>
      <c r="H87" s="859">
        <f>IF($H$4&lt;StartjahrKSFP,HLOOKUP($H$4,'PART 1 Status assessment'!$F$18:$H$360,ROWS('PART 1 Status assessment'!18:358),FALSE),HLOOKUP($H$4,'PART 2a CAR Measures'!$H$6:$AL$485,ROWS('PART 2a CAR Measures'!6:437),FALSE))</f>
        <v>0</v>
      </c>
      <c r="I87" s="859"/>
      <c r="J87" s="859"/>
      <c r="K87" s="860"/>
      <c r="L87" s="30" t="str">
        <f>L85</f>
        <v>[kWh/a]</v>
      </c>
    </row>
    <row r="88" spans="2:14" ht="14.1" customHeight="1">
      <c r="B88" s="224" t="str">
        <f>HLOOKUP(Start!$B$14,Sprachen_allg!B:Z,ROWS(Sprachen_allg!1:304),FALSE)</f>
        <v>5.6.2. Heating</v>
      </c>
      <c r="C88" s="225"/>
      <c r="D88" s="225"/>
      <c r="E88" s="225"/>
      <c r="F88" s="226"/>
      <c r="G88" s="220" t="str">
        <f t="shared" ref="G88:G90" si="9">G87</f>
        <v>mandatory</v>
      </c>
      <c r="H88" s="859">
        <f ca="1">IF($H$4&lt;StartjahrKSFP,HLOOKUP($H$4,'PART 1 Status assessment'!$F$18:$H$360,ROWS('PART 1 Status assessment'!18:359),FALSE),HLOOKUP($H$4,'PART 2a CAR Measures'!$H$6:$AL$485,ROWS('PART 2a CAR Measures'!6:438),FALSE))</f>
        <v>0</v>
      </c>
      <c r="I88" s="859"/>
      <c r="J88" s="859"/>
      <c r="K88" s="860"/>
      <c r="L88" s="30" t="str">
        <f t="shared" ref="L88:L93" si="10">L87</f>
        <v>[kWh/a]</v>
      </c>
    </row>
    <row r="89" spans="2:14" ht="14.1" customHeight="1">
      <c r="B89" s="224" t="str">
        <f>HLOOKUP(Start!$B$14,Sprachen_allg!B:Z,ROWS(Sprachen_allg!1:305),FALSE)</f>
        <v>5.6.3. Cooling</v>
      </c>
      <c r="C89" s="225"/>
      <c r="D89" s="225"/>
      <c r="E89" s="225"/>
      <c r="F89" s="226"/>
      <c r="G89" s="220" t="str">
        <f t="shared" si="9"/>
        <v>mandatory</v>
      </c>
      <c r="H89" s="859">
        <f ca="1">IF($H$4&lt;StartjahrKSFP,HLOOKUP($H$4,'PART 1 Status assessment'!$F$18:$H$360,ROWS('PART 1 Status assessment'!18:360),FALSE),HLOOKUP($H$4,'PART 2a CAR Measures'!$H$6:$AL$485,ROWS('PART 2a CAR Measures'!6:439),FALSE))</f>
        <v>0</v>
      </c>
      <c r="I89" s="859"/>
      <c r="J89" s="859"/>
      <c r="K89" s="860"/>
      <c r="L89" s="30" t="str">
        <f t="shared" si="10"/>
        <v>[kWh/a]</v>
      </c>
    </row>
    <row r="90" spans="2:14" ht="15.75" customHeight="1">
      <c r="B90" s="224" t="str">
        <f>HLOOKUP(Start!$B$14,Sprachen_allg!B:Z,ROWS(Sprachen_allg!1:306),FALSE)</f>
        <v>5.6.4. Total</v>
      </c>
      <c r="C90" s="225"/>
      <c r="D90" s="225"/>
      <c r="E90" s="225"/>
      <c r="F90" s="226"/>
      <c r="G90" s="220" t="str">
        <f t="shared" si="9"/>
        <v>mandatory</v>
      </c>
      <c r="H90" s="859">
        <f ca="1">SUM(H87:K89)</f>
        <v>0</v>
      </c>
      <c r="I90" s="859"/>
      <c r="J90" s="859"/>
      <c r="K90" s="860"/>
      <c r="L90" s="30" t="str">
        <f t="shared" si="10"/>
        <v>[kWh/a]</v>
      </c>
    </row>
    <row r="91" spans="2:14" ht="15.75" customHeight="1">
      <c r="B91" s="689" t="str">
        <f>HLOOKUP(Start!$B$14,Sprachen_allg!B:Z,ROWS(Sprachen_allg!1:307),FALSE)</f>
        <v>5.7. Amount of off-site generated renewable energy consumed on site:</v>
      </c>
      <c r="C91" s="690"/>
      <c r="D91" s="690"/>
      <c r="E91" s="690"/>
      <c r="F91" s="690"/>
      <c r="G91" s="690"/>
      <c r="H91" s="690"/>
      <c r="I91" s="690"/>
      <c r="J91" s="690"/>
      <c r="K91" s="845"/>
      <c r="L91" s="30" t="str">
        <f t="shared" si="10"/>
        <v>[kWh/a]</v>
      </c>
      <c r="N91" s="32"/>
    </row>
    <row r="92" spans="2:14" ht="14.1" customHeight="1">
      <c r="B92" s="224" t="str">
        <f>HLOOKUP(Start!$B$14,Sprachen_allg!B:Z,ROWS(Sprachen_allg!1:308),FALSE)</f>
        <v>5.7.1. Electrical energy</v>
      </c>
      <c r="C92" s="225"/>
      <c r="D92" s="225"/>
      <c r="E92" s="225"/>
      <c r="F92" s="226"/>
      <c r="G92" s="220" t="str">
        <f>G90</f>
        <v>mandatory</v>
      </c>
      <c r="H92" s="859">
        <f ca="1">IF($H$4&lt;StartjahrKSFP,HLOOKUP($H$4,'PART 1 Status assessment'!$F$18:$H$360,ROWS('PART 1 Status assessment'!18:304),FALSE),HLOOKUP($H$4,'PART 2a CAR Measures'!$H$6:$AL$485,ROWS('PART 2a CAR Measures'!6:383),FALSE))</f>
        <v>0</v>
      </c>
      <c r="I92" s="859"/>
      <c r="J92" s="859"/>
      <c r="K92" s="860"/>
      <c r="L92" s="30" t="str">
        <f t="shared" si="10"/>
        <v>[kWh/a]</v>
      </c>
      <c r="N92" s="32"/>
    </row>
    <row r="93" spans="2:14" ht="14.1" customHeight="1">
      <c r="B93" s="224" t="str">
        <f>HLOOKUP(Start!$B$14,Sprachen_allg!B:Z,ROWS(Sprachen_allg!1:309),FALSE)</f>
        <v>5.7.2. Thermal energy</v>
      </c>
      <c r="C93" s="225"/>
      <c r="D93" s="225"/>
      <c r="E93" s="225"/>
      <c r="F93" s="226"/>
      <c r="G93" s="220" t="str">
        <f t="shared" ref="G93:G96" si="11">G92</f>
        <v>mandatory</v>
      </c>
      <c r="H93" s="859">
        <f ca="1">IF($H$4&lt;StartjahrKSFP,HLOOKUP($H$4,'PART 1 Status assessment'!$F$18:$H$360,ROWS('PART 1 Status assessment'!18:306),FALSE),HLOOKUP($H$4,'PART 2a CAR Measures'!$H$6:$AL$485,ROWS('PART 2a CAR Measures'!6:385),FALSE))</f>
        <v>0</v>
      </c>
      <c r="I93" s="859"/>
      <c r="J93" s="859"/>
      <c r="K93" s="860"/>
      <c r="L93" s="30" t="str">
        <f t="shared" si="10"/>
        <v>[kWh/a]</v>
      </c>
      <c r="N93" s="32"/>
    </row>
    <row r="94" spans="2:14" ht="27" customHeight="1">
      <c r="B94" s="689" t="str">
        <f>HLOOKUP(Start!$B$14,Sprachen_allg!B:Z,ROWS(Sprachen_allg!1:310),FALSE)</f>
        <v>5.8. For the term “carbon neutral building”:
Requirements for the quality of the building envelope are met</v>
      </c>
      <c r="C94" s="690"/>
      <c r="D94" s="690"/>
      <c r="E94" s="690"/>
      <c r="F94" s="691"/>
      <c r="G94" s="220" t="str">
        <f t="shared" si="11"/>
        <v>mandatory</v>
      </c>
      <c r="H94" s="855" t="str">
        <f>IF($H$4&lt;StartjahrKSFP,IF(HLOOKUP($H$4,'PART 1 Status assessment'!$F$18:$H$229,ROWS('PART 1 Status assessment'!18:223),FALSE)="",TextDaten,HLOOKUP($H$4,'PART 1 Status assessment'!$F$18:$H$229,ROWS('PART 1 Status assessment'!18:223),FALSE)),IF(HLOOKUP($H$4,'PART 2a CAR Measures'!$H$6:$AL$306,ROWS('PART 2a CAR Measures'!6:300),FALSE)="",TextKSFP,HLOOKUP($H$4,'PART 2a CAR Measures'!$H$6:$AL$306,ROWS('PART 2a CAR Measures'!6:300),FALSE)))</f>
        <v>Please enter in condition survey</v>
      </c>
      <c r="I94" s="855"/>
      <c r="J94" s="855"/>
      <c r="K94" s="856"/>
      <c r="L94" s="30" t="str">
        <f>L63</f>
        <v>[Yes/No]</v>
      </c>
      <c r="N94" s="32"/>
    </row>
    <row r="95" spans="2:14" ht="27" customHeight="1">
      <c r="B95" s="689" t="str">
        <f>HLOOKUP(Start!$B$14,Sprachen_allg!B:Z,ROWS(Sprachen_allg!1:311),FALSE)</f>
        <v>5.9. For the term "carbon neutral building":
realised fraction of solar renewable potential</v>
      </c>
      <c r="C95" s="690"/>
      <c r="D95" s="690"/>
      <c r="E95" s="690"/>
      <c r="F95" s="691"/>
      <c r="G95" s="220" t="str">
        <f t="shared" si="11"/>
        <v>mandatory</v>
      </c>
      <c r="H95" s="902" t="str">
        <f>IF($H$4&lt;StartjahrKSFP,IF(HLOOKUP($H$4,'PART 1 Status assessment'!$F$18:$H$229,ROWS('PART 1 Status assessment'!18:225),FALSE)="",TextDaten,HLOOKUP($H$4,'PART 1 Status assessment'!$F$18:$H$229,ROWS('PART 1 Status assessment'!18:225),FALSE)),IF(HLOOKUP($H$4,'PART 2a CAR Measures'!$H$6:$AL$306,ROWS('PART 2a CAR Measures'!6:302),FALSE)="",TextKSFP,HLOOKUP($H$4,'PART 2a CAR Measures'!$H$6:$AL$306,ROWS('PART 2a CAR Measures'!6:302),FALSE)))</f>
        <v>Please enter in condition survey</v>
      </c>
      <c r="I95" s="902"/>
      <c r="J95" s="902"/>
      <c r="K95" s="903"/>
      <c r="L95" s="30" t="str">
        <f>L20</f>
        <v>[%]</v>
      </c>
      <c r="N95" s="32"/>
    </row>
    <row r="96" spans="2:14" ht="27" customHeight="1" thickBot="1">
      <c r="B96" s="789" t="str">
        <f>HLOOKUP(Start!$B$14,Sprachen_allg!B:Z,ROWS(Sprachen_allg!1:312),FALSE)</f>
        <v>5.10. For the term “carbon neutral building”:
self-generated fraction of consumed final energy</v>
      </c>
      <c r="C96" s="790"/>
      <c r="D96" s="790"/>
      <c r="E96" s="790"/>
      <c r="F96" s="791"/>
      <c r="G96" s="227" t="str">
        <f t="shared" si="11"/>
        <v>mandatory</v>
      </c>
      <c r="H96" s="900">
        <f ca="1">IF($H$4&lt;StartjahrKSFP,IF(HLOOKUP($H$4,'PART 1 Status assessment'!$F$18:$H$229,ROWS('PART 1 Status assessment'!18:224),FALSE)="",TextDaten,HLOOKUP($H$4,'PART 1 Status assessment'!$F$18:$H$229,ROWS('PART 1 Status assessment'!18:224),FALSE)),IF(HLOOKUP($H$4,'PART 2a CAR Measures'!$H$6:$AL$306,ROWS('PART 2a CAR Measures'!6:301),FALSE)="",TextKSFP,HLOOKUP($H$4,'PART 2a CAR Measures'!$H$6:$AL$306,ROWS('PART 2a CAR Measures'!6:301),FALSE)))</f>
        <v>0</v>
      </c>
      <c r="I96" s="900"/>
      <c r="J96" s="900"/>
      <c r="K96" s="901"/>
      <c r="L96" s="30" t="str">
        <f>L95</f>
        <v>[%]</v>
      </c>
      <c r="N96" s="32"/>
    </row>
    <row r="98" spans="2:14" ht="13.5" thickBot="1">
      <c r="B98" s="514" t="str">
        <f>HLOOKUP(Start!$B$14,Sprachen_allg!B:Z,ROWS(Sprachen_allg!1:313),FALSE)</f>
        <v>6. Communication when extended accounting scope and future relevant information</v>
      </c>
      <c r="N98" s="32"/>
    </row>
    <row r="99" spans="2:14" ht="14.1" customHeight="1">
      <c r="B99" s="766" t="str">
        <f>HLOOKUP(Start!$B$14,Sprachen_allg!B:Z,ROWS(Sprachen_allg!1:314),FALSE)</f>
        <v>6.1. GHG emissions outside the accounting scope: mobility</v>
      </c>
      <c r="C99" s="767"/>
      <c r="D99" s="767"/>
      <c r="E99" s="767"/>
      <c r="F99" s="768"/>
      <c r="G99" s="228" t="str">
        <f>G80</f>
        <v>optional</v>
      </c>
      <c r="H99" s="895" t="str">
        <f>IF(Project!E66="","",Project!E66)</f>
        <v/>
      </c>
      <c r="I99" s="895"/>
      <c r="J99" s="895"/>
      <c r="K99" s="896"/>
      <c r="L99" s="30" t="str">
        <f>L67</f>
        <v>[kgCO2eq]</v>
      </c>
    </row>
    <row r="100" spans="2:14" ht="14.1" customHeight="1">
      <c r="B100" s="762" t="str">
        <f>HLOOKUP(Start!$B$14,Sprachen_allg!B:Z,ROWS(Sprachen_allg!1:315),FALSE)</f>
        <v>6.2. Other greenhouse gas emissions outside the accounting scope:</v>
      </c>
      <c r="C100" s="763"/>
      <c r="D100" s="763"/>
      <c r="E100" s="763"/>
      <c r="F100" s="763"/>
      <c r="G100" s="904"/>
      <c r="H100" s="904"/>
      <c r="I100" s="904"/>
      <c r="J100" s="904"/>
      <c r="K100" s="905"/>
      <c r="N100" s="32"/>
    </row>
    <row r="101" spans="2:14" ht="14.1" customHeight="1">
      <c r="B101" s="906" t="str">
        <f>IF(Project!B67="","",Project!B67)</f>
        <v/>
      </c>
      <c r="C101" s="907"/>
      <c r="D101" s="907"/>
      <c r="E101" s="907"/>
      <c r="F101" s="908"/>
      <c r="G101" s="229" t="str">
        <f>G99</f>
        <v>optional</v>
      </c>
      <c r="H101" s="909" t="str">
        <f>IF(Project!E67="","",Project!E67)</f>
        <v/>
      </c>
      <c r="I101" s="909"/>
      <c r="J101" s="909"/>
      <c r="K101" s="910"/>
      <c r="L101" s="30" t="str">
        <f>L99</f>
        <v>[kgCO2eq]</v>
      </c>
    </row>
    <row r="102" spans="2:14" ht="14.1" customHeight="1">
      <c r="B102" s="906" t="str">
        <f>IF(Project!B68="","",Project!B68)</f>
        <v/>
      </c>
      <c r="C102" s="907"/>
      <c r="D102" s="907"/>
      <c r="E102" s="907"/>
      <c r="F102" s="908"/>
      <c r="G102" s="230" t="str">
        <f t="shared" ref="G102:G104" si="12">G101</f>
        <v>optional</v>
      </c>
      <c r="H102" s="892" t="str">
        <f>IF(Project!E68="","",Project!E68)</f>
        <v/>
      </c>
      <c r="I102" s="892"/>
      <c r="J102" s="892"/>
      <c r="K102" s="893"/>
      <c r="L102" s="30" t="str">
        <f>L101</f>
        <v>[kgCO2eq]</v>
      </c>
      <c r="N102" s="32"/>
    </row>
    <row r="103" spans="2:14" ht="27" customHeight="1">
      <c r="B103" s="689" t="str">
        <f>HLOOKUP(Start!$B$14,Sprachen_allg!B:Z,ROWS(Sprachen_allg!1:316),FALSE)</f>
        <v>6.3. Amount of GHG emission certificates purchased for the building
(not countable)</v>
      </c>
      <c r="C103" s="690"/>
      <c r="D103" s="690"/>
      <c r="E103" s="690"/>
      <c r="F103" s="691"/>
      <c r="G103" s="221" t="str">
        <f t="shared" si="12"/>
        <v>optional</v>
      </c>
      <c r="H103" s="892" t="str">
        <f>IF(Project!E69="","",Project!E69)</f>
        <v/>
      </c>
      <c r="I103" s="892"/>
      <c r="J103" s="892"/>
      <c r="K103" s="893"/>
      <c r="L103" s="30" t="str">
        <f>L102</f>
        <v>[kgCO2eq]</v>
      </c>
      <c r="N103" s="32"/>
    </row>
    <row r="104" spans="2:14" ht="14.1" customHeight="1">
      <c r="B104" s="701" t="str">
        <f>HLOOKUP(Start!$B$14,Sprachen_allg!B:Z,ROWS(Sprachen_allg!1:317),FALSE)</f>
        <v>6.4. Information on system/grid support</v>
      </c>
      <c r="C104" s="702"/>
      <c r="D104" s="702"/>
      <c r="E104" s="702"/>
      <c r="F104" s="702"/>
      <c r="G104" s="231" t="str">
        <f t="shared" si="12"/>
        <v>optional</v>
      </c>
      <c r="H104" s="897" t="str">
        <f>IF(Project!E77="","",Project!E77)</f>
        <v/>
      </c>
      <c r="I104" s="898"/>
      <c r="J104" s="898"/>
      <c r="K104" s="899"/>
      <c r="L104" s="30" t="str">
        <f>L54</f>
        <v>[-]</v>
      </c>
    </row>
    <row r="105" spans="2:14" ht="14.1" customHeight="1">
      <c r="B105" s="762" t="str">
        <f>HLOOKUP(Start!$B$14,Sprachen_allg!B:Z,ROWS(Sprachen_allg!1:318),FALSE)</f>
        <v>6.5. Use of refrigerants</v>
      </c>
      <c r="C105" s="763"/>
      <c r="D105" s="763"/>
      <c r="E105" s="763"/>
      <c r="F105" s="763"/>
      <c r="G105" s="763"/>
      <c r="H105" s="763"/>
      <c r="I105" s="763"/>
      <c r="J105" s="763"/>
      <c r="K105" s="847"/>
      <c r="L105" s="30"/>
      <c r="N105" s="32"/>
    </row>
    <row r="106" spans="2:14" ht="14.1" customHeight="1">
      <c r="B106" s="232" t="str">
        <f>HLOOKUP(Start!$B$14,Sprachen_allg!B:Z,ROWS(Sprachen_allg!1:319),FALSE)</f>
        <v>6.5.1. Refrigerant - type</v>
      </c>
      <c r="C106" s="189"/>
      <c r="D106" s="189"/>
      <c r="E106" s="110"/>
      <c r="F106" s="233"/>
      <c r="G106" s="234" t="str">
        <f>G104</f>
        <v>optional</v>
      </c>
      <c r="H106" s="894" t="str">
        <f>IF(Project!E72="","",Project!E72)</f>
        <v/>
      </c>
      <c r="I106" s="875"/>
      <c r="J106" s="875"/>
      <c r="K106" s="876"/>
      <c r="L106" s="30" t="str">
        <f>L104</f>
        <v>[-]</v>
      </c>
    </row>
    <row r="107" spans="2:14" ht="14.1" customHeight="1">
      <c r="B107" s="232" t="str">
        <f>HLOOKUP(Start!$B$14,Sprachen_allg!B:Z,ROWS(Sprachen_allg!1:320),FALSE)</f>
        <v>6.5.2. Refrigerant - amount</v>
      </c>
      <c r="C107" s="189"/>
      <c r="D107" s="189"/>
      <c r="E107" s="110"/>
      <c r="F107" s="233"/>
      <c r="G107" s="234" t="str">
        <f t="shared" ref="G107:G108" si="13">G106</f>
        <v>optional</v>
      </c>
      <c r="H107" s="877" t="str">
        <f>IF(Project!E73="","",Project!E73)</f>
        <v/>
      </c>
      <c r="I107" s="877"/>
      <c r="J107" s="877"/>
      <c r="K107" s="878"/>
      <c r="L107" s="30" t="str">
        <f>Project!H73</f>
        <v>[m3]</v>
      </c>
      <c r="N107" s="32"/>
    </row>
    <row r="108" spans="2:14" ht="14.1" customHeight="1" thickBot="1">
      <c r="B108" s="235" t="str">
        <f>HLOOKUP(Start!$B$14,Sprachen_allg!B:Z,ROWS(Sprachen_allg!1:321),FALSE)</f>
        <v>6.5.3. Refrigerant - CO2 factor</v>
      </c>
      <c r="C108" s="116"/>
      <c r="D108" s="116"/>
      <c r="E108" s="116"/>
      <c r="F108" s="236"/>
      <c r="G108" s="214" t="str">
        <f t="shared" si="13"/>
        <v>optional</v>
      </c>
      <c r="H108" s="879" t="str">
        <f>IF(Project!E74="","",Project!E74)</f>
        <v/>
      </c>
      <c r="I108" s="879"/>
      <c r="J108" s="879"/>
      <c r="K108" s="880"/>
      <c r="L108" s="30" t="str">
        <f>Project!H74</f>
        <v>[kgCO2eq/m3]</v>
      </c>
    </row>
    <row r="110" spans="2:14" ht="13.5" thickBot="1">
      <c r="B110" s="28" t="str">
        <f>HLOOKUP(Start!$B$14,Sprachen_allg!B:Z,ROWS(Sprachen_allg!1:322),FALSE)</f>
        <v>7. Terms in the sense of the Framework</v>
      </c>
      <c r="N110" s="32"/>
    </row>
    <row r="111" spans="2:14" ht="20.100000000000001" customHeight="1">
      <c r="B111" s="766" t="str">
        <f>HLOOKUP(Start!$B$14,Sprachen_allg!B:Z,ROWS(Sprachen_allg!1:323),FALSE)</f>
        <v>7.1. "Carbon neutral operated building / site"</v>
      </c>
      <c r="C111" s="767"/>
      <c r="D111" s="767"/>
      <c r="E111" s="767"/>
      <c r="F111" s="768"/>
      <c r="G111" s="228" t="str">
        <f>G96</f>
        <v>mandatory</v>
      </c>
      <c r="H111" s="872" t="str">
        <f ca="1">IF($H$4&lt;StartjahrKSFP,HLOOKUP($H$4,'PART 1 Status assessment'!$F$18:$H$360,ROWS('PART 1 Status assessment'!18:229),FALSE),HLOOKUP($H$4,'PART 2a CAR Measures'!$H$6:$AL$485,ROWS('PART 2a CAR Measures'!6:306),FALSE))</f>
        <v>NO</v>
      </c>
      <c r="I111" s="873"/>
      <c r="J111" s="873"/>
      <c r="K111" s="874"/>
      <c r="L111" s="30" t="str">
        <f>L94</f>
        <v>[Yes/No]</v>
      </c>
    </row>
    <row r="112" spans="2:14" ht="20.100000000000001" customHeight="1">
      <c r="B112" s="851" t="str">
        <f>HLOOKUP(Start!$B$14,Sprachen_allg!B:Z,ROWS(Sprachen_allg!1:324),FALSE)&amp;'PART 2a CAR Measures'!B8&amp;"“"</f>
        <v>7.2. „Carbon neutral until 2050“</v>
      </c>
      <c r="C112" s="852"/>
      <c r="D112" s="852"/>
      <c r="E112" s="852"/>
      <c r="F112" s="853"/>
      <c r="G112" s="220" t="str">
        <f>G111</f>
        <v>mandatory</v>
      </c>
      <c r="H112" s="854" t="str">
        <f>IF(H63=Y,"JA","NEIN")</f>
        <v>NEIN</v>
      </c>
      <c r="I112" s="855"/>
      <c r="J112" s="855"/>
      <c r="K112" s="856"/>
      <c r="L112" s="30" t="str">
        <f>L111</f>
        <v>[Yes/No]</v>
      </c>
    </row>
    <row r="113" spans="2:12" ht="20.100000000000001" customHeight="1" thickBot="1">
      <c r="B113" s="939" t="str">
        <f>HLOOKUP(Start!$B$14,Sprachen_allg!B:Z,ROWS(Sprachen_allg!1:325),FALSE)</f>
        <v>7.3. „Carbon neutral created building / site“</v>
      </c>
      <c r="C113" s="940"/>
      <c r="D113" s="940"/>
      <c r="E113" s="940"/>
      <c r="F113" s="941"/>
      <c r="G113" s="237" t="str">
        <f>G112</f>
        <v>mandatory</v>
      </c>
      <c r="H113" s="942" t="str">
        <f>IF(H67&lt;0,"JA","NEIN")</f>
        <v>NEIN</v>
      </c>
      <c r="I113" s="943"/>
      <c r="J113" s="943"/>
      <c r="K113" s="944"/>
      <c r="L113" s="30" t="str">
        <f>L112</f>
        <v>[Yes/No]</v>
      </c>
    </row>
    <row r="121" spans="2:12" ht="15.75" customHeight="1"/>
    <row r="127" spans="2:12" ht="15.75" customHeight="1"/>
    <row r="128" spans="2:12" ht="15.75" customHeight="1"/>
    <row r="129" ht="15.75" customHeight="1"/>
    <row r="130" ht="15.75" customHeight="1"/>
    <row r="131" ht="15.75" customHeight="1"/>
    <row r="132" ht="15.75" customHeight="1"/>
    <row r="133" ht="15.75" customHeight="1"/>
    <row r="134" ht="15.75" customHeight="1"/>
    <row r="135" ht="15.75" customHeight="1"/>
    <row r="138" ht="15.75" customHeight="1"/>
    <row r="139" ht="15.75" customHeight="1"/>
    <row r="140" ht="15.75" customHeight="1"/>
  </sheetData>
  <sheetProtection algorithmName="SHA-512" hashValue="iGCpF5nguY16qnkHrptnjac3O675eO9gpJhhwMBpbFVp3Z68KrgvPKi1doeKUXqr1oihZNq9y1kMdKYDP+4JZw==" saltValue="OEat0Yh0eHt1cPwNGFrBzw==" spinCount="100000" sheet="1" objects="1" scenarios="1" formatColumns="0" formatRows="0" selectLockedCells="1"/>
  <mergeCells count="158">
    <mergeCell ref="B61:F61"/>
    <mergeCell ref="H61:K61"/>
    <mergeCell ref="B64:F64"/>
    <mergeCell ref="B113:F113"/>
    <mergeCell ref="H113:K113"/>
    <mergeCell ref="B9:F9"/>
    <mergeCell ref="H9:K9"/>
    <mergeCell ref="B15:F15"/>
    <mergeCell ref="H15:K15"/>
    <mergeCell ref="B31:F31"/>
    <mergeCell ref="H31:K31"/>
    <mergeCell ref="H22:K22"/>
    <mergeCell ref="B23:F23"/>
    <mergeCell ref="H23:K23"/>
    <mergeCell ref="B17:F17"/>
    <mergeCell ref="H17:K17"/>
    <mergeCell ref="B20:F20"/>
    <mergeCell ref="H20:K20"/>
    <mergeCell ref="B21:F21"/>
    <mergeCell ref="H21:K21"/>
    <mergeCell ref="H38:K38"/>
    <mergeCell ref="B28:F28"/>
    <mergeCell ref="H28:K28"/>
    <mergeCell ref="B32:F32"/>
    <mergeCell ref="H4:K4"/>
    <mergeCell ref="B40:K40"/>
    <mergeCell ref="B16:F16"/>
    <mergeCell ref="H16:K16"/>
    <mergeCell ref="B11:F11"/>
    <mergeCell ref="H11:K11"/>
    <mergeCell ref="B12:F12"/>
    <mergeCell ref="H12:K12"/>
    <mergeCell ref="B13:F13"/>
    <mergeCell ref="H13:K13"/>
    <mergeCell ref="B26:F26"/>
    <mergeCell ref="H26:K26"/>
    <mergeCell ref="B27:F27"/>
    <mergeCell ref="H27:K27"/>
    <mergeCell ref="B22:F22"/>
    <mergeCell ref="B8:F8"/>
    <mergeCell ref="H8:K8"/>
    <mergeCell ref="B10:F10"/>
    <mergeCell ref="H10:K10"/>
    <mergeCell ref="B14:F14"/>
    <mergeCell ref="H14:K14"/>
    <mergeCell ref="B37:F37"/>
    <mergeCell ref="H37:K37"/>
    <mergeCell ref="B38:F38"/>
    <mergeCell ref="H32:K32"/>
    <mergeCell ref="B36:F36"/>
    <mergeCell ref="H36:K36"/>
    <mergeCell ref="B35:F35"/>
    <mergeCell ref="H35:K35"/>
    <mergeCell ref="B39:F39"/>
    <mergeCell ref="H39:K39"/>
    <mergeCell ref="B65:F65"/>
    <mergeCell ref="H65:K65"/>
    <mergeCell ref="B44:F44"/>
    <mergeCell ref="B45:F45"/>
    <mergeCell ref="B46:F46"/>
    <mergeCell ref="B47:F47"/>
    <mergeCell ref="B48:F48"/>
    <mergeCell ref="B49:F49"/>
    <mergeCell ref="H41:K41"/>
    <mergeCell ref="H42:K42"/>
    <mergeCell ref="H43:K43"/>
    <mergeCell ref="B58:F58"/>
    <mergeCell ref="H58:K58"/>
    <mergeCell ref="B60:F60"/>
    <mergeCell ref="H60:K60"/>
    <mergeCell ref="B59:F59"/>
    <mergeCell ref="H59:K59"/>
    <mergeCell ref="H106:K106"/>
    <mergeCell ref="B99:F99"/>
    <mergeCell ref="H99:K99"/>
    <mergeCell ref="B104:F104"/>
    <mergeCell ref="H104:K104"/>
    <mergeCell ref="B96:F96"/>
    <mergeCell ref="H96:K96"/>
    <mergeCell ref="B95:F95"/>
    <mergeCell ref="H95:K95"/>
    <mergeCell ref="B100:K100"/>
    <mergeCell ref="B101:F101"/>
    <mergeCell ref="B102:F102"/>
    <mergeCell ref="H101:K101"/>
    <mergeCell ref="H102:K102"/>
    <mergeCell ref="H107:K107"/>
    <mergeCell ref="H108:K108"/>
    <mergeCell ref="B105:K105"/>
    <mergeCell ref="B4:G4"/>
    <mergeCell ref="B33:F33"/>
    <mergeCell ref="B34:F34"/>
    <mergeCell ref="H33:K33"/>
    <mergeCell ref="H34:K34"/>
    <mergeCell ref="B41:F41"/>
    <mergeCell ref="B42:F42"/>
    <mergeCell ref="B43:F43"/>
    <mergeCell ref="B81:K81"/>
    <mergeCell ref="B71:K71"/>
    <mergeCell ref="B74:K74"/>
    <mergeCell ref="B66:F66"/>
    <mergeCell ref="H66:K66"/>
    <mergeCell ref="B53:F53"/>
    <mergeCell ref="H53:K53"/>
    <mergeCell ref="H64:K64"/>
    <mergeCell ref="B50:F50"/>
    <mergeCell ref="H50:K50"/>
    <mergeCell ref="H94:K94"/>
    <mergeCell ref="H103:K103"/>
    <mergeCell ref="B103:F103"/>
    <mergeCell ref="B111:F111"/>
    <mergeCell ref="H111:K111"/>
    <mergeCell ref="B55:F55"/>
    <mergeCell ref="H76:K76"/>
    <mergeCell ref="B79:F79"/>
    <mergeCell ref="H79:K79"/>
    <mergeCell ref="B80:F80"/>
    <mergeCell ref="H80:K80"/>
    <mergeCell ref="H78:K78"/>
    <mergeCell ref="H90:K90"/>
    <mergeCell ref="H88:K88"/>
    <mergeCell ref="B86:K86"/>
    <mergeCell ref="B87:F87"/>
    <mergeCell ref="H87:K87"/>
    <mergeCell ref="H89:K89"/>
    <mergeCell ref="B78:F78"/>
    <mergeCell ref="B62:F62"/>
    <mergeCell ref="H62:K62"/>
    <mergeCell ref="B63:F63"/>
    <mergeCell ref="H63:K63"/>
    <mergeCell ref="H72:K72"/>
    <mergeCell ref="H73:K73"/>
    <mergeCell ref="H75:K75"/>
    <mergeCell ref="H92:K92"/>
    <mergeCell ref="B112:F112"/>
    <mergeCell ref="H112:K112"/>
    <mergeCell ref="B77:F77"/>
    <mergeCell ref="H77:K77"/>
    <mergeCell ref="B94:F94"/>
    <mergeCell ref="H46:K46"/>
    <mergeCell ref="H44:K44"/>
    <mergeCell ref="H45:K45"/>
    <mergeCell ref="H47:K47"/>
    <mergeCell ref="H48:K48"/>
    <mergeCell ref="H49:K49"/>
    <mergeCell ref="B70:K70"/>
    <mergeCell ref="H55:K55"/>
    <mergeCell ref="H54:K54"/>
    <mergeCell ref="B67:F67"/>
    <mergeCell ref="H67:K67"/>
    <mergeCell ref="B54:F54"/>
    <mergeCell ref="H93:K93"/>
    <mergeCell ref="B91:K91"/>
    <mergeCell ref="B82:F82"/>
    <mergeCell ref="H82:K82"/>
    <mergeCell ref="H83:K83"/>
    <mergeCell ref="H84:K84"/>
    <mergeCell ref="H85:K85"/>
  </mergeCells>
  <dataValidations count="1">
    <dataValidation type="whole" allowBlank="1" showInputMessage="1" showErrorMessage="1" sqref="H4:K4" xr:uid="{00000000-0002-0000-0600-000000000000}">
      <formula1>2017</formula1>
      <formula2>2050</formula2>
    </dataValidation>
  </dataValidations>
  <pageMargins left="0.7" right="0.7" top="0.78740157499999996" bottom="0.78740157499999996" header="0.3" footer="0.3"/>
  <pageSetup paperSize="9" scale="41" orientation="portrait" r:id="rId1"/>
  <ignoredErrors>
    <ignoredError sqref="H4 H20:K21 H26:K28 H31 H78:K80 H99 H101:K104 B101:F102 H106:K108" unlockedFormula="1"/>
    <ignoredError sqref="H15 G38 G76" 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557" id="{FD260CEF-C6E7-4BEC-A14A-100AE2E72A25}">
            <xm:f>IF($H$4&gt;'PART 1 Status assessment'!$H$18,TRUE,FALSE)</xm:f>
            <x14:dxf>
              <fill>
                <patternFill>
                  <bgColor rgb="FFA5D867"/>
                </patternFill>
              </fill>
            </x14:dxf>
          </x14:cfRule>
          <xm:sqref>H20:K21 H26:K28 H78:K80 H99 B101:F102 H106:K108 H101:K104 H31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Variablen!$B$95:$B$96</xm:f>
          </x14:formula1>
          <xm:sqref>H50:K50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C199"/>
  <sheetViews>
    <sheetView zoomScale="90" zoomScaleNormal="90" zoomScaleSheetLayoutView="70" workbookViewId="0">
      <pane ySplit="5" topLeftCell="A6" activePane="bottomLeft" state="frozen"/>
      <selection pane="bottomLeft" activeCell="H23" sqref="H23"/>
    </sheetView>
  </sheetViews>
  <sheetFormatPr baseColWidth="10" defaultColWidth="11.42578125" defaultRowHeight="12.75"/>
  <cols>
    <col min="1" max="1" width="5.7109375" style="246" customWidth="1"/>
    <col min="2" max="2" width="64" style="246" customWidth="1"/>
    <col min="3" max="3" width="18.7109375" style="246" customWidth="1"/>
    <col min="4" max="5" width="22.28515625" style="246" customWidth="1"/>
    <col min="6" max="6" width="41" style="246" customWidth="1"/>
    <col min="7" max="44" width="10.7109375" style="246" customWidth="1"/>
    <col min="45" max="189" width="11.42578125" style="245"/>
    <col min="190" max="16384" width="11.42578125" style="246"/>
  </cols>
  <sheetData>
    <row r="1" spans="1:189" s="14" customFormat="1"/>
    <row r="2" spans="1:189" s="27" customFormat="1" ht="20.100000000000001" customHeight="1">
      <c r="A2" s="519" t="str">
        <f>HLOOKUP(Start!$B$14,Sprachen_allg!B:Z,ROWS(Sprachen_allg!1:327),FALSE)</f>
        <v>ANNEX 1: Emission factors</v>
      </c>
    </row>
    <row r="3" spans="1:189" s="14" customFormat="1" ht="13.5" thickBot="1"/>
    <row r="4" spans="1:189" s="127" customFormat="1" ht="24.75" customHeight="1">
      <c r="A4" s="798" t="str">
        <f>HLOOKUP(Start!$B$14,Sprachen_allg!B:Z,ROWS(Sprachen_allg!1:328),FALSE)</f>
        <v>Energy source</v>
      </c>
      <c r="B4" s="808"/>
      <c r="C4" s="961" t="str">
        <f>HLOOKUP(Start!$B$14,Sprachen_allg!B:Z,ROWS(Sprachen_allg!1:329),FALSE)</f>
        <v>Reference unit</v>
      </c>
      <c r="D4" s="435" t="str">
        <f>HLOOKUP(Start!$B$14,Sprachen_allg!B:Z,ROWS(Sprachen_allg!1:330),FALSE)</f>
        <v>Fraction - RE[%]</v>
      </c>
      <c r="E4" s="435" t="str">
        <f>HLOOKUP(Start!$B$14,Sprachen_allg!B:Z,ROWS(Sprachen_allg!1:332),FALSE)</f>
        <v>scopes</v>
      </c>
      <c r="F4" s="963" t="str">
        <f>HLOOKUP(Start!$B$14,Sprachen_allg!B:Z,ROWS(Sprachen_allg!1:334),FALSE)</f>
        <v>data source</v>
      </c>
      <c r="G4" s="965" t="str">
        <f>HLOOKUP(Start!$B$14,Sprachen_allg!B:Z,ROWS(Sprachen_allg!1:335),FALSE)</f>
        <v>from ANNEX 2</v>
      </c>
      <c r="H4" s="349" t="str">
        <f>HLOOKUP(Start!$B$14,Sprachen_allg!B:Z,ROWS(Sprachen_allg!1:336),FALSE)</f>
        <v>Annual specific CO2 equivalent [kgCO2eq/kWh]</v>
      </c>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350"/>
    </row>
    <row r="5" spans="1:189" s="127" customFormat="1" ht="16.5" customHeight="1" thickBot="1">
      <c r="A5" s="959"/>
      <c r="B5" s="960"/>
      <c r="C5" s="962"/>
      <c r="D5" s="351" t="str">
        <f>HLOOKUP(Start!$B$14,Sprachen_allg!B:Z,ROWS(Sprachen_allg!1:331),FALSE)</f>
        <v>information supplier</v>
      </c>
      <c r="E5" s="351" t="str">
        <f>HLOOKUP(Start!$B$14,Sprachen_allg!B:Z,ROWS(Sprachen_allg!1:333),FALSE)</f>
        <v>classification DGNB</v>
      </c>
      <c r="F5" s="964"/>
      <c r="G5" s="962"/>
      <c r="H5" s="449">
        <v>2014</v>
      </c>
      <c r="I5" s="450">
        <f>H5+1</f>
        <v>2015</v>
      </c>
      <c r="J5" s="450">
        <f>I5+1</f>
        <v>2016</v>
      </c>
      <c r="K5" s="450">
        <f t="shared" ref="K5:Y5" si="0">J5+1</f>
        <v>2017</v>
      </c>
      <c r="L5" s="450">
        <f t="shared" si="0"/>
        <v>2018</v>
      </c>
      <c r="M5" s="451">
        <f t="shared" si="0"/>
        <v>2019</v>
      </c>
      <c r="N5" s="450">
        <f t="shared" si="0"/>
        <v>2020</v>
      </c>
      <c r="O5" s="450">
        <f t="shared" si="0"/>
        <v>2021</v>
      </c>
      <c r="P5" s="450">
        <f t="shared" si="0"/>
        <v>2022</v>
      </c>
      <c r="Q5" s="450">
        <f t="shared" si="0"/>
        <v>2023</v>
      </c>
      <c r="R5" s="450">
        <f t="shared" si="0"/>
        <v>2024</v>
      </c>
      <c r="S5" s="450">
        <f t="shared" si="0"/>
        <v>2025</v>
      </c>
      <c r="T5" s="450">
        <f t="shared" si="0"/>
        <v>2026</v>
      </c>
      <c r="U5" s="450">
        <f t="shared" si="0"/>
        <v>2027</v>
      </c>
      <c r="V5" s="450">
        <f t="shared" si="0"/>
        <v>2028</v>
      </c>
      <c r="W5" s="450">
        <f t="shared" si="0"/>
        <v>2029</v>
      </c>
      <c r="X5" s="450">
        <f t="shared" si="0"/>
        <v>2030</v>
      </c>
      <c r="Y5" s="450">
        <f t="shared" si="0"/>
        <v>2031</v>
      </c>
      <c r="Z5" s="450">
        <f>Y5+1</f>
        <v>2032</v>
      </c>
      <c r="AA5" s="450">
        <f t="shared" ref="AA5:AK5" si="1">Z5+1</f>
        <v>2033</v>
      </c>
      <c r="AB5" s="450">
        <f t="shared" si="1"/>
        <v>2034</v>
      </c>
      <c r="AC5" s="450">
        <f t="shared" si="1"/>
        <v>2035</v>
      </c>
      <c r="AD5" s="450">
        <f t="shared" si="1"/>
        <v>2036</v>
      </c>
      <c r="AE5" s="450">
        <f t="shared" si="1"/>
        <v>2037</v>
      </c>
      <c r="AF5" s="450">
        <f t="shared" si="1"/>
        <v>2038</v>
      </c>
      <c r="AG5" s="450">
        <f t="shared" si="1"/>
        <v>2039</v>
      </c>
      <c r="AH5" s="450">
        <f t="shared" si="1"/>
        <v>2040</v>
      </c>
      <c r="AI5" s="450">
        <f t="shared" si="1"/>
        <v>2041</v>
      </c>
      <c r="AJ5" s="450">
        <f t="shared" si="1"/>
        <v>2042</v>
      </c>
      <c r="AK5" s="450">
        <f t="shared" si="1"/>
        <v>2043</v>
      </c>
      <c r="AL5" s="450">
        <f>AK5+1</f>
        <v>2044</v>
      </c>
      <c r="AM5" s="450">
        <f t="shared" ref="AM5:AR5" si="2">AL5+1</f>
        <v>2045</v>
      </c>
      <c r="AN5" s="450">
        <f t="shared" si="2"/>
        <v>2046</v>
      </c>
      <c r="AO5" s="450">
        <f t="shared" si="2"/>
        <v>2047</v>
      </c>
      <c r="AP5" s="450">
        <f t="shared" si="2"/>
        <v>2048</v>
      </c>
      <c r="AQ5" s="450">
        <f t="shared" si="2"/>
        <v>2049</v>
      </c>
      <c r="AR5" s="452">
        <f t="shared" si="2"/>
        <v>2050</v>
      </c>
    </row>
    <row r="6" spans="1:189" s="336" customFormat="1" ht="18" customHeight="1">
      <c r="A6" s="448" t="str">
        <f>"A) "&amp;'PART 1 Status assessment'!B139</f>
        <v>A) Final energy produced on-site</v>
      </c>
      <c r="B6" s="335"/>
      <c r="C6" s="335"/>
      <c r="D6" s="335"/>
      <c r="E6" s="335"/>
      <c r="F6" s="335"/>
      <c r="G6" s="335"/>
      <c r="H6" s="335"/>
      <c r="I6" s="335"/>
      <c r="J6" s="335"/>
      <c r="K6" s="335"/>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1"/>
    </row>
    <row r="7" spans="1:189" s="340" customFormat="1" ht="15" customHeight="1">
      <c r="A7" s="342" t="str">
        <f>HLOOKUP(Start!$B$14,Sprachen_allg!B:Z,ROWS(Sprachen_allg!1:337),FALSE)</f>
        <v>Electrical Energy - Drop-Down Selection</v>
      </c>
      <c r="B7" s="327"/>
      <c r="C7" s="327"/>
      <c r="D7" s="327"/>
      <c r="E7" s="327"/>
      <c r="F7" s="327"/>
      <c r="G7" s="327"/>
      <c r="H7" s="327"/>
      <c r="I7" s="327"/>
      <c r="J7" s="327"/>
      <c r="K7" s="327"/>
      <c r="L7" s="327"/>
      <c r="M7" s="327"/>
      <c r="N7" s="327"/>
      <c r="O7" s="327"/>
      <c r="P7" s="327"/>
      <c r="Q7" s="327"/>
      <c r="R7" s="327"/>
      <c r="S7" s="327"/>
      <c r="T7" s="327"/>
      <c r="U7" s="327"/>
      <c r="V7" s="327"/>
      <c r="W7" s="327"/>
      <c r="X7" s="327"/>
      <c r="Y7" s="327"/>
      <c r="Z7" s="327"/>
      <c r="AA7" s="327"/>
      <c r="AB7" s="327"/>
      <c r="AC7" s="327"/>
      <c r="AD7" s="327"/>
      <c r="AE7" s="327"/>
      <c r="AF7" s="327"/>
      <c r="AG7" s="327"/>
      <c r="AH7" s="327"/>
      <c r="AI7" s="327"/>
      <c r="AJ7" s="327"/>
      <c r="AK7" s="327"/>
      <c r="AL7" s="327"/>
      <c r="AM7" s="327"/>
      <c r="AN7" s="327"/>
      <c r="AO7" s="327"/>
      <c r="AP7" s="327"/>
      <c r="AQ7" s="327"/>
      <c r="AR7" s="327"/>
      <c r="AS7" s="327"/>
    </row>
    <row r="8" spans="1:189" s="347" customFormat="1" ht="15" customHeight="1">
      <c r="A8" s="345"/>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row>
    <row r="9" spans="1:189" ht="12.75" customHeight="1">
      <c r="A9" s="436"/>
      <c r="B9" s="241" t="str">
        <f>HLOOKUP(Start!$B$14,Sprachen_allg!B:Z,ROWS(Sprachen_allg!1:338),FALSE)</f>
        <v>Electricity from solar radiation energy</v>
      </c>
      <c r="C9" s="242" t="s">
        <v>164</v>
      </c>
      <c r="D9" s="243">
        <v>1</v>
      </c>
      <c r="E9" s="243" t="s">
        <v>347</v>
      </c>
      <c r="F9" s="244" t="s">
        <v>188</v>
      </c>
      <c r="G9" s="244"/>
      <c r="H9" s="322">
        <v>0</v>
      </c>
      <c r="I9" s="322">
        <v>0</v>
      </c>
      <c r="J9" s="322">
        <v>0</v>
      </c>
      <c r="K9" s="322">
        <v>0</v>
      </c>
      <c r="L9" s="322">
        <v>0</v>
      </c>
      <c r="M9" s="322">
        <v>0</v>
      </c>
      <c r="N9" s="322">
        <v>0</v>
      </c>
      <c r="O9" s="322">
        <v>0</v>
      </c>
      <c r="P9" s="322">
        <v>0</v>
      </c>
      <c r="Q9" s="322">
        <v>0</v>
      </c>
      <c r="R9" s="322">
        <v>0</v>
      </c>
      <c r="S9" s="322">
        <v>0</v>
      </c>
      <c r="T9" s="322">
        <v>0</v>
      </c>
      <c r="U9" s="322">
        <v>0</v>
      </c>
      <c r="V9" s="322">
        <v>0</v>
      </c>
      <c r="W9" s="322">
        <v>0</v>
      </c>
      <c r="X9" s="322">
        <v>0</v>
      </c>
      <c r="Y9" s="322">
        <v>0</v>
      </c>
      <c r="Z9" s="322">
        <v>0</v>
      </c>
      <c r="AA9" s="322">
        <v>0</v>
      </c>
      <c r="AB9" s="322">
        <v>0</v>
      </c>
      <c r="AC9" s="322">
        <v>0</v>
      </c>
      <c r="AD9" s="322">
        <v>0</v>
      </c>
      <c r="AE9" s="322">
        <v>0</v>
      </c>
      <c r="AF9" s="322">
        <v>0</v>
      </c>
      <c r="AG9" s="322">
        <v>0</v>
      </c>
      <c r="AH9" s="322">
        <v>0</v>
      </c>
      <c r="AI9" s="322">
        <v>0</v>
      </c>
      <c r="AJ9" s="322">
        <v>0</v>
      </c>
      <c r="AK9" s="322">
        <v>0</v>
      </c>
      <c r="AL9" s="322">
        <v>0</v>
      </c>
      <c r="AM9" s="322">
        <v>0</v>
      </c>
      <c r="AN9" s="322">
        <v>0</v>
      </c>
      <c r="AO9" s="322">
        <v>0</v>
      </c>
      <c r="AP9" s="322">
        <v>0</v>
      </c>
      <c r="AQ9" s="322">
        <v>0</v>
      </c>
      <c r="AR9" s="322">
        <v>0</v>
      </c>
      <c r="AS9" s="127"/>
    </row>
    <row r="10" spans="1:189" ht="12.75" customHeight="1">
      <c r="A10" s="241"/>
      <c r="B10" s="241" t="str">
        <f>HLOOKUP(Start!$B$14,Sprachen_allg!B:Z,ROWS(Sprachen_allg!1:339),FALSE)</f>
        <v>Electricity from wind power</v>
      </c>
      <c r="C10" s="242" t="s">
        <v>164</v>
      </c>
      <c r="D10" s="243">
        <v>1</v>
      </c>
      <c r="E10" s="243" t="s">
        <v>347</v>
      </c>
      <c r="F10" s="244" t="s">
        <v>188</v>
      </c>
      <c r="G10" s="244"/>
      <c r="H10" s="321">
        <v>0</v>
      </c>
      <c r="I10" s="321">
        <v>0</v>
      </c>
      <c r="J10" s="321">
        <v>0</v>
      </c>
      <c r="K10" s="321">
        <v>0</v>
      </c>
      <c r="L10" s="321">
        <v>0</v>
      </c>
      <c r="M10" s="321">
        <v>0</v>
      </c>
      <c r="N10" s="321">
        <v>0</v>
      </c>
      <c r="O10" s="321">
        <v>0</v>
      </c>
      <c r="P10" s="321">
        <v>0</v>
      </c>
      <c r="Q10" s="321">
        <v>0</v>
      </c>
      <c r="R10" s="321">
        <v>0</v>
      </c>
      <c r="S10" s="321">
        <v>0</v>
      </c>
      <c r="T10" s="321">
        <v>0</v>
      </c>
      <c r="U10" s="321">
        <v>0</v>
      </c>
      <c r="V10" s="321">
        <v>0</v>
      </c>
      <c r="W10" s="321">
        <v>0</v>
      </c>
      <c r="X10" s="321">
        <v>0</v>
      </c>
      <c r="Y10" s="321">
        <v>0</v>
      </c>
      <c r="Z10" s="321">
        <v>0</v>
      </c>
      <c r="AA10" s="321">
        <v>0</v>
      </c>
      <c r="AB10" s="321">
        <v>0</v>
      </c>
      <c r="AC10" s="321">
        <v>0</v>
      </c>
      <c r="AD10" s="321">
        <v>0</v>
      </c>
      <c r="AE10" s="321">
        <v>0</v>
      </c>
      <c r="AF10" s="321">
        <v>0</v>
      </c>
      <c r="AG10" s="321">
        <v>0</v>
      </c>
      <c r="AH10" s="321">
        <v>0</v>
      </c>
      <c r="AI10" s="321">
        <v>0</v>
      </c>
      <c r="AJ10" s="321">
        <v>0</v>
      </c>
      <c r="AK10" s="321">
        <v>0</v>
      </c>
      <c r="AL10" s="321">
        <v>0</v>
      </c>
      <c r="AM10" s="321">
        <v>0</v>
      </c>
      <c r="AN10" s="321">
        <v>0</v>
      </c>
      <c r="AO10" s="321">
        <v>0</v>
      </c>
      <c r="AP10" s="321">
        <v>0</v>
      </c>
      <c r="AQ10" s="321">
        <v>0</v>
      </c>
      <c r="AR10" s="321">
        <v>0</v>
      </c>
      <c r="AS10" s="127"/>
    </row>
    <row r="11" spans="1:189" s="263" customFormat="1" ht="12.75" customHeight="1">
      <c r="A11" s="434"/>
      <c r="B11" s="337"/>
      <c r="C11" s="260"/>
      <c r="D11" s="338"/>
      <c r="E11" s="338"/>
      <c r="F11" s="339"/>
      <c r="G11" s="339"/>
      <c r="H11" s="339"/>
      <c r="I11" s="339"/>
      <c r="J11" s="339"/>
      <c r="K11" s="339"/>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127"/>
      <c r="AT11" s="262"/>
      <c r="AU11" s="262"/>
      <c r="AV11" s="262"/>
      <c r="AW11" s="262"/>
      <c r="AX11" s="262"/>
      <c r="AY11" s="262"/>
      <c r="AZ11" s="262"/>
      <c r="BA11" s="262"/>
      <c r="BB11" s="262"/>
      <c r="BC11" s="262"/>
      <c r="BD11" s="262"/>
      <c r="BE11" s="262"/>
      <c r="BF11" s="262"/>
      <c r="BG11" s="262"/>
      <c r="BH11" s="262"/>
      <c r="BI11" s="262"/>
      <c r="BJ11" s="262"/>
      <c r="BK11" s="262"/>
      <c r="BL11" s="262"/>
      <c r="BM11" s="262"/>
      <c r="BN11" s="262"/>
      <c r="BO11" s="262"/>
      <c r="BP11" s="262"/>
      <c r="BQ11" s="262"/>
      <c r="BR11" s="262"/>
      <c r="BS11" s="262"/>
      <c r="BT11" s="262"/>
      <c r="BU11" s="262"/>
      <c r="BV11" s="262"/>
      <c r="BW11" s="262"/>
      <c r="BX11" s="262"/>
      <c r="BY11" s="262"/>
      <c r="BZ11" s="262"/>
      <c r="CA11" s="262"/>
      <c r="CB11" s="262"/>
      <c r="CC11" s="262"/>
      <c r="CD11" s="262"/>
      <c r="CE11" s="262"/>
      <c r="CF11" s="262"/>
      <c r="CG11" s="262"/>
      <c r="CH11" s="262"/>
      <c r="CI11" s="262"/>
      <c r="CJ11" s="262"/>
      <c r="CK11" s="262"/>
      <c r="CL11" s="262"/>
      <c r="CM11" s="262"/>
      <c r="CN11" s="262"/>
      <c r="CO11" s="262"/>
      <c r="CP11" s="262"/>
      <c r="CQ11" s="262"/>
      <c r="CR11" s="262"/>
      <c r="CS11" s="262"/>
      <c r="CT11" s="262"/>
      <c r="CU11" s="262"/>
      <c r="CV11" s="262"/>
      <c r="CW11" s="262"/>
      <c r="CX11" s="262"/>
      <c r="CY11" s="262"/>
      <c r="CZ11" s="262"/>
      <c r="DA11" s="262"/>
      <c r="DB11" s="262"/>
      <c r="DC11" s="262"/>
      <c r="DD11" s="262"/>
      <c r="DE11" s="262"/>
      <c r="DF11" s="262"/>
      <c r="DG11" s="262"/>
      <c r="DH11" s="262"/>
      <c r="DI11" s="262"/>
      <c r="DJ11" s="262"/>
      <c r="DK11" s="262"/>
      <c r="DL11" s="262"/>
      <c r="DM11" s="262"/>
      <c r="DN11" s="262"/>
      <c r="DO11" s="262"/>
      <c r="DP11" s="262"/>
      <c r="DQ11" s="262"/>
      <c r="DR11" s="262"/>
      <c r="DS11" s="262"/>
      <c r="DT11" s="262"/>
      <c r="DU11" s="262"/>
      <c r="DV11" s="262"/>
      <c r="DW11" s="262"/>
      <c r="DX11" s="262"/>
      <c r="DY11" s="262"/>
      <c r="DZ11" s="262"/>
      <c r="EA11" s="262"/>
      <c r="EB11" s="262"/>
      <c r="EC11" s="262"/>
      <c r="ED11" s="262"/>
      <c r="EE11" s="262"/>
      <c r="EF11" s="262"/>
      <c r="EG11" s="262"/>
      <c r="EH11" s="262"/>
      <c r="EI11" s="262"/>
      <c r="EJ11" s="262"/>
      <c r="EK11" s="262"/>
      <c r="EL11" s="262"/>
      <c r="EM11" s="262"/>
      <c r="EN11" s="262"/>
      <c r="EO11" s="262"/>
      <c r="EP11" s="262"/>
      <c r="EQ11" s="262"/>
      <c r="ER11" s="262"/>
      <c r="ES11" s="262"/>
      <c r="ET11" s="262"/>
      <c r="EU11" s="262"/>
      <c r="EV11" s="262"/>
      <c r="EW11" s="262"/>
      <c r="EX11" s="262"/>
      <c r="EY11" s="262"/>
      <c r="EZ11" s="262"/>
      <c r="FA11" s="262"/>
      <c r="FB11" s="262"/>
      <c r="FC11" s="262"/>
      <c r="FD11" s="262"/>
      <c r="FE11" s="262"/>
      <c r="FF11" s="262"/>
      <c r="FG11" s="262"/>
      <c r="FH11" s="262"/>
      <c r="FI11" s="262"/>
      <c r="FJ11" s="262"/>
      <c r="FK11" s="262"/>
      <c r="FL11" s="262"/>
      <c r="FM11" s="262"/>
      <c r="FN11" s="262"/>
      <c r="FO11" s="262"/>
      <c r="FP11" s="262"/>
      <c r="FQ11" s="262"/>
      <c r="FR11" s="262"/>
      <c r="FS11" s="262"/>
      <c r="FT11" s="262"/>
      <c r="FU11" s="262"/>
      <c r="FV11" s="262"/>
      <c r="FW11" s="262"/>
      <c r="FX11" s="262"/>
      <c r="FY11" s="262"/>
      <c r="FZ11" s="262"/>
      <c r="GA11" s="262"/>
      <c r="GB11" s="262"/>
      <c r="GC11" s="262"/>
      <c r="GD11" s="262"/>
      <c r="GE11" s="262"/>
      <c r="GF11" s="262"/>
      <c r="GG11" s="262"/>
    </row>
    <row r="12" spans="1:189" s="332" customFormat="1" ht="15" customHeight="1">
      <c r="A12" s="343" t="str">
        <f>HLOOKUP(Start!$B$14,Sprachen_allg!B:Z,ROWS(Sprachen_allg!1:350),FALSE)</f>
        <v>Thermal Energy - Drop-Down Selection</v>
      </c>
      <c r="B12" s="326"/>
      <c r="C12" s="326"/>
      <c r="D12" s="326"/>
      <c r="E12" s="326"/>
      <c r="F12" s="326"/>
      <c r="G12" s="326"/>
      <c r="H12" s="326"/>
      <c r="I12" s="326"/>
      <c r="J12" s="326"/>
      <c r="K12" s="326"/>
      <c r="L12" s="326"/>
      <c r="M12" s="326"/>
      <c r="N12" s="326"/>
      <c r="O12" s="326"/>
      <c r="P12" s="326"/>
      <c r="Q12" s="326"/>
      <c r="R12" s="326"/>
      <c r="S12" s="326"/>
      <c r="T12" s="326"/>
      <c r="U12" s="326"/>
      <c r="V12" s="326"/>
      <c r="W12" s="326"/>
      <c r="X12" s="326"/>
      <c r="Y12" s="326"/>
      <c r="Z12" s="326"/>
      <c r="AA12" s="326"/>
      <c r="AB12" s="326"/>
      <c r="AC12" s="326"/>
      <c r="AD12" s="326"/>
      <c r="AE12" s="326"/>
      <c r="AF12" s="326"/>
      <c r="AG12" s="326"/>
      <c r="AH12" s="326"/>
      <c r="AI12" s="326"/>
      <c r="AJ12" s="326"/>
      <c r="AK12" s="326"/>
      <c r="AL12" s="326"/>
      <c r="AM12" s="326"/>
      <c r="AN12" s="326"/>
      <c r="AO12" s="326"/>
      <c r="AP12" s="326"/>
      <c r="AQ12" s="326"/>
      <c r="AR12" s="326"/>
      <c r="AS12" s="326"/>
    </row>
    <row r="13" spans="1:189" s="345" customFormat="1" ht="15" customHeight="1">
      <c r="A13" s="344"/>
      <c r="H13" s="346"/>
      <c r="I13" s="346"/>
      <c r="J13" s="346"/>
      <c r="K13" s="346"/>
      <c r="L13" s="346"/>
      <c r="M13" s="346"/>
      <c r="N13" s="346"/>
      <c r="O13" s="346"/>
      <c r="P13" s="346"/>
      <c r="Q13" s="346"/>
      <c r="R13" s="346"/>
      <c r="S13" s="346"/>
      <c r="T13" s="346"/>
      <c r="U13" s="346"/>
      <c r="V13" s="346"/>
      <c r="W13" s="346"/>
      <c r="X13" s="346"/>
      <c r="Y13" s="346"/>
      <c r="Z13" s="346"/>
      <c r="AA13" s="346"/>
      <c r="AB13" s="346"/>
      <c r="AC13" s="346"/>
      <c r="AD13" s="346"/>
      <c r="AE13" s="346"/>
      <c r="AF13" s="346"/>
      <c r="AG13" s="346"/>
      <c r="AH13" s="346"/>
      <c r="AI13" s="346"/>
      <c r="AJ13" s="346"/>
      <c r="AK13" s="346"/>
      <c r="AL13" s="346"/>
      <c r="AM13" s="346"/>
      <c r="AN13" s="346"/>
      <c r="AO13" s="346"/>
      <c r="AP13" s="346"/>
      <c r="AQ13" s="346"/>
      <c r="AR13" s="346"/>
    </row>
    <row r="14" spans="1:189" ht="12.75" customHeight="1">
      <c r="A14" s="241"/>
      <c r="B14" s="241" t="str">
        <f>HLOOKUP(Start!$B$14,Sprachen_allg!B:Z,ROWS(Sprachen_allg!1:341),FALSE)</f>
        <v>Geothermal energy</v>
      </c>
      <c r="C14" s="242" t="s">
        <v>164</v>
      </c>
      <c r="D14" s="243">
        <v>1</v>
      </c>
      <c r="E14" s="243" t="s">
        <v>347</v>
      </c>
      <c r="F14" s="244" t="s">
        <v>188</v>
      </c>
      <c r="G14" s="244"/>
      <c r="H14" s="322">
        <v>0</v>
      </c>
      <c r="I14" s="322">
        <v>0</v>
      </c>
      <c r="J14" s="322">
        <v>0</v>
      </c>
      <c r="K14" s="322">
        <v>0</v>
      </c>
      <c r="L14" s="322">
        <v>0</v>
      </c>
      <c r="M14" s="322">
        <v>0</v>
      </c>
      <c r="N14" s="322">
        <v>0</v>
      </c>
      <c r="O14" s="322">
        <v>0</v>
      </c>
      <c r="P14" s="322">
        <v>0</v>
      </c>
      <c r="Q14" s="322">
        <v>0</v>
      </c>
      <c r="R14" s="322">
        <v>0</v>
      </c>
      <c r="S14" s="322">
        <v>0</v>
      </c>
      <c r="T14" s="322">
        <v>0</v>
      </c>
      <c r="U14" s="322">
        <v>0</v>
      </c>
      <c r="V14" s="322">
        <v>0</v>
      </c>
      <c r="W14" s="322">
        <v>0</v>
      </c>
      <c r="X14" s="322">
        <v>0</v>
      </c>
      <c r="Y14" s="322">
        <v>0</v>
      </c>
      <c r="Z14" s="322">
        <v>0</v>
      </c>
      <c r="AA14" s="322">
        <v>0</v>
      </c>
      <c r="AB14" s="322">
        <v>0</v>
      </c>
      <c r="AC14" s="322">
        <v>0</v>
      </c>
      <c r="AD14" s="322">
        <v>0</v>
      </c>
      <c r="AE14" s="322">
        <v>0</v>
      </c>
      <c r="AF14" s="322">
        <v>0</v>
      </c>
      <c r="AG14" s="322">
        <v>0</v>
      </c>
      <c r="AH14" s="322">
        <v>0</v>
      </c>
      <c r="AI14" s="322">
        <v>0</v>
      </c>
      <c r="AJ14" s="322">
        <v>0</v>
      </c>
      <c r="AK14" s="322">
        <v>0</v>
      </c>
      <c r="AL14" s="322">
        <v>0</v>
      </c>
      <c r="AM14" s="322">
        <v>0</v>
      </c>
      <c r="AN14" s="322">
        <v>0</v>
      </c>
      <c r="AO14" s="322">
        <v>0</v>
      </c>
      <c r="AP14" s="322">
        <v>0</v>
      </c>
      <c r="AQ14" s="322">
        <v>0</v>
      </c>
      <c r="AR14" s="322">
        <v>0</v>
      </c>
      <c r="AS14" s="127"/>
    </row>
    <row r="15" spans="1:189" ht="12.75" customHeight="1">
      <c r="A15" s="241"/>
      <c r="B15" s="241" t="str">
        <f>HLOOKUP(Start!$B$14,Sprachen_allg!B:Z,ROWS(Sprachen_allg!1:342),FALSE)</f>
        <v>Environmental heat</v>
      </c>
      <c r="C15" s="242" t="s">
        <v>164</v>
      </c>
      <c r="D15" s="243">
        <v>1</v>
      </c>
      <c r="E15" s="243" t="s">
        <v>347</v>
      </c>
      <c r="F15" s="244" t="s">
        <v>188</v>
      </c>
      <c r="G15" s="244"/>
      <c r="H15" s="321">
        <v>0</v>
      </c>
      <c r="I15" s="321">
        <v>0</v>
      </c>
      <c r="J15" s="321">
        <v>0</v>
      </c>
      <c r="K15" s="321">
        <v>0</v>
      </c>
      <c r="L15" s="321">
        <v>0</v>
      </c>
      <c r="M15" s="321">
        <v>0</v>
      </c>
      <c r="N15" s="321">
        <v>0</v>
      </c>
      <c r="O15" s="321">
        <v>0</v>
      </c>
      <c r="P15" s="321">
        <v>0</v>
      </c>
      <c r="Q15" s="321">
        <v>0</v>
      </c>
      <c r="R15" s="321">
        <v>0</v>
      </c>
      <c r="S15" s="321">
        <v>0</v>
      </c>
      <c r="T15" s="321">
        <v>0</v>
      </c>
      <c r="U15" s="321">
        <v>0</v>
      </c>
      <c r="V15" s="321">
        <v>0</v>
      </c>
      <c r="W15" s="321">
        <v>0</v>
      </c>
      <c r="X15" s="321">
        <v>0</v>
      </c>
      <c r="Y15" s="321">
        <v>0</v>
      </c>
      <c r="Z15" s="321">
        <v>0</v>
      </c>
      <c r="AA15" s="321">
        <v>0</v>
      </c>
      <c r="AB15" s="321">
        <v>0</v>
      </c>
      <c r="AC15" s="321">
        <v>0</v>
      </c>
      <c r="AD15" s="321">
        <v>0</v>
      </c>
      <c r="AE15" s="321">
        <v>0</v>
      </c>
      <c r="AF15" s="321">
        <v>0</v>
      </c>
      <c r="AG15" s="321">
        <v>0</v>
      </c>
      <c r="AH15" s="321">
        <v>0</v>
      </c>
      <c r="AI15" s="321">
        <v>0</v>
      </c>
      <c r="AJ15" s="321">
        <v>0</v>
      </c>
      <c r="AK15" s="321">
        <v>0</v>
      </c>
      <c r="AL15" s="321">
        <v>0</v>
      </c>
      <c r="AM15" s="321">
        <v>0</v>
      </c>
      <c r="AN15" s="321">
        <v>0</v>
      </c>
      <c r="AO15" s="321">
        <v>0</v>
      </c>
      <c r="AP15" s="321">
        <v>0</v>
      </c>
      <c r="AQ15" s="321">
        <v>0</v>
      </c>
      <c r="AR15" s="321">
        <v>0</v>
      </c>
      <c r="AS15" s="127"/>
    </row>
    <row r="16" spans="1:189" ht="12.75" customHeight="1">
      <c r="A16" s="241"/>
      <c r="B16" s="241" t="str">
        <f>HLOOKUP(Start!$B$14,Sprachen_allg!B:Z,ROWS(Sprachen_allg!1:343),FALSE)</f>
        <v>Solar thermal energy</v>
      </c>
      <c r="C16" s="242" t="s">
        <v>164</v>
      </c>
      <c r="D16" s="243">
        <v>1</v>
      </c>
      <c r="E16" s="243" t="s">
        <v>347</v>
      </c>
      <c r="F16" s="244" t="s">
        <v>188</v>
      </c>
      <c r="G16" s="244"/>
      <c r="H16" s="322">
        <v>0</v>
      </c>
      <c r="I16" s="322">
        <v>0</v>
      </c>
      <c r="J16" s="322">
        <v>0</v>
      </c>
      <c r="K16" s="322">
        <v>0</v>
      </c>
      <c r="L16" s="322">
        <v>0</v>
      </c>
      <c r="M16" s="322">
        <v>0</v>
      </c>
      <c r="N16" s="322">
        <v>0</v>
      </c>
      <c r="O16" s="322">
        <v>0</v>
      </c>
      <c r="P16" s="322">
        <v>0</v>
      </c>
      <c r="Q16" s="322">
        <v>0</v>
      </c>
      <c r="R16" s="322">
        <v>0</v>
      </c>
      <c r="S16" s="322">
        <v>0</v>
      </c>
      <c r="T16" s="322">
        <v>0</v>
      </c>
      <c r="U16" s="322">
        <v>0</v>
      </c>
      <c r="V16" s="322">
        <v>0</v>
      </c>
      <c r="W16" s="322">
        <v>0</v>
      </c>
      <c r="X16" s="322">
        <v>0</v>
      </c>
      <c r="Y16" s="322">
        <v>0</v>
      </c>
      <c r="Z16" s="322">
        <v>0</v>
      </c>
      <c r="AA16" s="322">
        <v>0</v>
      </c>
      <c r="AB16" s="322">
        <v>0</v>
      </c>
      <c r="AC16" s="322">
        <v>0</v>
      </c>
      <c r="AD16" s="322">
        <v>0</v>
      </c>
      <c r="AE16" s="322">
        <v>0</v>
      </c>
      <c r="AF16" s="322">
        <v>0</v>
      </c>
      <c r="AG16" s="322">
        <v>0</v>
      </c>
      <c r="AH16" s="322">
        <v>0</v>
      </c>
      <c r="AI16" s="322">
        <v>0</v>
      </c>
      <c r="AJ16" s="322">
        <v>0</v>
      </c>
      <c r="AK16" s="322">
        <v>0</v>
      </c>
      <c r="AL16" s="322">
        <v>0</v>
      </c>
      <c r="AM16" s="322">
        <v>0</v>
      </c>
      <c r="AN16" s="322">
        <v>0</v>
      </c>
      <c r="AO16" s="322">
        <v>0</v>
      </c>
      <c r="AP16" s="322">
        <v>0</v>
      </c>
      <c r="AQ16" s="322">
        <v>0</v>
      </c>
      <c r="AR16" s="322">
        <v>0</v>
      </c>
      <c r="AS16" s="127"/>
    </row>
    <row r="17" spans="1:45" ht="12.75" customHeight="1">
      <c r="A17" s="241"/>
      <c r="B17" s="241" t="str">
        <f>HLOOKUP(Start!$B$14,Sprachen_allg!B:Z,ROWS(Sprachen_allg!1:344),FALSE)</f>
        <v>Cooling source by renewable energy</v>
      </c>
      <c r="C17" s="242" t="s">
        <v>164</v>
      </c>
      <c r="D17" s="243">
        <v>1</v>
      </c>
      <c r="E17" s="243" t="s">
        <v>347</v>
      </c>
      <c r="F17" s="244" t="s">
        <v>188</v>
      </c>
      <c r="G17" s="244"/>
      <c r="H17" s="321">
        <v>0</v>
      </c>
      <c r="I17" s="321">
        <v>0</v>
      </c>
      <c r="J17" s="321">
        <v>0</v>
      </c>
      <c r="K17" s="321">
        <v>0</v>
      </c>
      <c r="L17" s="321">
        <v>0</v>
      </c>
      <c r="M17" s="321">
        <v>0</v>
      </c>
      <c r="N17" s="321">
        <v>0</v>
      </c>
      <c r="O17" s="321">
        <v>0</v>
      </c>
      <c r="P17" s="321">
        <v>0</v>
      </c>
      <c r="Q17" s="321">
        <v>0</v>
      </c>
      <c r="R17" s="321">
        <v>0</v>
      </c>
      <c r="S17" s="321">
        <v>0</v>
      </c>
      <c r="T17" s="321">
        <v>0</v>
      </c>
      <c r="U17" s="321">
        <v>0</v>
      </c>
      <c r="V17" s="321">
        <v>0</v>
      </c>
      <c r="W17" s="321">
        <v>0</v>
      </c>
      <c r="X17" s="321">
        <v>0</v>
      </c>
      <c r="Y17" s="321">
        <v>0</v>
      </c>
      <c r="Z17" s="321">
        <v>0</v>
      </c>
      <c r="AA17" s="321">
        <v>0</v>
      </c>
      <c r="AB17" s="321">
        <v>0</v>
      </c>
      <c r="AC17" s="321">
        <v>0</v>
      </c>
      <c r="AD17" s="321">
        <v>0</v>
      </c>
      <c r="AE17" s="321">
        <v>0</v>
      </c>
      <c r="AF17" s="321">
        <v>0</v>
      </c>
      <c r="AG17" s="321">
        <v>0</v>
      </c>
      <c r="AH17" s="321">
        <v>0</v>
      </c>
      <c r="AI17" s="321">
        <v>0</v>
      </c>
      <c r="AJ17" s="321">
        <v>0</v>
      </c>
      <c r="AK17" s="321">
        <v>0</v>
      </c>
      <c r="AL17" s="321">
        <v>0</v>
      </c>
      <c r="AM17" s="321">
        <v>0</v>
      </c>
      <c r="AN17" s="321">
        <v>0</v>
      </c>
      <c r="AO17" s="321">
        <v>0</v>
      </c>
      <c r="AP17" s="321">
        <v>0</v>
      </c>
      <c r="AQ17" s="321">
        <v>0</v>
      </c>
      <c r="AR17" s="321">
        <v>0</v>
      </c>
      <c r="AS17" s="127"/>
    </row>
    <row r="18" spans="1:45" s="14" customFormat="1">
      <c r="C18" s="242"/>
      <c r="AS18" s="127"/>
    </row>
    <row r="19" spans="1:45" s="15" customFormat="1">
      <c r="AS19" s="127"/>
    </row>
    <row r="20" spans="1:45" s="336" customFormat="1" ht="18" customHeight="1">
      <c r="A20" s="341" t="str">
        <f>"B) "&amp;'PART 1 Status assessment'!B21</f>
        <v>B) Final energy imported into the system boundary ("Import")</v>
      </c>
      <c r="B20" s="331"/>
      <c r="C20" s="331"/>
      <c r="D20" s="331"/>
      <c r="E20" s="331"/>
      <c r="F20" s="331"/>
      <c r="G20" s="331"/>
      <c r="H20" s="331"/>
      <c r="I20" s="331"/>
      <c r="J20" s="331"/>
      <c r="K20" s="331"/>
      <c r="L20" s="331"/>
      <c r="M20" s="331"/>
      <c r="N20" s="331"/>
      <c r="O20" s="331"/>
      <c r="P20" s="331"/>
      <c r="Q20" s="331"/>
      <c r="R20" s="331"/>
      <c r="S20" s="331"/>
      <c r="T20" s="331"/>
      <c r="U20" s="331"/>
      <c r="V20" s="331"/>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row>
    <row r="21" spans="1:45" s="332" customFormat="1" ht="15" customHeight="1">
      <c r="A21" s="342" t="str">
        <f>HLOOKUP(Start!$B$14,Sprachen_allg!B:Z,ROWS(Sprachen_allg!1:374),FALSE)</f>
        <v>Electrical Energy - Drop-Down Selection (german default)</v>
      </c>
      <c r="B21" s="326"/>
      <c r="C21" s="326"/>
      <c r="D21" s="326"/>
      <c r="E21" s="326"/>
      <c r="F21" s="326"/>
      <c r="G21" s="326"/>
      <c r="H21" s="326"/>
      <c r="I21" s="326"/>
      <c r="J21" s="326"/>
      <c r="K21" s="326"/>
      <c r="L21" s="326"/>
      <c r="M21" s="326"/>
      <c r="N21" s="326"/>
      <c r="O21" s="326"/>
      <c r="P21" s="326"/>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row>
    <row r="22" spans="1:45" s="14" customFormat="1">
      <c r="AS22" s="127"/>
    </row>
    <row r="23" spans="1:45" s="14" customFormat="1">
      <c r="B23" s="529" t="str">
        <f>HLOOKUP(Start!$B$14,Sprachen_allg!B:Z,ROWS(Sprachen_allg!1:375),FALSE)</f>
        <v>Electricity Mix Germany</v>
      </c>
      <c r="C23" s="242" t="s">
        <v>164</v>
      </c>
      <c r="D23" s="248">
        <v>0</v>
      </c>
      <c r="E23" s="249" t="s">
        <v>348</v>
      </c>
      <c r="F23" s="253" t="s">
        <v>516</v>
      </c>
      <c r="G23" s="253"/>
      <c r="H23" s="445">
        <v>0.59109999999999996</v>
      </c>
      <c r="I23" s="445">
        <v>0.53969999999999996</v>
      </c>
      <c r="J23" s="446">
        <f>I23-($I$23-$K$23)/2</f>
        <v>0.55725000000000002</v>
      </c>
      <c r="K23" s="445">
        <v>0.57479999999999998</v>
      </c>
      <c r="L23" s="440">
        <v>0.53200000000000003</v>
      </c>
      <c r="M23" s="447">
        <f>(L23+N23)/2</f>
        <v>0.56069999999999998</v>
      </c>
      <c r="N23" s="440">
        <v>0.58940000000000003</v>
      </c>
      <c r="O23" s="446">
        <f t="shared" ref="O23:W23" si="3">N23-($N$23-$X$23)/10</f>
        <v>0.58074000000000003</v>
      </c>
      <c r="P23" s="446">
        <f t="shared" si="3"/>
        <v>0.57208000000000003</v>
      </c>
      <c r="Q23" s="446">
        <f t="shared" si="3"/>
        <v>0.56342000000000003</v>
      </c>
      <c r="R23" s="446">
        <f t="shared" si="3"/>
        <v>0.55476000000000003</v>
      </c>
      <c r="S23" s="446">
        <f t="shared" si="3"/>
        <v>0.54610000000000003</v>
      </c>
      <c r="T23" s="446">
        <f t="shared" si="3"/>
        <v>0.53744000000000003</v>
      </c>
      <c r="U23" s="446">
        <f t="shared" si="3"/>
        <v>0.52878000000000003</v>
      </c>
      <c r="V23" s="446">
        <f t="shared" si="3"/>
        <v>0.52012000000000003</v>
      </c>
      <c r="W23" s="446">
        <f t="shared" si="3"/>
        <v>0.51146000000000003</v>
      </c>
      <c r="X23" s="440">
        <v>0.50280000000000002</v>
      </c>
      <c r="Y23" s="446">
        <f t="shared" ref="Y23:AG23" si="4">X23-($X$23-$AH$23)/10</f>
        <v>0.49388000000000004</v>
      </c>
      <c r="Z23" s="446">
        <f t="shared" si="4"/>
        <v>0.48496000000000006</v>
      </c>
      <c r="AA23" s="446">
        <f t="shared" si="4"/>
        <v>0.47604000000000007</v>
      </c>
      <c r="AB23" s="446">
        <f t="shared" si="4"/>
        <v>0.46712000000000009</v>
      </c>
      <c r="AC23" s="446">
        <f t="shared" si="4"/>
        <v>0.45820000000000011</v>
      </c>
      <c r="AD23" s="446">
        <f t="shared" si="4"/>
        <v>0.44928000000000012</v>
      </c>
      <c r="AE23" s="446">
        <f t="shared" si="4"/>
        <v>0.44036000000000014</v>
      </c>
      <c r="AF23" s="446">
        <f t="shared" si="4"/>
        <v>0.43144000000000016</v>
      </c>
      <c r="AG23" s="446">
        <f t="shared" si="4"/>
        <v>0.42252000000000017</v>
      </c>
      <c r="AH23" s="440">
        <v>0.41360000000000002</v>
      </c>
      <c r="AI23" s="446">
        <f t="shared" ref="AI23:AQ23" si="5">AH23-($AH$23-$AR$23)/10</f>
        <v>0.40762000000000004</v>
      </c>
      <c r="AJ23" s="446">
        <f t="shared" si="5"/>
        <v>0.40164000000000005</v>
      </c>
      <c r="AK23" s="446">
        <f t="shared" si="5"/>
        <v>0.39566000000000007</v>
      </c>
      <c r="AL23" s="446">
        <f t="shared" si="5"/>
        <v>0.38968000000000008</v>
      </c>
      <c r="AM23" s="446">
        <f t="shared" si="5"/>
        <v>0.3837000000000001</v>
      </c>
      <c r="AN23" s="446">
        <f t="shared" si="5"/>
        <v>0.37772000000000011</v>
      </c>
      <c r="AO23" s="446">
        <f t="shared" si="5"/>
        <v>0.37174000000000013</v>
      </c>
      <c r="AP23" s="446">
        <f t="shared" si="5"/>
        <v>0.36576000000000014</v>
      </c>
      <c r="AQ23" s="446">
        <f t="shared" si="5"/>
        <v>0.35978000000000016</v>
      </c>
      <c r="AR23" s="440">
        <v>0.3538</v>
      </c>
      <c r="AS23" s="127"/>
    </row>
    <row r="24" spans="1:45" s="14" customFormat="1">
      <c r="B24" s="364" t="str">
        <f>IF(ISBLANK('ANNEX 2 Specific Factors'!C18),'ANNEX 2 Specific Factors'!B17,'ANNEX 2 Specific Factors'!C18)</f>
        <v>'Green Electricity'-Mix 1 (supplier-specific)</v>
      </c>
      <c r="C24" s="242" t="s">
        <v>164</v>
      </c>
      <c r="D24" s="250">
        <v>1</v>
      </c>
      <c r="E24" s="249" t="s">
        <v>348</v>
      </c>
      <c r="F24" s="363" t="str">
        <f>IF('ANNEX 2 Specific Factors'!C20=Spezifisch,IF('ANNEX 2 Specific Factors'!C25="","Datenquelle eintragen",'ANNEX 2 Specific Factors'!C25),IF('ANNEX 2 Specific Factors'!C20=Prozentual,"GaBi-/ÖKOBAUDAT-Datenbank",""))</f>
        <v/>
      </c>
      <c r="G24" s="320" t="str">
        <f>IF('ANNEX 2 Specific Factors'!C20=Prozentual,IF(ISNUMBER('ANNEX 2 Specific Factors'!E33),'ANNEX 2 Specific Factors'!E33,""),IF('ANNEX 2 Specific Factors'!C20=Spezifisch,IF(ISNUMBER('ANNEX 2 Specific Factors'!C24),'ANNEX 2 Specific Factors'!C24,""),""))</f>
        <v/>
      </c>
      <c r="H24" s="443" t="str">
        <f t="shared" ref="H24:H29" si="6">IF(G24="",TextAx2,G24)</f>
        <v>Calculation in ANNEX 2</v>
      </c>
      <c r="I24" s="443" t="str">
        <f t="shared" ref="I24:I28" si="7">H24</f>
        <v>Calculation in ANNEX 2</v>
      </c>
      <c r="J24" s="443" t="str">
        <f t="shared" ref="J24:AR28" si="8">I24</f>
        <v>Calculation in ANNEX 2</v>
      </c>
      <c r="K24" s="443" t="str">
        <f t="shared" si="8"/>
        <v>Calculation in ANNEX 2</v>
      </c>
      <c r="L24" s="443" t="str">
        <f t="shared" si="8"/>
        <v>Calculation in ANNEX 2</v>
      </c>
      <c r="M24" s="444" t="str">
        <f t="shared" si="8"/>
        <v>Calculation in ANNEX 2</v>
      </c>
      <c r="N24" s="443" t="str">
        <f>M24</f>
        <v>Calculation in ANNEX 2</v>
      </c>
      <c r="O24" s="443" t="str">
        <f t="shared" si="8"/>
        <v>Calculation in ANNEX 2</v>
      </c>
      <c r="P24" s="443" t="str">
        <f t="shared" si="8"/>
        <v>Calculation in ANNEX 2</v>
      </c>
      <c r="Q24" s="443" t="str">
        <f t="shared" si="8"/>
        <v>Calculation in ANNEX 2</v>
      </c>
      <c r="R24" s="443" t="str">
        <f t="shared" si="8"/>
        <v>Calculation in ANNEX 2</v>
      </c>
      <c r="S24" s="443" t="str">
        <f t="shared" si="8"/>
        <v>Calculation in ANNEX 2</v>
      </c>
      <c r="T24" s="443" t="str">
        <f t="shared" si="8"/>
        <v>Calculation in ANNEX 2</v>
      </c>
      <c r="U24" s="443" t="str">
        <f t="shared" si="8"/>
        <v>Calculation in ANNEX 2</v>
      </c>
      <c r="V24" s="443" t="str">
        <f t="shared" si="8"/>
        <v>Calculation in ANNEX 2</v>
      </c>
      <c r="W24" s="443" t="str">
        <f t="shared" si="8"/>
        <v>Calculation in ANNEX 2</v>
      </c>
      <c r="X24" s="443" t="str">
        <f t="shared" si="8"/>
        <v>Calculation in ANNEX 2</v>
      </c>
      <c r="Y24" s="443" t="str">
        <f t="shared" si="8"/>
        <v>Calculation in ANNEX 2</v>
      </c>
      <c r="Z24" s="443" t="str">
        <f t="shared" si="8"/>
        <v>Calculation in ANNEX 2</v>
      </c>
      <c r="AA24" s="443" t="str">
        <f t="shared" si="8"/>
        <v>Calculation in ANNEX 2</v>
      </c>
      <c r="AB24" s="443" t="str">
        <f t="shared" si="8"/>
        <v>Calculation in ANNEX 2</v>
      </c>
      <c r="AC24" s="443" t="str">
        <f t="shared" si="8"/>
        <v>Calculation in ANNEX 2</v>
      </c>
      <c r="AD24" s="443" t="str">
        <f t="shared" si="8"/>
        <v>Calculation in ANNEX 2</v>
      </c>
      <c r="AE24" s="443" t="str">
        <f t="shared" si="8"/>
        <v>Calculation in ANNEX 2</v>
      </c>
      <c r="AF24" s="443" t="str">
        <f t="shared" si="8"/>
        <v>Calculation in ANNEX 2</v>
      </c>
      <c r="AG24" s="443" t="str">
        <f t="shared" si="8"/>
        <v>Calculation in ANNEX 2</v>
      </c>
      <c r="AH24" s="443" t="str">
        <f t="shared" si="8"/>
        <v>Calculation in ANNEX 2</v>
      </c>
      <c r="AI24" s="443" t="str">
        <f t="shared" si="8"/>
        <v>Calculation in ANNEX 2</v>
      </c>
      <c r="AJ24" s="443" t="str">
        <f t="shared" si="8"/>
        <v>Calculation in ANNEX 2</v>
      </c>
      <c r="AK24" s="443" t="str">
        <f t="shared" si="8"/>
        <v>Calculation in ANNEX 2</v>
      </c>
      <c r="AL24" s="443" t="str">
        <f t="shared" si="8"/>
        <v>Calculation in ANNEX 2</v>
      </c>
      <c r="AM24" s="443" t="str">
        <f t="shared" si="8"/>
        <v>Calculation in ANNEX 2</v>
      </c>
      <c r="AN24" s="443" t="str">
        <f t="shared" si="8"/>
        <v>Calculation in ANNEX 2</v>
      </c>
      <c r="AO24" s="443" t="str">
        <f t="shared" si="8"/>
        <v>Calculation in ANNEX 2</v>
      </c>
      <c r="AP24" s="443" t="str">
        <f t="shared" si="8"/>
        <v>Calculation in ANNEX 2</v>
      </c>
      <c r="AQ24" s="443" t="str">
        <f t="shared" si="8"/>
        <v>Calculation in ANNEX 2</v>
      </c>
      <c r="AR24" s="443" t="str">
        <f t="shared" si="8"/>
        <v>Calculation in ANNEX 2</v>
      </c>
      <c r="AS24" s="127" t="s">
        <v>540</v>
      </c>
    </row>
    <row r="25" spans="1:45" s="14" customFormat="1">
      <c r="B25" s="364" t="str">
        <f>IF(ISBLANK('ANNEX 2 Specific Factors'!C37),'ANNEX 2 Specific Factors'!B36,'ANNEX 2 Specific Factors'!C37)</f>
        <v>'Green Electricity'-Mix 2 (supplier-specific)</v>
      </c>
      <c r="C25" s="242" t="s">
        <v>164</v>
      </c>
      <c r="D25" s="250">
        <v>1</v>
      </c>
      <c r="E25" s="249" t="s">
        <v>348</v>
      </c>
      <c r="F25" s="363" t="str">
        <f>IF('ANNEX 2 Specific Factors'!C39=Spezifisch,IF('ANNEX 2 Specific Factors'!C44="","Datenquelle eintragen",'ANNEX 2 Specific Factors'!C44),IF('ANNEX 2 Specific Factors'!C39=Prozentual,"GaBi-/ÖKOBAUDAT-Datenbank",""))</f>
        <v/>
      </c>
      <c r="G25" s="320" t="str">
        <f>IF('ANNEX 2 Specific Factors'!C39=Prozentual,IF(ISNUMBER('ANNEX 2 Specific Factors'!E52),'ANNEX 2 Specific Factors'!E52,""),IF('ANNEX 2 Specific Factors'!C39=Spezifisch,IF(ISNUMBER('ANNEX 2 Specific Factors'!C43),'ANNEX 2 Specific Factors'!C43,""),""))</f>
        <v/>
      </c>
      <c r="H25" s="443" t="str">
        <f t="shared" si="6"/>
        <v>Calculation in ANNEX 2</v>
      </c>
      <c r="I25" s="443" t="str">
        <f t="shared" ref="I25:X25" si="9">H25</f>
        <v>Calculation in ANNEX 2</v>
      </c>
      <c r="J25" s="443" t="str">
        <f t="shared" si="9"/>
        <v>Calculation in ANNEX 2</v>
      </c>
      <c r="K25" s="443" t="str">
        <f t="shared" si="9"/>
        <v>Calculation in ANNEX 2</v>
      </c>
      <c r="L25" s="443" t="str">
        <f t="shared" si="9"/>
        <v>Calculation in ANNEX 2</v>
      </c>
      <c r="M25" s="444" t="str">
        <f t="shared" si="9"/>
        <v>Calculation in ANNEX 2</v>
      </c>
      <c r="N25" s="443" t="str">
        <f>M25</f>
        <v>Calculation in ANNEX 2</v>
      </c>
      <c r="O25" s="443" t="str">
        <f t="shared" si="9"/>
        <v>Calculation in ANNEX 2</v>
      </c>
      <c r="P25" s="443" t="str">
        <f t="shared" si="9"/>
        <v>Calculation in ANNEX 2</v>
      </c>
      <c r="Q25" s="443" t="str">
        <f t="shared" si="9"/>
        <v>Calculation in ANNEX 2</v>
      </c>
      <c r="R25" s="443" t="str">
        <f t="shared" si="9"/>
        <v>Calculation in ANNEX 2</v>
      </c>
      <c r="S25" s="443" t="str">
        <f t="shared" si="9"/>
        <v>Calculation in ANNEX 2</v>
      </c>
      <c r="T25" s="443" t="str">
        <f t="shared" si="9"/>
        <v>Calculation in ANNEX 2</v>
      </c>
      <c r="U25" s="443" t="str">
        <f t="shared" si="9"/>
        <v>Calculation in ANNEX 2</v>
      </c>
      <c r="V25" s="443" t="str">
        <f t="shared" si="9"/>
        <v>Calculation in ANNEX 2</v>
      </c>
      <c r="W25" s="443" t="str">
        <f t="shared" si="9"/>
        <v>Calculation in ANNEX 2</v>
      </c>
      <c r="X25" s="443" t="str">
        <f t="shared" si="9"/>
        <v>Calculation in ANNEX 2</v>
      </c>
      <c r="Y25" s="443" t="str">
        <f t="shared" si="8"/>
        <v>Calculation in ANNEX 2</v>
      </c>
      <c r="Z25" s="443" t="str">
        <f t="shared" si="8"/>
        <v>Calculation in ANNEX 2</v>
      </c>
      <c r="AA25" s="443" t="str">
        <f t="shared" si="8"/>
        <v>Calculation in ANNEX 2</v>
      </c>
      <c r="AB25" s="443" t="str">
        <f t="shared" si="8"/>
        <v>Calculation in ANNEX 2</v>
      </c>
      <c r="AC25" s="443" t="str">
        <f t="shared" si="8"/>
        <v>Calculation in ANNEX 2</v>
      </c>
      <c r="AD25" s="443" t="str">
        <f t="shared" si="8"/>
        <v>Calculation in ANNEX 2</v>
      </c>
      <c r="AE25" s="443" t="str">
        <f t="shared" si="8"/>
        <v>Calculation in ANNEX 2</v>
      </c>
      <c r="AF25" s="443" t="str">
        <f t="shared" si="8"/>
        <v>Calculation in ANNEX 2</v>
      </c>
      <c r="AG25" s="443" t="str">
        <f t="shared" si="8"/>
        <v>Calculation in ANNEX 2</v>
      </c>
      <c r="AH25" s="443" t="str">
        <f t="shared" si="8"/>
        <v>Calculation in ANNEX 2</v>
      </c>
      <c r="AI25" s="443" t="str">
        <f t="shared" si="8"/>
        <v>Calculation in ANNEX 2</v>
      </c>
      <c r="AJ25" s="443" t="str">
        <f t="shared" si="8"/>
        <v>Calculation in ANNEX 2</v>
      </c>
      <c r="AK25" s="443" t="str">
        <f t="shared" si="8"/>
        <v>Calculation in ANNEX 2</v>
      </c>
      <c r="AL25" s="443" t="str">
        <f t="shared" si="8"/>
        <v>Calculation in ANNEX 2</v>
      </c>
      <c r="AM25" s="443" t="str">
        <f t="shared" si="8"/>
        <v>Calculation in ANNEX 2</v>
      </c>
      <c r="AN25" s="443" t="str">
        <f t="shared" si="8"/>
        <v>Calculation in ANNEX 2</v>
      </c>
      <c r="AO25" s="443" t="str">
        <f t="shared" si="8"/>
        <v>Calculation in ANNEX 2</v>
      </c>
      <c r="AP25" s="443" t="str">
        <f t="shared" si="8"/>
        <v>Calculation in ANNEX 2</v>
      </c>
      <c r="AQ25" s="443" t="str">
        <f t="shared" si="8"/>
        <v>Calculation in ANNEX 2</v>
      </c>
      <c r="AR25" s="443" t="str">
        <f t="shared" si="8"/>
        <v>Calculation in ANNEX 2</v>
      </c>
      <c r="AS25" s="127" t="s">
        <v>540</v>
      </c>
    </row>
    <row r="26" spans="1:45" s="14" customFormat="1">
      <c r="B26" s="364" t="str">
        <f>IF(ISBLANK('ANNEX 2 Specific Factors'!C56),'ANNEX 2 Specific Factors'!B55,'ANNEX 2 Specific Factors'!C56)</f>
        <v>'Green Electricity'-Mix 3 (supplier-specific)</v>
      </c>
      <c r="C26" s="242" t="s">
        <v>164</v>
      </c>
      <c r="D26" s="250">
        <v>1</v>
      </c>
      <c r="E26" s="251" t="s">
        <v>348</v>
      </c>
      <c r="F26" s="363" t="str">
        <f>IF('ANNEX 2 Specific Factors'!C58=Spezifisch,IF('ANNEX 2 Specific Factors'!C63="","Datenquelle eintragen",'ANNEX 2 Specific Factors'!C63),IF('ANNEX 2 Specific Factors'!C58=Prozentual,"GaBi-/ÖKOBAUDAT-Datenbank",""))</f>
        <v/>
      </c>
      <c r="G26" s="320" t="str">
        <f>IF('ANNEX 2 Specific Factors'!C58=Prozentual,IF(ISNUMBER('ANNEX 2 Specific Factors'!E71),'ANNEX 2 Specific Factors'!E71,""),IF('ANNEX 2 Specific Factors'!C58=Spezifisch,IF(ISNUMBER('ANNEX 2 Specific Factors'!C62),'ANNEX 2 Specific Factors'!C62,""),""))</f>
        <v/>
      </c>
      <c r="H26" s="443" t="str">
        <f t="shared" si="6"/>
        <v>Calculation in ANNEX 2</v>
      </c>
      <c r="I26" s="443" t="str">
        <f t="shared" si="7"/>
        <v>Calculation in ANNEX 2</v>
      </c>
      <c r="J26" s="443" t="str">
        <f t="shared" si="8"/>
        <v>Calculation in ANNEX 2</v>
      </c>
      <c r="K26" s="443" t="str">
        <f t="shared" si="8"/>
        <v>Calculation in ANNEX 2</v>
      </c>
      <c r="L26" s="443" t="str">
        <f t="shared" si="8"/>
        <v>Calculation in ANNEX 2</v>
      </c>
      <c r="M26" s="444" t="str">
        <f t="shared" si="8"/>
        <v>Calculation in ANNEX 2</v>
      </c>
      <c r="N26" s="443" t="str">
        <f>M26</f>
        <v>Calculation in ANNEX 2</v>
      </c>
      <c r="O26" s="443" t="str">
        <f t="shared" si="8"/>
        <v>Calculation in ANNEX 2</v>
      </c>
      <c r="P26" s="443" t="str">
        <f t="shared" si="8"/>
        <v>Calculation in ANNEX 2</v>
      </c>
      <c r="Q26" s="443" t="str">
        <f t="shared" si="8"/>
        <v>Calculation in ANNEX 2</v>
      </c>
      <c r="R26" s="443" t="str">
        <f t="shared" si="8"/>
        <v>Calculation in ANNEX 2</v>
      </c>
      <c r="S26" s="443" t="str">
        <f t="shared" si="8"/>
        <v>Calculation in ANNEX 2</v>
      </c>
      <c r="T26" s="443" t="str">
        <f t="shared" si="8"/>
        <v>Calculation in ANNEX 2</v>
      </c>
      <c r="U26" s="443" t="str">
        <f t="shared" si="8"/>
        <v>Calculation in ANNEX 2</v>
      </c>
      <c r="V26" s="443" t="str">
        <f t="shared" si="8"/>
        <v>Calculation in ANNEX 2</v>
      </c>
      <c r="W26" s="443" t="str">
        <f t="shared" si="8"/>
        <v>Calculation in ANNEX 2</v>
      </c>
      <c r="X26" s="443" t="str">
        <f t="shared" si="8"/>
        <v>Calculation in ANNEX 2</v>
      </c>
      <c r="Y26" s="443" t="str">
        <f t="shared" si="8"/>
        <v>Calculation in ANNEX 2</v>
      </c>
      <c r="Z26" s="443" t="str">
        <f t="shared" si="8"/>
        <v>Calculation in ANNEX 2</v>
      </c>
      <c r="AA26" s="443" t="str">
        <f t="shared" si="8"/>
        <v>Calculation in ANNEX 2</v>
      </c>
      <c r="AB26" s="443" t="str">
        <f t="shared" si="8"/>
        <v>Calculation in ANNEX 2</v>
      </c>
      <c r="AC26" s="443" t="str">
        <f t="shared" si="8"/>
        <v>Calculation in ANNEX 2</v>
      </c>
      <c r="AD26" s="443" t="str">
        <f t="shared" si="8"/>
        <v>Calculation in ANNEX 2</v>
      </c>
      <c r="AE26" s="443" t="str">
        <f t="shared" si="8"/>
        <v>Calculation in ANNEX 2</v>
      </c>
      <c r="AF26" s="443" t="str">
        <f t="shared" si="8"/>
        <v>Calculation in ANNEX 2</v>
      </c>
      <c r="AG26" s="443" t="str">
        <f t="shared" si="8"/>
        <v>Calculation in ANNEX 2</v>
      </c>
      <c r="AH26" s="443" t="str">
        <f t="shared" si="8"/>
        <v>Calculation in ANNEX 2</v>
      </c>
      <c r="AI26" s="443" t="str">
        <f t="shared" si="8"/>
        <v>Calculation in ANNEX 2</v>
      </c>
      <c r="AJ26" s="443" t="str">
        <f t="shared" si="8"/>
        <v>Calculation in ANNEX 2</v>
      </c>
      <c r="AK26" s="443" t="str">
        <f t="shared" si="8"/>
        <v>Calculation in ANNEX 2</v>
      </c>
      <c r="AL26" s="443" t="str">
        <f t="shared" si="8"/>
        <v>Calculation in ANNEX 2</v>
      </c>
      <c r="AM26" s="443" t="str">
        <f t="shared" si="8"/>
        <v>Calculation in ANNEX 2</v>
      </c>
      <c r="AN26" s="443" t="str">
        <f t="shared" si="8"/>
        <v>Calculation in ANNEX 2</v>
      </c>
      <c r="AO26" s="443" t="str">
        <f t="shared" si="8"/>
        <v>Calculation in ANNEX 2</v>
      </c>
      <c r="AP26" s="443" t="str">
        <f t="shared" si="8"/>
        <v>Calculation in ANNEX 2</v>
      </c>
      <c r="AQ26" s="443" t="str">
        <f t="shared" si="8"/>
        <v>Calculation in ANNEX 2</v>
      </c>
      <c r="AR26" s="443" t="str">
        <f t="shared" si="8"/>
        <v>Calculation in ANNEX 2</v>
      </c>
      <c r="AS26" s="127" t="s">
        <v>540</v>
      </c>
    </row>
    <row r="27" spans="1:45" s="14" customFormat="1">
      <c r="B27" s="364" t="str">
        <f>IF(ISBLANK('ANNEX 2 Specific Factors'!C77),'ANNEX 2 Specific Factors'!B76,'ANNEX 2 Specific Factors'!C77)</f>
        <v>Emission factor 1 (project-specific)</v>
      </c>
      <c r="C27" s="242" t="s">
        <v>164</v>
      </c>
      <c r="D27" s="252">
        <f>'ANNEX 2 Specific Factors'!E78</f>
        <v>0</v>
      </c>
      <c r="E27" s="249" t="s">
        <v>348</v>
      </c>
      <c r="F27" s="363" t="str">
        <f>IF('ANNEX 2 Specific Factors'!C83="","",'ANNEX 2 Specific Factors'!C83)</f>
        <v/>
      </c>
      <c r="G27" s="320" t="str">
        <f>IF(ISBLANK('ANNEX 2 Specific Factors'!C82),"",'ANNEX 2 Specific Factors'!C82)</f>
        <v/>
      </c>
      <c r="H27" s="443" t="str">
        <f t="shared" si="6"/>
        <v>Calculation in ANNEX 2</v>
      </c>
      <c r="I27" s="443" t="str">
        <f t="shared" si="7"/>
        <v>Calculation in ANNEX 2</v>
      </c>
      <c r="J27" s="443" t="str">
        <f t="shared" si="8"/>
        <v>Calculation in ANNEX 2</v>
      </c>
      <c r="K27" s="443" t="str">
        <f t="shared" si="8"/>
        <v>Calculation in ANNEX 2</v>
      </c>
      <c r="L27" s="443" t="str">
        <f t="shared" si="8"/>
        <v>Calculation in ANNEX 2</v>
      </c>
      <c r="M27" s="444" t="str">
        <f t="shared" si="8"/>
        <v>Calculation in ANNEX 2</v>
      </c>
      <c r="N27" s="443" t="str">
        <f t="shared" si="8"/>
        <v>Calculation in ANNEX 2</v>
      </c>
      <c r="O27" s="443" t="str">
        <f t="shared" si="8"/>
        <v>Calculation in ANNEX 2</v>
      </c>
      <c r="P27" s="443" t="str">
        <f t="shared" si="8"/>
        <v>Calculation in ANNEX 2</v>
      </c>
      <c r="Q27" s="443" t="str">
        <f t="shared" si="8"/>
        <v>Calculation in ANNEX 2</v>
      </c>
      <c r="R27" s="443" t="str">
        <f t="shared" si="8"/>
        <v>Calculation in ANNEX 2</v>
      </c>
      <c r="S27" s="443" t="str">
        <f t="shared" si="8"/>
        <v>Calculation in ANNEX 2</v>
      </c>
      <c r="T27" s="443" t="str">
        <f t="shared" si="8"/>
        <v>Calculation in ANNEX 2</v>
      </c>
      <c r="U27" s="443" t="str">
        <f t="shared" si="8"/>
        <v>Calculation in ANNEX 2</v>
      </c>
      <c r="V27" s="443" t="str">
        <f t="shared" si="8"/>
        <v>Calculation in ANNEX 2</v>
      </c>
      <c r="W27" s="443" t="str">
        <f t="shared" si="8"/>
        <v>Calculation in ANNEX 2</v>
      </c>
      <c r="X27" s="443" t="str">
        <f t="shared" si="8"/>
        <v>Calculation in ANNEX 2</v>
      </c>
      <c r="Y27" s="443" t="str">
        <f t="shared" si="8"/>
        <v>Calculation in ANNEX 2</v>
      </c>
      <c r="Z27" s="443" t="str">
        <f t="shared" si="8"/>
        <v>Calculation in ANNEX 2</v>
      </c>
      <c r="AA27" s="443" t="str">
        <f t="shared" si="8"/>
        <v>Calculation in ANNEX 2</v>
      </c>
      <c r="AB27" s="443" t="str">
        <f t="shared" si="8"/>
        <v>Calculation in ANNEX 2</v>
      </c>
      <c r="AC27" s="443" t="str">
        <f t="shared" si="8"/>
        <v>Calculation in ANNEX 2</v>
      </c>
      <c r="AD27" s="443" t="str">
        <f t="shared" si="8"/>
        <v>Calculation in ANNEX 2</v>
      </c>
      <c r="AE27" s="443" t="str">
        <f t="shared" si="8"/>
        <v>Calculation in ANNEX 2</v>
      </c>
      <c r="AF27" s="443" t="str">
        <f t="shared" si="8"/>
        <v>Calculation in ANNEX 2</v>
      </c>
      <c r="AG27" s="443" t="str">
        <f t="shared" si="8"/>
        <v>Calculation in ANNEX 2</v>
      </c>
      <c r="AH27" s="443" t="str">
        <f t="shared" si="8"/>
        <v>Calculation in ANNEX 2</v>
      </c>
      <c r="AI27" s="443" t="str">
        <f t="shared" si="8"/>
        <v>Calculation in ANNEX 2</v>
      </c>
      <c r="AJ27" s="443" t="str">
        <f t="shared" si="8"/>
        <v>Calculation in ANNEX 2</v>
      </c>
      <c r="AK27" s="443" t="str">
        <f t="shared" si="8"/>
        <v>Calculation in ANNEX 2</v>
      </c>
      <c r="AL27" s="443" t="str">
        <f t="shared" si="8"/>
        <v>Calculation in ANNEX 2</v>
      </c>
      <c r="AM27" s="443" t="str">
        <f t="shared" si="8"/>
        <v>Calculation in ANNEX 2</v>
      </c>
      <c r="AN27" s="443" t="str">
        <f t="shared" si="8"/>
        <v>Calculation in ANNEX 2</v>
      </c>
      <c r="AO27" s="443" t="str">
        <f t="shared" si="8"/>
        <v>Calculation in ANNEX 2</v>
      </c>
      <c r="AP27" s="443" t="str">
        <f t="shared" si="8"/>
        <v>Calculation in ANNEX 2</v>
      </c>
      <c r="AQ27" s="443" t="str">
        <f t="shared" si="8"/>
        <v>Calculation in ANNEX 2</v>
      </c>
      <c r="AR27" s="443" t="str">
        <f t="shared" si="8"/>
        <v>Calculation in ANNEX 2</v>
      </c>
      <c r="AS27" s="127" t="s">
        <v>540</v>
      </c>
    </row>
    <row r="28" spans="1:45" s="14" customFormat="1">
      <c r="B28" s="364" t="str">
        <f>IF(ISBLANK('ANNEX 2 Specific Factors'!C86),'ANNEX 2 Specific Factors'!B85,'ANNEX 2 Specific Factors'!C86)</f>
        <v>Emission factor 2 (project-specific)</v>
      </c>
      <c r="C28" s="242" t="s">
        <v>164</v>
      </c>
      <c r="D28" s="252">
        <f>'ANNEX 2 Specific Factors'!E87</f>
        <v>0</v>
      </c>
      <c r="E28" s="249" t="s">
        <v>348</v>
      </c>
      <c r="F28" s="363" t="str">
        <f>IF('ANNEX 2 Specific Factors'!C92="","",'ANNEX 2 Specific Factors'!C92)</f>
        <v/>
      </c>
      <c r="G28" s="320" t="str">
        <f>IF(ISBLANK('ANNEX 2 Specific Factors'!C91),"",'ANNEX 2 Specific Factors'!C91)</f>
        <v/>
      </c>
      <c r="H28" s="443" t="str">
        <f t="shared" si="6"/>
        <v>Calculation in ANNEX 2</v>
      </c>
      <c r="I28" s="443" t="str">
        <f t="shared" si="7"/>
        <v>Calculation in ANNEX 2</v>
      </c>
      <c r="J28" s="443" t="str">
        <f t="shared" si="8"/>
        <v>Calculation in ANNEX 2</v>
      </c>
      <c r="K28" s="443" t="str">
        <f t="shared" si="8"/>
        <v>Calculation in ANNEX 2</v>
      </c>
      <c r="L28" s="443" t="str">
        <f t="shared" si="8"/>
        <v>Calculation in ANNEX 2</v>
      </c>
      <c r="M28" s="444" t="str">
        <f t="shared" si="8"/>
        <v>Calculation in ANNEX 2</v>
      </c>
      <c r="N28" s="443" t="str">
        <f t="shared" si="8"/>
        <v>Calculation in ANNEX 2</v>
      </c>
      <c r="O28" s="443" t="str">
        <f t="shared" si="8"/>
        <v>Calculation in ANNEX 2</v>
      </c>
      <c r="P28" s="443" t="str">
        <f t="shared" si="8"/>
        <v>Calculation in ANNEX 2</v>
      </c>
      <c r="Q28" s="443" t="str">
        <f t="shared" si="8"/>
        <v>Calculation in ANNEX 2</v>
      </c>
      <c r="R28" s="443" t="str">
        <f t="shared" si="8"/>
        <v>Calculation in ANNEX 2</v>
      </c>
      <c r="S28" s="443" t="str">
        <f t="shared" si="8"/>
        <v>Calculation in ANNEX 2</v>
      </c>
      <c r="T28" s="443" t="str">
        <f t="shared" si="8"/>
        <v>Calculation in ANNEX 2</v>
      </c>
      <c r="U28" s="443" t="str">
        <f t="shared" si="8"/>
        <v>Calculation in ANNEX 2</v>
      </c>
      <c r="V28" s="443" t="str">
        <f t="shared" si="8"/>
        <v>Calculation in ANNEX 2</v>
      </c>
      <c r="W28" s="443" t="str">
        <f t="shared" si="8"/>
        <v>Calculation in ANNEX 2</v>
      </c>
      <c r="X28" s="443" t="str">
        <f t="shared" si="8"/>
        <v>Calculation in ANNEX 2</v>
      </c>
      <c r="Y28" s="443" t="str">
        <f t="shared" si="8"/>
        <v>Calculation in ANNEX 2</v>
      </c>
      <c r="Z28" s="443" t="str">
        <f t="shared" si="8"/>
        <v>Calculation in ANNEX 2</v>
      </c>
      <c r="AA28" s="443" t="str">
        <f t="shared" si="8"/>
        <v>Calculation in ANNEX 2</v>
      </c>
      <c r="AB28" s="443" t="str">
        <f t="shared" si="8"/>
        <v>Calculation in ANNEX 2</v>
      </c>
      <c r="AC28" s="443" t="str">
        <f t="shared" si="8"/>
        <v>Calculation in ANNEX 2</v>
      </c>
      <c r="AD28" s="443" t="str">
        <f t="shared" si="8"/>
        <v>Calculation in ANNEX 2</v>
      </c>
      <c r="AE28" s="443" t="str">
        <f t="shared" si="8"/>
        <v>Calculation in ANNEX 2</v>
      </c>
      <c r="AF28" s="443" t="str">
        <f t="shared" si="8"/>
        <v>Calculation in ANNEX 2</v>
      </c>
      <c r="AG28" s="443" t="str">
        <f t="shared" si="8"/>
        <v>Calculation in ANNEX 2</v>
      </c>
      <c r="AH28" s="443" t="str">
        <f t="shared" si="8"/>
        <v>Calculation in ANNEX 2</v>
      </c>
      <c r="AI28" s="443" t="str">
        <f t="shared" ref="I28:AR29" si="10">AH28</f>
        <v>Calculation in ANNEX 2</v>
      </c>
      <c r="AJ28" s="443" t="str">
        <f t="shared" si="10"/>
        <v>Calculation in ANNEX 2</v>
      </c>
      <c r="AK28" s="443" t="str">
        <f t="shared" si="10"/>
        <v>Calculation in ANNEX 2</v>
      </c>
      <c r="AL28" s="443" t="str">
        <f t="shared" si="10"/>
        <v>Calculation in ANNEX 2</v>
      </c>
      <c r="AM28" s="443" t="str">
        <f t="shared" si="10"/>
        <v>Calculation in ANNEX 2</v>
      </c>
      <c r="AN28" s="443" t="str">
        <f t="shared" si="10"/>
        <v>Calculation in ANNEX 2</v>
      </c>
      <c r="AO28" s="443" t="str">
        <f t="shared" si="10"/>
        <v>Calculation in ANNEX 2</v>
      </c>
      <c r="AP28" s="443" t="str">
        <f t="shared" si="10"/>
        <v>Calculation in ANNEX 2</v>
      </c>
      <c r="AQ28" s="443" t="str">
        <f t="shared" si="10"/>
        <v>Calculation in ANNEX 2</v>
      </c>
      <c r="AR28" s="443" t="str">
        <f t="shared" si="10"/>
        <v>Calculation in ANNEX 2</v>
      </c>
      <c r="AS28" s="127" t="s">
        <v>540</v>
      </c>
    </row>
    <row r="29" spans="1:45" s="14" customFormat="1">
      <c r="B29" s="364" t="str">
        <f>IF(ISBLANK('ANNEX 2 Specific Factors'!C95),'ANNEX 2 Specific Factors'!B94,'ANNEX 2 Specific Factors'!C95)</f>
        <v>Emission factor 3 (project-specific)</v>
      </c>
      <c r="C29" s="242" t="s">
        <v>164</v>
      </c>
      <c r="D29" s="252">
        <f>'ANNEX 2 Specific Factors'!E96</f>
        <v>0</v>
      </c>
      <c r="E29" s="249" t="s">
        <v>348</v>
      </c>
      <c r="F29" s="363" t="str">
        <f>IF('ANNEX 2 Specific Factors'!C101="","",'ANNEX 2 Specific Factors'!C101)</f>
        <v/>
      </c>
      <c r="G29" s="320" t="str">
        <f>IF(ISBLANK('ANNEX 2 Specific Factors'!C100),"",'ANNEX 2 Specific Factors'!C100)</f>
        <v/>
      </c>
      <c r="H29" s="443" t="str">
        <f t="shared" si="6"/>
        <v>Calculation in ANNEX 2</v>
      </c>
      <c r="I29" s="443" t="str">
        <f t="shared" si="10"/>
        <v>Calculation in ANNEX 2</v>
      </c>
      <c r="J29" s="443" t="str">
        <f t="shared" si="10"/>
        <v>Calculation in ANNEX 2</v>
      </c>
      <c r="K29" s="443" t="str">
        <f t="shared" si="10"/>
        <v>Calculation in ANNEX 2</v>
      </c>
      <c r="L29" s="443" t="str">
        <f t="shared" si="10"/>
        <v>Calculation in ANNEX 2</v>
      </c>
      <c r="M29" s="444" t="str">
        <f t="shared" si="10"/>
        <v>Calculation in ANNEX 2</v>
      </c>
      <c r="N29" s="443" t="str">
        <f t="shared" si="10"/>
        <v>Calculation in ANNEX 2</v>
      </c>
      <c r="O29" s="443" t="str">
        <f t="shared" si="10"/>
        <v>Calculation in ANNEX 2</v>
      </c>
      <c r="P29" s="443" t="str">
        <f t="shared" si="10"/>
        <v>Calculation in ANNEX 2</v>
      </c>
      <c r="Q29" s="443" t="str">
        <f t="shared" si="10"/>
        <v>Calculation in ANNEX 2</v>
      </c>
      <c r="R29" s="443" t="str">
        <f t="shared" si="10"/>
        <v>Calculation in ANNEX 2</v>
      </c>
      <c r="S29" s="443" t="str">
        <f t="shared" si="10"/>
        <v>Calculation in ANNEX 2</v>
      </c>
      <c r="T29" s="443" t="str">
        <f t="shared" si="10"/>
        <v>Calculation in ANNEX 2</v>
      </c>
      <c r="U29" s="443" t="str">
        <f t="shared" si="10"/>
        <v>Calculation in ANNEX 2</v>
      </c>
      <c r="V29" s="443" t="str">
        <f t="shared" si="10"/>
        <v>Calculation in ANNEX 2</v>
      </c>
      <c r="W29" s="443" t="str">
        <f t="shared" si="10"/>
        <v>Calculation in ANNEX 2</v>
      </c>
      <c r="X29" s="443" t="str">
        <f t="shared" si="10"/>
        <v>Calculation in ANNEX 2</v>
      </c>
      <c r="Y29" s="443" t="str">
        <f t="shared" si="10"/>
        <v>Calculation in ANNEX 2</v>
      </c>
      <c r="Z29" s="443" t="str">
        <f t="shared" si="10"/>
        <v>Calculation in ANNEX 2</v>
      </c>
      <c r="AA29" s="443" t="str">
        <f t="shared" si="10"/>
        <v>Calculation in ANNEX 2</v>
      </c>
      <c r="AB29" s="443" t="str">
        <f t="shared" si="10"/>
        <v>Calculation in ANNEX 2</v>
      </c>
      <c r="AC29" s="443" t="str">
        <f t="shared" si="10"/>
        <v>Calculation in ANNEX 2</v>
      </c>
      <c r="AD29" s="443" t="str">
        <f t="shared" si="10"/>
        <v>Calculation in ANNEX 2</v>
      </c>
      <c r="AE29" s="443" t="str">
        <f t="shared" si="10"/>
        <v>Calculation in ANNEX 2</v>
      </c>
      <c r="AF29" s="443" t="str">
        <f t="shared" si="10"/>
        <v>Calculation in ANNEX 2</v>
      </c>
      <c r="AG29" s="443" t="str">
        <f t="shared" si="10"/>
        <v>Calculation in ANNEX 2</v>
      </c>
      <c r="AH29" s="443" t="str">
        <f t="shared" si="10"/>
        <v>Calculation in ANNEX 2</v>
      </c>
      <c r="AI29" s="443" t="str">
        <f t="shared" si="10"/>
        <v>Calculation in ANNEX 2</v>
      </c>
      <c r="AJ29" s="443" t="str">
        <f t="shared" si="10"/>
        <v>Calculation in ANNEX 2</v>
      </c>
      <c r="AK29" s="443" t="str">
        <f t="shared" si="10"/>
        <v>Calculation in ANNEX 2</v>
      </c>
      <c r="AL29" s="443" t="str">
        <f t="shared" si="10"/>
        <v>Calculation in ANNEX 2</v>
      </c>
      <c r="AM29" s="443" t="str">
        <f t="shared" si="10"/>
        <v>Calculation in ANNEX 2</v>
      </c>
      <c r="AN29" s="443" t="str">
        <f t="shared" si="10"/>
        <v>Calculation in ANNEX 2</v>
      </c>
      <c r="AO29" s="443" t="str">
        <f t="shared" si="10"/>
        <v>Calculation in ANNEX 2</v>
      </c>
      <c r="AP29" s="443" t="str">
        <f t="shared" si="10"/>
        <v>Calculation in ANNEX 2</v>
      </c>
      <c r="AQ29" s="443" t="str">
        <f t="shared" si="10"/>
        <v>Calculation in ANNEX 2</v>
      </c>
      <c r="AR29" s="443" t="str">
        <f t="shared" si="10"/>
        <v>Calculation in ANNEX 2</v>
      </c>
      <c r="AS29" s="127" t="s">
        <v>540</v>
      </c>
    </row>
    <row r="30" spans="1:45" s="15" customFormat="1">
      <c r="AS30" s="127"/>
    </row>
    <row r="31" spans="1:45" s="333" customFormat="1" ht="15" customHeight="1">
      <c r="A31" s="342" t="str">
        <f>HLOOKUP(Start!$B$14,Sprachen_allg!B:Z,ROWS(Sprachen_allg!1:340),FALSE)</f>
        <v>Green Electricity-Mix: Calculation based on breakdown of energy mix (percentage)</v>
      </c>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14" customFormat="1">
      <c r="A32" s="255"/>
      <c r="AS32" s="127"/>
    </row>
    <row r="33" spans="1:211">
      <c r="A33" s="14"/>
      <c r="B33" s="436" t="str">
        <f>HLOOKUP(Start!$B$14,Sprachen_allg!B:Z,ROWS(Sprachen_allg!1:345),FALSE)</f>
        <v>Electricity from wind power</v>
      </c>
      <c r="C33" s="242" t="s">
        <v>164</v>
      </c>
      <c r="D33" s="254"/>
      <c r="E33" s="254"/>
      <c r="F33" s="253" t="s">
        <v>516</v>
      </c>
      <c r="G33" s="253"/>
      <c r="H33" s="440">
        <v>1.048E-2</v>
      </c>
      <c r="I33" s="438">
        <f t="shared" ref="I33:I37" si="11">H33</f>
        <v>1.048E-2</v>
      </c>
      <c r="J33" s="438">
        <f t="shared" ref="J33:J37" si="12">I33</f>
        <v>1.048E-2</v>
      </c>
      <c r="K33" s="438">
        <f t="shared" ref="K33:K37" si="13">J33</f>
        <v>1.048E-2</v>
      </c>
      <c r="L33" s="438">
        <f t="shared" ref="L33:L37" si="14">K33</f>
        <v>1.048E-2</v>
      </c>
      <c r="M33" s="439">
        <f t="shared" ref="M33:M37" si="15">L33</f>
        <v>1.048E-2</v>
      </c>
      <c r="N33" s="438">
        <f t="shared" ref="N33:N37" si="16">M33</f>
        <v>1.048E-2</v>
      </c>
      <c r="O33" s="438">
        <f t="shared" ref="O33:AR37" si="17">N33</f>
        <v>1.048E-2</v>
      </c>
      <c r="P33" s="438">
        <f t="shared" si="17"/>
        <v>1.048E-2</v>
      </c>
      <c r="Q33" s="438">
        <f t="shared" si="17"/>
        <v>1.048E-2</v>
      </c>
      <c r="R33" s="438">
        <f t="shared" si="17"/>
        <v>1.048E-2</v>
      </c>
      <c r="S33" s="438">
        <f t="shared" si="17"/>
        <v>1.048E-2</v>
      </c>
      <c r="T33" s="438">
        <f t="shared" si="17"/>
        <v>1.048E-2</v>
      </c>
      <c r="U33" s="438">
        <f t="shared" si="17"/>
        <v>1.048E-2</v>
      </c>
      <c r="V33" s="438">
        <f t="shared" si="17"/>
        <v>1.048E-2</v>
      </c>
      <c r="W33" s="438">
        <f t="shared" si="17"/>
        <v>1.048E-2</v>
      </c>
      <c r="X33" s="438">
        <f t="shared" si="17"/>
        <v>1.048E-2</v>
      </c>
      <c r="Y33" s="438">
        <f t="shared" si="17"/>
        <v>1.048E-2</v>
      </c>
      <c r="Z33" s="438">
        <f t="shared" si="17"/>
        <v>1.048E-2</v>
      </c>
      <c r="AA33" s="438">
        <f t="shared" si="17"/>
        <v>1.048E-2</v>
      </c>
      <c r="AB33" s="438">
        <f t="shared" si="17"/>
        <v>1.048E-2</v>
      </c>
      <c r="AC33" s="438">
        <f t="shared" si="17"/>
        <v>1.048E-2</v>
      </c>
      <c r="AD33" s="438">
        <f t="shared" si="17"/>
        <v>1.048E-2</v>
      </c>
      <c r="AE33" s="438">
        <f t="shared" si="17"/>
        <v>1.048E-2</v>
      </c>
      <c r="AF33" s="438">
        <f t="shared" si="17"/>
        <v>1.048E-2</v>
      </c>
      <c r="AG33" s="438">
        <f t="shared" si="17"/>
        <v>1.048E-2</v>
      </c>
      <c r="AH33" s="438">
        <f t="shared" si="17"/>
        <v>1.048E-2</v>
      </c>
      <c r="AI33" s="438">
        <f t="shared" si="17"/>
        <v>1.048E-2</v>
      </c>
      <c r="AJ33" s="438">
        <f t="shared" si="17"/>
        <v>1.048E-2</v>
      </c>
      <c r="AK33" s="438">
        <f t="shared" si="17"/>
        <v>1.048E-2</v>
      </c>
      <c r="AL33" s="438">
        <f t="shared" si="17"/>
        <v>1.048E-2</v>
      </c>
      <c r="AM33" s="438">
        <f t="shared" si="17"/>
        <v>1.048E-2</v>
      </c>
      <c r="AN33" s="438">
        <f t="shared" si="17"/>
        <v>1.048E-2</v>
      </c>
      <c r="AO33" s="438">
        <f t="shared" si="17"/>
        <v>1.048E-2</v>
      </c>
      <c r="AP33" s="438">
        <f t="shared" si="17"/>
        <v>1.048E-2</v>
      </c>
      <c r="AQ33" s="438">
        <f t="shared" si="17"/>
        <v>1.048E-2</v>
      </c>
      <c r="AR33" s="438">
        <f t="shared" si="17"/>
        <v>1.048E-2</v>
      </c>
      <c r="AS33" s="127"/>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row>
    <row r="34" spans="1:211">
      <c r="A34" s="14"/>
      <c r="B34" s="524" t="str">
        <f>HLOOKUP(Start!$B$14,Sprachen_allg!B:Z,ROWS(Sprachen_allg!1:346),FALSE)</f>
        <v>Electricity from hydropower</v>
      </c>
      <c r="C34" s="242" t="s">
        <v>164</v>
      </c>
      <c r="D34" s="254"/>
      <c r="E34" s="254"/>
      <c r="F34" s="253" t="s">
        <v>516</v>
      </c>
      <c r="G34" s="253"/>
      <c r="H34" s="440">
        <v>5.9500000000000004E-3</v>
      </c>
      <c r="I34" s="438">
        <f t="shared" si="11"/>
        <v>5.9500000000000004E-3</v>
      </c>
      <c r="J34" s="438">
        <f t="shared" si="12"/>
        <v>5.9500000000000004E-3</v>
      </c>
      <c r="K34" s="438">
        <f t="shared" si="13"/>
        <v>5.9500000000000004E-3</v>
      </c>
      <c r="L34" s="438">
        <f t="shared" si="14"/>
        <v>5.9500000000000004E-3</v>
      </c>
      <c r="M34" s="439">
        <f t="shared" si="15"/>
        <v>5.9500000000000004E-3</v>
      </c>
      <c r="N34" s="438">
        <f t="shared" si="16"/>
        <v>5.9500000000000004E-3</v>
      </c>
      <c r="O34" s="438">
        <f t="shared" ref="O34:AC34" si="18">N34</f>
        <v>5.9500000000000004E-3</v>
      </c>
      <c r="P34" s="438">
        <f t="shared" si="18"/>
        <v>5.9500000000000004E-3</v>
      </c>
      <c r="Q34" s="438">
        <f t="shared" si="18"/>
        <v>5.9500000000000004E-3</v>
      </c>
      <c r="R34" s="438">
        <f t="shared" si="18"/>
        <v>5.9500000000000004E-3</v>
      </c>
      <c r="S34" s="438">
        <f t="shared" si="18"/>
        <v>5.9500000000000004E-3</v>
      </c>
      <c r="T34" s="438">
        <f t="shared" si="18"/>
        <v>5.9500000000000004E-3</v>
      </c>
      <c r="U34" s="438">
        <f t="shared" si="18"/>
        <v>5.9500000000000004E-3</v>
      </c>
      <c r="V34" s="438">
        <f t="shared" si="18"/>
        <v>5.9500000000000004E-3</v>
      </c>
      <c r="W34" s="438">
        <f t="shared" si="18"/>
        <v>5.9500000000000004E-3</v>
      </c>
      <c r="X34" s="438">
        <f t="shared" si="18"/>
        <v>5.9500000000000004E-3</v>
      </c>
      <c r="Y34" s="438">
        <f t="shared" si="18"/>
        <v>5.9500000000000004E-3</v>
      </c>
      <c r="Z34" s="438">
        <f t="shared" si="18"/>
        <v>5.9500000000000004E-3</v>
      </c>
      <c r="AA34" s="438">
        <f t="shared" si="18"/>
        <v>5.9500000000000004E-3</v>
      </c>
      <c r="AB34" s="438">
        <f t="shared" si="18"/>
        <v>5.9500000000000004E-3</v>
      </c>
      <c r="AC34" s="438">
        <f t="shared" si="18"/>
        <v>5.9500000000000004E-3</v>
      </c>
      <c r="AD34" s="438">
        <f t="shared" si="17"/>
        <v>5.9500000000000004E-3</v>
      </c>
      <c r="AE34" s="438">
        <f t="shared" si="17"/>
        <v>5.9500000000000004E-3</v>
      </c>
      <c r="AF34" s="438">
        <f t="shared" si="17"/>
        <v>5.9500000000000004E-3</v>
      </c>
      <c r="AG34" s="438">
        <f t="shared" si="17"/>
        <v>5.9500000000000004E-3</v>
      </c>
      <c r="AH34" s="438">
        <f t="shared" si="17"/>
        <v>5.9500000000000004E-3</v>
      </c>
      <c r="AI34" s="438">
        <f t="shared" si="17"/>
        <v>5.9500000000000004E-3</v>
      </c>
      <c r="AJ34" s="438">
        <f t="shared" si="17"/>
        <v>5.9500000000000004E-3</v>
      </c>
      <c r="AK34" s="438">
        <f t="shared" si="17"/>
        <v>5.9500000000000004E-3</v>
      </c>
      <c r="AL34" s="438">
        <f t="shared" si="17"/>
        <v>5.9500000000000004E-3</v>
      </c>
      <c r="AM34" s="438">
        <f t="shared" si="17"/>
        <v>5.9500000000000004E-3</v>
      </c>
      <c r="AN34" s="438">
        <f t="shared" si="17"/>
        <v>5.9500000000000004E-3</v>
      </c>
      <c r="AO34" s="438">
        <f t="shared" si="17"/>
        <v>5.9500000000000004E-3</v>
      </c>
      <c r="AP34" s="438">
        <f t="shared" si="17"/>
        <v>5.9500000000000004E-3</v>
      </c>
      <c r="AQ34" s="438">
        <f t="shared" si="17"/>
        <v>5.9500000000000004E-3</v>
      </c>
      <c r="AR34" s="438">
        <f t="shared" si="17"/>
        <v>5.9500000000000004E-3</v>
      </c>
      <c r="AS34" s="127"/>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c r="EX34" s="14"/>
      <c r="EY34" s="14"/>
      <c r="EZ34" s="14"/>
      <c r="FA34" s="14"/>
      <c r="FB34" s="14"/>
      <c r="FC34" s="14"/>
      <c r="FD34" s="14"/>
      <c r="FE34" s="14"/>
      <c r="FF34" s="14"/>
      <c r="FG34" s="14"/>
      <c r="FH34" s="14"/>
      <c r="FI34" s="14"/>
      <c r="FJ34" s="14"/>
      <c r="FK34" s="14"/>
      <c r="FL34" s="14"/>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row>
    <row r="35" spans="1:211">
      <c r="A35" s="14"/>
      <c r="B35" s="524" t="str">
        <f>HLOOKUP(Start!$B$14,Sprachen_allg!B:Z,ROWS(Sprachen_allg!1:347),FALSE)</f>
        <v>Electricity from solar PV</v>
      </c>
      <c r="C35" s="242" t="s">
        <v>164</v>
      </c>
      <c r="D35" s="254"/>
      <c r="E35" s="254"/>
      <c r="F35" s="256" t="s">
        <v>4</v>
      </c>
      <c r="G35" s="256"/>
      <c r="H35" s="440">
        <v>8.0500000000000002E-2</v>
      </c>
      <c r="I35" s="438">
        <f t="shared" si="11"/>
        <v>8.0500000000000002E-2</v>
      </c>
      <c r="J35" s="438">
        <f t="shared" si="12"/>
        <v>8.0500000000000002E-2</v>
      </c>
      <c r="K35" s="438">
        <f t="shared" si="13"/>
        <v>8.0500000000000002E-2</v>
      </c>
      <c r="L35" s="438">
        <f t="shared" si="14"/>
        <v>8.0500000000000002E-2</v>
      </c>
      <c r="M35" s="439">
        <f t="shared" si="15"/>
        <v>8.0500000000000002E-2</v>
      </c>
      <c r="N35" s="438">
        <f t="shared" si="16"/>
        <v>8.0500000000000002E-2</v>
      </c>
      <c r="O35" s="438">
        <f t="shared" si="17"/>
        <v>8.0500000000000002E-2</v>
      </c>
      <c r="P35" s="438">
        <f t="shared" si="17"/>
        <v>8.0500000000000002E-2</v>
      </c>
      <c r="Q35" s="438">
        <f t="shared" si="17"/>
        <v>8.0500000000000002E-2</v>
      </c>
      <c r="R35" s="438">
        <f t="shared" si="17"/>
        <v>8.0500000000000002E-2</v>
      </c>
      <c r="S35" s="438">
        <f t="shared" si="17"/>
        <v>8.0500000000000002E-2</v>
      </c>
      <c r="T35" s="438">
        <f t="shared" si="17"/>
        <v>8.0500000000000002E-2</v>
      </c>
      <c r="U35" s="438">
        <f t="shared" si="17"/>
        <v>8.0500000000000002E-2</v>
      </c>
      <c r="V35" s="438">
        <f t="shared" si="17"/>
        <v>8.0500000000000002E-2</v>
      </c>
      <c r="W35" s="438">
        <f t="shared" si="17"/>
        <v>8.0500000000000002E-2</v>
      </c>
      <c r="X35" s="438">
        <f t="shared" si="17"/>
        <v>8.0500000000000002E-2</v>
      </c>
      <c r="Y35" s="438">
        <f t="shared" si="17"/>
        <v>8.0500000000000002E-2</v>
      </c>
      <c r="Z35" s="438">
        <f t="shared" si="17"/>
        <v>8.0500000000000002E-2</v>
      </c>
      <c r="AA35" s="438">
        <f t="shared" si="17"/>
        <v>8.0500000000000002E-2</v>
      </c>
      <c r="AB35" s="438">
        <f t="shared" si="17"/>
        <v>8.0500000000000002E-2</v>
      </c>
      <c r="AC35" s="438">
        <f t="shared" si="17"/>
        <v>8.0500000000000002E-2</v>
      </c>
      <c r="AD35" s="438">
        <f t="shared" si="17"/>
        <v>8.0500000000000002E-2</v>
      </c>
      <c r="AE35" s="438">
        <f t="shared" si="17"/>
        <v>8.0500000000000002E-2</v>
      </c>
      <c r="AF35" s="438">
        <f t="shared" si="17"/>
        <v>8.0500000000000002E-2</v>
      </c>
      <c r="AG35" s="438">
        <f t="shared" si="17"/>
        <v>8.0500000000000002E-2</v>
      </c>
      <c r="AH35" s="438">
        <f t="shared" si="17"/>
        <v>8.0500000000000002E-2</v>
      </c>
      <c r="AI35" s="438">
        <f t="shared" si="17"/>
        <v>8.0500000000000002E-2</v>
      </c>
      <c r="AJ35" s="438">
        <f t="shared" si="17"/>
        <v>8.0500000000000002E-2</v>
      </c>
      <c r="AK35" s="438">
        <f t="shared" si="17"/>
        <v>8.0500000000000002E-2</v>
      </c>
      <c r="AL35" s="438">
        <f t="shared" si="17"/>
        <v>8.0500000000000002E-2</v>
      </c>
      <c r="AM35" s="438">
        <f t="shared" si="17"/>
        <v>8.0500000000000002E-2</v>
      </c>
      <c r="AN35" s="438">
        <f t="shared" si="17"/>
        <v>8.0500000000000002E-2</v>
      </c>
      <c r="AO35" s="438">
        <f t="shared" si="17"/>
        <v>8.0500000000000002E-2</v>
      </c>
      <c r="AP35" s="438">
        <f t="shared" si="17"/>
        <v>8.0500000000000002E-2</v>
      </c>
      <c r="AQ35" s="438">
        <f t="shared" si="17"/>
        <v>8.0500000000000002E-2</v>
      </c>
      <c r="AR35" s="438">
        <f t="shared" si="17"/>
        <v>8.0500000000000002E-2</v>
      </c>
      <c r="AS35" s="127"/>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row>
    <row r="36" spans="1:211">
      <c r="A36" s="14"/>
      <c r="B36" s="524" t="str">
        <f>HLOOKUP(Start!$B$14,Sprachen_allg!B:Z,ROWS(Sprachen_allg!1:348),FALSE)</f>
        <v>Electricity from biomass</v>
      </c>
      <c r="C36" s="242" t="s">
        <v>164</v>
      </c>
      <c r="D36" s="254"/>
      <c r="E36" s="254"/>
      <c r="F36" s="256" t="s">
        <v>4</v>
      </c>
      <c r="G36" s="256"/>
      <c r="H36" s="440">
        <v>4.4999999999999998E-2</v>
      </c>
      <c r="I36" s="438">
        <f t="shared" si="11"/>
        <v>4.4999999999999998E-2</v>
      </c>
      <c r="J36" s="438">
        <f t="shared" si="12"/>
        <v>4.4999999999999998E-2</v>
      </c>
      <c r="K36" s="438">
        <f t="shared" si="13"/>
        <v>4.4999999999999998E-2</v>
      </c>
      <c r="L36" s="438">
        <f t="shared" si="14"/>
        <v>4.4999999999999998E-2</v>
      </c>
      <c r="M36" s="439">
        <f t="shared" si="15"/>
        <v>4.4999999999999998E-2</v>
      </c>
      <c r="N36" s="438">
        <f t="shared" si="16"/>
        <v>4.4999999999999998E-2</v>
      </c>
      <c r="O36" s="438">
        <f t="shared" si="17"/>
        <v>4.4999999999999998E-2</v>
      </c>
      <c r="P36" s="438">
        <f t="shared" si="17"/>
        <v>4.4999999999999998E-2</v>
      </c>
      <c r="Q36" s="438">
        <f t="shared" si="17"/>
        <v>4.4999999999999998E-2</v>
      </c>
      <c r="R36" s="438">
        <f t="shared" si="17"/>
        <v>4.4999999999999998E-2</v>
      </c>
      <c r="S36" s="438">
        <f t="shared" si="17"/>
        <v>4.4999999999999998E-2</v>
      </c>
      <c r="T36" s="438">
        <f t="shared" si="17"/>
        <v>4.4999999999999998E-2</v>
      </c>
      <c r="U36" s="438">
        <f t="shared" si="17"/>
        <v>4.4999999999999998E-2</v>
      </c>
      <c r="V36" s="438">
        <f t="shared" si="17"/>
        <v>4.4999999999999998E-2</v>
      </c>
      <c r="W36" s="438">
        <f t="shared" si="17"/>
        <v>4.4999999999999998E-2</v>
      </c>
      <c r="X36" s="438">
        <f t="shared" si="17"/>
        <v>4.4999999999999998E-2</v>
      </c>
      <c r="Y36" s="438">
        <f t="shared" si="17"/>
        <v>4.4999999999999998E-2</v>
      </c>
      <c r="Z36" s="438">
        <f t="shared" si="17"/>
        <v>4.4999999999999998E-2</v>
      </c>
      <c r="AA36" s="438">
        <f t="shared" si="17"/>
        <v>4.4999999999999998E-2</v>
      </c>
      <c r="AB36" s="438">
        <f t="shared" si="17"/>
        <v>4.4999999999999998E-2</v>
      </c>
      <c r="AC36" s="438">
        <f t="shared" si="17"/>
        <v>4.4999999999999998E-2</v>
      </c>
      <c r="AD36" s="438">
        <f t="shared" si="17"/>
        <v>4.4999999999999998E-2</v>
      </c>
      <c r="AE36" s="438">
        <f t="shared" si="17"/>
        <v>4.4999999999999998E-2</v>
      </c>
      <c r="AF36" s="438">
        <f t="shared" si="17"/>
        <v>4.4999999999999998E-2</v>
      </c>
      <c r="AG36" s="438">
        <f t="shared" si="17"/>
        <v>4.4999999999999998E-2</v>
      </c>
      <c r="AH36" s="438">
        <f t="shared" si="17"/>
        <v>4.4999999999999998E-2</v>
      </c>
      <c r="AI36" s="438">
        <f t="shared" si="17"/>
        <v>4.4999999999999998E-2</v>
      </c>
      <c r="AJ36" s="438">
        <f t="shared" si="17"/>
        <v>4.4999999999999998E-2</v>
      </c>
      <c r="AK36" s="438">
        <f t="shared" si="17"/>
        <v>4.4999999999999998E-2</v>
      </c>
      <c r="AL36" s="438">
        <f t="shared" si="17"/>
        <v>4.4999999999999998E-2</v>
      </c>
      <c r="AM36" s="438">
        <f t="shared" si="17"/>
        <v>4.4999999999999998E-2</v>
      </c>
      <c r="AN36" s="438">
        <f t="shared" si="17"/>
        <v>4.4999999999999998E-2</v>
      </c>
      <c r="AO36" s="438">
        <f t="shared" si="17"/>
        <v>4.4999999999999998E-2</v>
      </c>
      <c r="AP36" s="438">
        <f t="shared" si="17"/>
        <v>4.4999999999999998E-2</v>
      </c>
      <c r="AQ36" s="438">
        <f t="shared" si="17"/>
        <v>4.4999999999999998E-2</v>
      </c>
      <c r="AR36" s="438">
        <f t="shared" si="17"/>
        <v>4.4999999999999998E-2</v>
      </c>
      <c r="AS36" s="127"/>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c r="FB36" s="14"/>
      <c r="FC36" s="14"/>
      <c r="FD36" s="14"/>
      <c r="FE36" s="14"/>
      <c r="FF36" s="14"/>
      <c r="FG36" s="14"/>
      <c r="FH36" s="14"/>
      <c r="FI36" s="14"/>
      <c r="FJ36" s="14"/>
      <c r="FK36" s="14"/>
      <c r="FL36" s="14"/>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row>
    <row r="37" spans="1:211">
      <c r="A37" s="257"/>
      <c r="B37" s="524" t="str">
        <f>HLOOKUP(Start!$B$14,Sprachen_allg!B:Z,ROWS(Sprachen_allg!1:349),FALSE)</f>
        <v>Electricity from biogas</v>
      </c>
      <c r="C37" s="242" t="s">
        <v>164</v>
      </c>
      <c r="D37" s="254"/>
      <c r="E37" s="254"/>
      <c r="F37" s="256" t="s">
        <v>4</v>
      </c>
      <c r="G37" s="256"/>
      <c r="H37" s="440">
        <v>0.192</v>
      </c>
      <c r="I37" s="438">
        <f t="shared" si="11"/>
        <v>0.192</v>
      </c>
      <c r="J37" s="438">
        <f t="shared" si="12"/>
        <v>0.192</v>
      </c>
      <c r="K37" s="438">
        <f t="shared" si="13"/>
        <v>0.192</v>
      </c>
      <c r="L37" s="438">
        <f t="shared" si="14"/>
        <v>0.192</v>
      </c>
      <c r="M37" s="439">
        <f t="shared" si="15"/>
        <v>0.192</v>
      </c>
      <c r="N37" s="438">
        <f t="shared" si="16"/>
        <v>0.192</v>
      </c>
      <c r="O37" s="438">
        <f t="shared" si="17"/>
        <v>0.192</v>
      </c>
      <c r="P37" s="438">
        <f t="shared" si="17"/>
        <v>0.192</v>
      </c>
      <c r="Q37" s="438">
        <f t="shared" si="17"/>
        <v>0.192</v>
      </c>
      <c r="R37" s="438">
        <f t="shared" si="17"/>
        <v>0.192</v>
      </c>
      <c r="S37" s="438">
        <f t="shared" si="17"/>
        <v>0.192</v>
      </c>
      <c r="T37" s="438">
        <f t="shared" si="17"/>
        <v>0.192</v>
      </c>
      <c r="U37" s="438">
        <f t="shared" si="17"/>
        <v>0.192</v>
      </c>
      <c r="V37" s="438">
        <f t="shared" si="17"/>
        <v>0.192</v>
      </c>
      <c r="W37" s="438">
        <f t="shared" si="17"/>
        <v>0.192</v>
      </c>
      <c r="X37" s="438">
        <f t="shared" si="17"/>
        <v>0.192</v>
      </c>
      <c r="Y37" s="438">
        <f t="shared" si="17"/>
        <v>0.192</v>
      </c>
      <c r="Z37" s="438">
        <f t="shared" si="17"/>
        <v>0.192</v>
      </c>
      <c r="AA37" s="438">
        <f t="shared" si="17"/>
        <v>0.192</v>
      </c>
      <c r="AB37" s="438">
        <f t="shared" si="17"/>
        <v>0.192</v>
      </c>
      <c r="AC37" s="438">
        <f t="shared" si="17"/>
        <v>0.192</v>
      </c>
      <c r="AD37" s="438">
        <f t="shared" si="17"/>
        <v>0.192</v>
      </c>
      <c r="AE37" s="438">
        <f t="shared" si="17"/>
        <v>0.192</v>
      </c>
      <c r="AF37" s="438">
        <f t="shared" si="17"/>
        <v>0.192</v>
      </c>
      <c r="AG37" s="438">
        <f t="shared" si="17"/>
        <v>0.192</v>
      </c>
      <c r="AH37" s="438">
        <f t="shared" si="17"/>
        <v>0.192</v>
      </c>
      <c r="AI37" s="438">
        <f t="shared" si="17"/>
        <v>0.192</v>
      </c>
      <c r="AJ37" s="438">
        <f t="shared" si="17"/>
        <v>0.192</v>
      </c>
      <c r="AK37" s="438">
        <f t="shared" si="17"/>
        <v>0.192</v>
      </c>
      <c r="AL37" s="438">
        <f t="shared" si="17"/>
        <v>0.192</v>
      </c>
      <c r="AM37" s="438">
        <f t="shared" si="17"/>
        <v>0.192</v>
      </c>
      <c r="AN37" s="438">
        <f t="shared" si="17"/>
        <v>0.192</v>
      </c>
      <c r="AO37" s="438">
        <f t="shared" si="17"/>
        <v>0.192</v>
      </c>
      <c r="AP37" s="438">
        <f t="shared" si="17"/>
        <v>0.192</v>
      </c>
      <c r="AQ37" s="438">
        <f t="shared" si="17"/>
        <v>0.192</v>
      </c>
      <c r="AR37" s="438">
        <f t="shared" si="17"/>
        <v>0.192</v>
      </c>
      <c r="AS37" s="127"/>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c r="EX37" s="14"/>
      <c r="EY37" s="14"/>
      <c r="EZ37" s="14"/>
      <c r="FA37" s="14"/>
      <c r="FB37" s="14"/>
      <c r="FC37" s="14"/>
      <c r="FD37" s="14"/>
      <c r="FE37" s="14"/>
      <c r="FF37" s="14"/>
      <c r="FG37" s="14"/>
      <c r="FH37" s="14"/>
      <c r="FI37" s="14"/>
      <c r="FJ37" s="14"/>
      <c r="FK37" s="14"/>
      <c r="FL37" s="14"/>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row>
    <row r="38" spans="1:211" s="15" customFormat="1">
      <c r="AS38" s="127"/>
    </row>
    <row r="39" spans="1:211" s="334" customFormat="1" ht="15" customHeight="1">
      <c r="A39" s="343" t="str">
        <f>HLOOKUP(Start!$B$14,Sprachen_allg!B:Z,ROWS(Sprachen_allg!1:350),FALSE)</f>
        <v>Thermal Energy - Drop-Down Selection</v>
      </c>
      <c r="B39" s="323"/>
      <c r="C39" s="323"/>
      <c r="D39" s="323"/>
      <c r="E39" s="323"/>
      <c r="F39" s="323"/>
      <c r="G39" s="323"/>
      <c r="H39" s="323"/>
      <c r="I39" s="323"/>
      <c r="J39" s="323"/>
      <c r="K39" s="323"/>
      <c r="L39" s="323"/>
      <c r="M39" s="323"/>
      <c r="N39" s="323"/>
      <c r="O39" s="323"/>
      <c r="P39" s="323"/>
      <c r="Q39" s="323"/>
      <c r="R39" s="323"/>
      <c r="S39" s="323"/>
      <c r="T39" s="323"/>
      <c r="U39" s="323"/>
      <c r="V39" s="323"/>
      <c r="W39" s="323"/>
      <c r="X39" s="323"/>
      <c r="Y39" s="323"/>
      <c r="Z39" s="323"/>
      <c r="AA39" s="323"/>
      <c r="AB39" s="323"/>
      <c r="AC39" s="323"/>
      <c r="AD39" s="323"/>
      <c r="AE39" s="323"/>
      <c r="AF39" s="323"/>
      <c r="AG39" s="323"/>
      <c r="AH39" s="323"/>
      <c r="AI39" s="323"/>
      <c r="AJ39" s="323"/>
      <c r="AK39" s="323"/>
      <c r="AL39" s="323"/>
      <c r="AM39" s="323"/>
      <c r="AN39" s="323"/>
      <c r="AO39" s="323"/>
      <c r="AP39" s="323"/>
      <c r="AQ39" s="323"/>
      <c r="AR39" s="323"/>
      <c r="AS39" s="323"/>
    </row>
    <row r="40" spans="1:211" s="31" customFormat="1">
      <c r="AS40" s="127"/>
    </row>
    <row r="41" spans="1:211" s="14" customFormat="1" ht="12.75" customHeight="1">
      <c r="A41" s="31"/>
      <c r="B41" s="522" t="str">
        <f>HLOOKUP(Start!$B$14,Sprachen_allg!B:Z,ROWS(Sprachen_allg!1:351),FALSE)</f>
        <v>Heating-Mix Germany (source DGNB, 2018)</v>
      </c>
      <c r="C41" s="242" t="s">
        <v>164</v>
      </c>
      <c r="D41" s="258">
        <v>0</v>
      </c>
      <c r="E41" s="258" t="s">
        <v>348</v>
      </c>
      <c r="F41" s="244" t="s">
        <v>188</v>
      </c>
      <c r="G41" s="244"/>
      <c r="H41" s="438">
        <v>0.23100000000000001</v>
      </c>
      <c r="I41" s="438">
        <f t="shared" ref="I41" si="19">H41</f>
        <v>0.23100000000000001</v>
      </c>
      <c r="J41" s="438">
        <f t="shared" ref="J41:J52" si="20">I41</f>
        <v>0.23100000000000001</v>
      </c>
      <c r="K41" s="438">
        <f t="shared" ref="K41:K52" si="21">J41</f>
        <v>0.23100000000000001</v>
      </c>
      <c r="L41" s="438">
        <f t="shared" ref="L41:L52" si="22">K41</f>
        <v>0.23100000000000001</v>
      </c>
      <c r="M41" s="439">
        <f t="shared" ref="M41:M52" si="23">L41</f>
        <v>0.23100000000000001</v>
      </c>
      <c r="N41" s="438">
        <f t="shared" ref="N41:AR41" si="24">M41</f>
        <v>0.23100000000000001</v>
      </c>
      <c r="O41" s="438">
        <f t="shared" si="24"/>
        <v>0.23100000000000001</v>
      </c>
      <c r="P41" s="438">
        <f t="shared" si="24"/>
        <v>0.23100000000000001</v>
      </c>
      <c r="Q41" s="438">
        <f t="shared" si="24"/>
        <v>0.23100000000000001</v>
      </c>
      <c r="R41" s="438">
        <f t="shared" si="24"/>
        <v>0.23100000000000001</v>
      </c>
      <c r="S41" s="438">
        <f t="shared" si="24"/>
        <v>0.23100000000000001</v>
      </c>
      <c r="T41" s="438">
        <f t="shared" si="24"/>
        <v>0.23100000000000001</v>
      </c>
      <c r="U41" s="438">
        <f t="shared" si="24"/>
        <v>0.23100000000000001</v>
      </c>
      <c r="V41" s="438">
        <f t="shared" si="24"/>
        <v>0.23100000000000001</v>
      </c>
      <c r="W41" s="438">
        <f t="shared" si="24"/>
        <v>0.23100000000000001</v>
      </c>
      <c r="X41" s="438">
        <f t="shared" si="24"/>
        <v>0.23100000000000001</v>
      </c>
      <c r="Y41" s="438">
        <f t="shared" si="24"/>
        <v>0.23100000000000001</v>
      </c>
      <c r="Z41" s="438">
        <f t="shared" si="24"/>
        <v>0.23100000000000001</v>
      </c>
      <c r="AA41" s="438">
        <f t="shared" si="24"/>
        <v>0.23100000000000001</v>
      </c>
      <c r="AB41" s="438">
        <f t="shared" si="24"/>
        <v>0.23100000000000001</v>
      </c>
      <c r="AC41" s="438">
        <f t="shared" si="24"/>
        <v>0.23100000000000001</v>
      </c>
      <c r="AD41" s="438">
        <f t="shared" si="24"/>
        <v>0.23100000000000001</v>
      </c>
      <c r="AE41" s="438">
        <f t="shared" si="24"/>
        <v>0.23100000000000001</v>
      </c>
      <c r="AF41" s="438">
        <f t="shared" si="24"/>
        <v>0.23100000000000001</v>
      </c>
      <c r="AG41" s="438">
        <f t="shared" si="24"/>
        <v>0.23100000000000001</v>
      </c>
      <c r="AH41" s="438">
        <f t="shared" si="24"/>
        <v>0.23100000000000001</v>
      </c>
      <c r="AI41" s="438">
        <f t="shared" si="24"/>
        <v>0.23100000000000001</v>
      </c>
      <c r="AJ41" s="438">
        <f t="shared" si="24"/>
        <v>0.23100000000000001</v>
      </c>
      <c r="AK41" s="438">
        <f t="shared" si="24"/>
        <v>0.23100000000000001</v>
      </c>
      <c r="AL41" s="438">
        <f t="shared" si="24"/>
        <v>0.23100000000000001</v>
      </c>
      <c r="AM41" s="438">
        <f t="shared" si="24"/>
        <v>0.23100000000000001</v>
      </c>
      <c r="AN41" s="438">
        <f t="shared" si="24"/>
        <v>0.23100000000000001</v>
      </c>
      <c r="AO41" s="438">
        <f t="shared" si="24"/>
        <v>0.23100000000000001</v>
      </c>
      <c r="AP41" s="438">
        <f t="shared" si="24"/>
        <v>0.23100000000000001</v>
      </c>
      <c r="AQ41" s="438">
        <f t="shared" si="24"/>
        <v>0.23100000000000001</v>
      </c>
      <c r="AR41" s="438">
        <f t="shared" si="24"/>
        <v>0.23100000000000001</v>
      </c>
      <c r="AS41" s="127"/>
    </row>
    <row r="42" spans="1:211" ht="12.75" customHeight="1">
      <c r="A42" s="31"/>
      <c r="B42" s="522" t="str">
        <f>HLOOKUP(Start!$B$14,Sprachen_allg!B:Z,ROWS(Sprachen_allg!1:352),FALSE)</f>
        <v>Final energy from wood chips</v>
      </c>
      <c r="C42" s="242" t="s">
        <v>164</v>
      </c>
      <c r="D42" s="258">
        <v>1</v>
      </c>
      <c r="E42" s="258" t="s">
        <v>347</v>
      </c>
      <c r="F42" s="253" t="s">
        <v>516</v>
      </c>
      <c r="G42" s="253"/>
      <c r="H42" s="440">
        <v>7.4790000000000004E-3</v>
      </c>
      <c r="I42" s="438">
        <f>H42</f>
        <v>7.4790000000000004E-3</v>
      </c>
      <c r="J42" s="438">
        <f t="shared" si="20"/>
        <v>7.4790000000000004E-3</v>
      </c>
      <c r="K42" s="438">
        <f t="shared" si="21"/>
        <v>7.4790000000000004E-3</v>
      </c>
      <c r="L42" s="438">
        <f t="shared" si="22"/>
        <v>7.4790000000000004E-3</v>
      </c>
      <c r="M42" s="439">
        <f t="shared" si="23"/>
        <v>7.4790000000000004E-3</v>
      </c>
      <c r="N42" s="438">
        <f>M42</f>
        <v>7.4790000000000004E-3</v>
      </c>
      <c r="O42" s="438">
        <f t="shared" ref="O42:AR50" si="25">N42</f>
        <v>7.4790000000000004E-3</v>
      </c>
      <c r="P42" s="438">
        <f t="shared" si="25"/>
        <v>7.4790000000000004E-3</v>
      </c>
      <c r="Q42" s="438">
        <f t="shared" si="25"/>
        <v>7.4790000000000004E-3</v>
      </c>
      <c r="R42" s="438">
        <f t="shared" si="25"/>
        <v>7.4790000000000004E-3</v>
      </c>
      <c r="S42" s="438">
        <f t="shared" si="25"/>
        <v>7.4790000000000004E-3</v>
      </c>
      <c r="T42" s="438">
        <f t="shared" si="25"/>
        <v>7.4790000000000004E-3</v>
      </c>
      <c r="U42" s="438">
        <f t="shared" si="25"/>
        <v>7.4790000000000004E-3</v>
      </c>
      <c r="V42" s="438">
        <f t="shared" si="25"/>
        <v>7.4790000000000004E-3</v>
      </c>
      <c r="W42" s="438">
        <f t="shared" si="25"/>
        <v>7.4790000000000004E-3</v>
      </c>
      <c r="X42" s="438">
        <f t="shared" si="25"/>
        <v>7.4790000000000004E-3</v>
      </c>
      <c r="Y42" s="438">
        <f t="shared" si="25"/>
        <v>7.4790000000000004E-3</v>
      </c>
      <c r="Z42" s="438">
        <f t="shared" si="25"/>
        <v>7.4790000000000004E-3</v>
      </c>
      <c r="AA42" s="438">
        <f t="shared" si="25"/>
        <v>7.4790000000000004E-3</v>
      </c>
      <c r="AB42" s="438">
        <f t="shared" si="25"/>
        <v>7.4790000000000004E-3</v>
      </c>
      <c r="AC42" s="438">
        <f t="shared" si="25"/>
        <v>7.4790000000000004E-3</v>
      </c>
      <c r="AD42" s="438">
        <f t="shared" si="25"/>
        <v>7.4790000000000004E-3</v>
      </c>
      <c r="AE42" s="438">
        <f t="shared" si="25"/>
        <v>7.4790000000000004E-3</v>
      </c>
      <c r="AF42" s="438">
        <f t="shared" si="25"/>
        <v>7.4790000000000004E-3</v>
      </c>
      <c r="AG42" s="438">
        <f t="shared" si="25"/>
        <v>7.4790000000000004E-3</v>
      </c>
      <c r="AH42" s="438">
        <f t="shared" si="25"/>
        <v>7.4790000000000004E-3</v>
      </c>
      <c r="AI42" s="438">
        <f t="shared" si="25"/>
        <v>7.4790000000000004E-3</v>
      </c>
      <c r="AJ42" s="438">
        <f t="shared" si="25"/>
        <v>7.4790000000000004E-3</v>
      </c>
      <c r="AK42" s="438">
        <f t="shared" si="25"/>
        <v>7.4790000000000004E-3</v>
      </c>
      <c r="AL42" s="438">
        <f t="shared" si="25"/>
        <v>7.4790000000000004E-3</v>
      </c>
      <c r="AM42" s="438">
        <f t="shared" si="25"/>
        <v>7.4790000000000004E-3</v>
      </c>
      <c r="AN42" s="438">
        <f t="shared" si="25"/>
        <v>7.4790000000000004E-3</v>
      </c>
      <c r="AO42" s="438">
        <f t="shared" si="25"/>
        <v>7.4790000000000004E-3</v>
      </c>
      <c r="AP42" s="438">
        <f t="shared" si="25"/>
        <v>7.4790000000000004E-3</v>
      </c>
      <c r="AQ42" s="438">
        <f t="shared" si="25"/>
        <v>7.4790000000000004E-3</v>
      </c>
      <c r="AR42" s="438">
        <f t="shared" si="25"/>
        <v>7.4790000000000004E-3</v>
      </c>
      <c r="AS42" s="127"/>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row>
    <row r="43" spans="1:211" s="263" customFormat="1" ht="12.75" customHeight="1">
      <c r="A43" s="259"/>
      <c r="B43" s="522" t="str">
        <f>HLOOKUP(Start!$B$14,Sprachen_allg!B:Z,ROWS(Sprachen_allg!1:353),FALSE)</f>
        <v>Final energy from wood pellets</v>
      </c>
      <c r="C43" s="260" t="s">
        <v>164</v>
      </c>
      <c r="D43" s="261">
        <v>1</v>
      </c>
      <c r="E43" s="258" t="s">
        <v>347</v>
      </c>
      <c r="F43" s="253" t="s">
        <v>516</v>
      </c>
      <c r="G43" s="253"/>
      <c r="H43" s="440">
        <v>2.1080000000000002E-2</v>
      </c>
      <c r="I43" s="438">
        <f t="shared" ref="I43:I52" si="26">H43</f>
        <v>2.1080000000000002E-2</v>
      </c>
      <c r="J43" s="438">
        <f t="shared" si="20"/>
        <v>2.1080000000000002E-2</v>
      </c>
      <c r="K43" s="438">
        <f t="shared" si="21"/>
        <v>2.1080000000000002E-2</v>
      </c>
      <c r="L43" s="438">
        <f t="shared" si="22"/>
        <v>2.1080000000000002E-2</v>
      </c>
      <c r="M43" s="439">
        <f t="shared" si="23"/>
        <v>2.1080000000000002E-2</v>
      </c>
      <c r="N43" s="438">
        <f t="shared" ref="N43:AC52" si="27">M43</f>
        <v>2.1080000000000002E-2</v>
      </c>
      <c r="O43" s="438">
        <f t="shared" si="27"/>
        <v>2.1080000000000002E-2</v>
      </c>
      <c r="P43" s="438">
        <f t="shared" si="27"/>
        <v>2.1080000000000002E-2</v>
      </c>
      <c r="Q43" s="438">
        <f t="shared" si="27"/>
        <v>2.1080000000000002E-2</v>
      </c>
      <c r="R43" s="438">
        <f t="shared" si="27"/>
        <v>2.1080000000000002E-2</v>
      </c>
      <c r="S43" s="438">
        <f t="shared" si="27"/>
        <v>2.1080000000000002E-2</v>
      </c>
      <c r="T43" s="438">
        <f t="shared" si="27"/>
        <v>2.1080000000000002E-2</v>
      </c>
      <c r="U43" s="438">
        <f t="shared" si="27"/>
        <v>2.1080000000000002E-2</v>
      </c>
      <c r="V43" s="438">
        <f t="shared" si="27"/>
        <v>2.1080000000000002E-2</v>
      </c>
      <c r="W43" s="438">
        <f t="shared" si="27"/>
        <v>2.1080000000000002E-2</v>
      </c>
      <c r="X43" s="438">
        <f t="shared" si="27"/>
        <v>2.1080000000000002E-2</v>
      </c>
      <c r="Y43" s="438">
        <f t="shared" si="27"/>
        <v>2.1080000000000002E-2</v>
      </c>
      <c r="Z43" s="438">
        <f t="shared" si="27"/>
        <v>2.1080000000000002E-2</v>
      </c>
      <c r="AA43" s="438">
        <f t="shared" si="27"/>
        <v>2.1080000000000002E-2</v>
      </c>
      <c r="AB43" s="438">
        <f t="shared" si="27"/>
        <v>2.1080000000000002E-2</v>
      </c>
      <c r="AC43" s="438">
        <f t="shared" si="27"/>
        <v>2.1080000000000002E-2</v>
      </c>
      <c r="AD43" s="438">
        <f t="shared" si="25"/>
        <v>2.1080000000000002E-2</v>
      </c>
      <c r="AE43" s="438">
        <f t="shared" si="25"/>
        <v>2.1080000000000002E-2</v>
      </c>
      <c r="AF43" s="438">
        <f t="shared" si="25"/>
        <v>2.1080000000000002E-2</v>
      </c>
      <c r="AG43" s="438">
        <f t="shared" si="25"/>
        <v>2.1080000000000002E-2</v>
      </c>
      <c r="AH43" s="438">
        <f t="shared" si="25"/>
        <v>2.1080000000000002E-2</v>
      </c>
      <c r="AI43" s="438">
        <f t="shared" si="25"/>
        <v>2.1080000000000002E-2</v>
      </c>
      <c r="AJ43" s="438">
        <f t="shared" si="25"/>
        <v>2.1080000000000002E-2</v>
      </c>
      <c r="AK43" s="438">
        <f t="shared" si="25"/>
        <v>2.1080000000000002E-2</v>
      </c>
      <c r="AL43" s="438">
        <f t="shared" si="25"/>
        <v>2.1080000000000002E-2</v>
      </c>
      <c r="AM43" s="438">
        <f t="shared" si="25"/>
        <v>2.1080000000000002E-2</v>
      </c>
      <c r="AN43" s="438">
        <f t="shared" si="25"/>
        <v>2.1080000000000002E-2</v>
      </c>
      <c r="AO43" s="438">
        <f t="shared" si="25"/>
        <v>2.1080000000000002E-2</v>
      </c>
      <c r="AP43" s="438">
        <f t="shared" si="25"/>
        <v>2.1080000000000002E-2</v>
      </c>
      <c r="AQ43" s="438">
        <f t="shared" si="25"/>
        <v>2.1080000000000002E-2</v>
      </c>
      <c r="AR43" s="438">
        <f t="shared" si="25"/>
        <v>2.1080000000000002E-2</v>
      </c>
      <c r="AS43" s="127"/>
      <c r="AT43" s="15"/>
      <c r="AU43" s="15"/>
      <c r="AV43" s="15"/>
      <c r="AW43" s="15"/>
      <c r="AX43" s="15"/>
      <c r="AY43" s="15"/>
      <c r="AZ43" s="15"/>
      <c r="BA43" s="15"/>
      <c r="BB43" s="15"/>
      <c r="BC43" s="15"/>
      <c r="BD43" s="15"/>
      <c r="BE43" s="15"/>
      <c r="BF43" s="15"/>
      <c r="BG43" s="15"/>
      <c r="BH43" s="15"/>
      <c r="BI43" s="15"/>
      <c r="BJ43" s="15"/>
      <c r="BK43" s="15"/>
      <c r="BL43" s="15"/>
      <c r="BM43" s="15"/>
      <c r="BN43" s="15"/>
      <c r="BO43" s="15"/>
      <c r="BP43" s="15"/>
      <c r="BQ43" s="15"/>
      <c r="BR43" s="15"/>
      <c r="BS43" s="15"/>
      <c r="BT43" s="15"/>
      <c r="BU43" s="15"/>
      <c r="BV43" s="15"/>
      <c r="BW43" s="15"/>
      <c r="BX43" s="15"/>
      <c r="BY43" s="15"/>
      <c r="BZ43" s="15"/>
      <c r="CA43" s="15"/>
      <c r="CB43" s="15"/>
      <c r="CC43" s="15"/>
      <c r="CD43" s="15"/>
      <c r="CE43" s="15"/>
      <c r="CF43" s="15"/>
      <c r="CG43" s="15"/>
      <c r="CH43" s="15"/>
      <c r="CI43" s="15"/>
      <c r="CJ43" s="15"/>
      <c r="CK43" s="15"/>
      <c r="CL43" s="15"/>
      <c r="CM43" s="15"/>
      <c r="CN43" s="15"/>
      <c r="CO43" s="15"/>
      <c r="CP43" s="15"/>
      <c r="CQ43" s="15"/>
      <c r="CR43" s="15"/>
      <c r="CS43" s="15"/>
      <c r="CT43" s="15"/>
      <c r="CU43" s="15"/>
      <c r="CV43" s="15"/>
      <c r="CW43" s="15"/>
      <c r="CX43" s="15"/>
      <c r="CY43" s="15"/>
      <c r="CZ43" s="15"/>
      <c r="DA43" s="15"/>
      <c r="DB43" s="15"/>
      <c r="DC43" s="15"/>
      <c r="DD43" s="15"/>
      <c r="DE43" s="15"/>
      <c r="DF43" s="15"/>
      <c r="DG43" s="15"/>
      <c r="DH43" s="15"/>
      <c r="DI43" s="15"/>
      <c r="DJ43" s="15"/>
      <c r="DK43" s="15"/>
      <c r="DL43" s="15"/>
      <c r="DM43" s="15"/>
      <c r="DN43" s="15"/>
      <c r="DO43" s="15"/>
      <c r="DP43" s="15"/>
      <c r="DQ43" s="15"/>
      <c r="DR43" s="15"/>
      <c r="DS43" s="15"/>
      <c r="DT43" s="15"/>
      <c r="DU43" s="15"/>
      <c r="DV43" s="15"/>
      <c r="DW43" s="15"/>
      <c r="DX43" s="15"/>
      <c r="DY43" s="15"/>
      <c r="DZ43" s="15"/>
      <c r="EA43" s="15"/>
      <c r="EB43" s="15"/>
      <c r="EC43" s="15"/>
      <c r="ED43" s="15"/>
      <c r="EE43" s="15"/>
      <c r="EF43" s="15"/>
      <c r="EG43" s="15"/>
      <c r="EH43" s="15"/>
      <c r="EI43" s="15"/>
      <c r="EJ43" s="15"/>
      <c r="EK43" s="15"/>
      <c r="EL43" s="15"/>
      <c r="EM43" s="15"/>
      <c r="EN43" s="15"/>
      <c r="EO43" s="15"/>
      <c r="EP43" s="15"/>
      <c r="EQ43" s="15"/>
      <c r="ER43" s="15"/>
      <c r="ES43" s="15"/>
      <c r="ET43" s="262"/>
      <c r="EU43" s="262"/>
      <c r="EV43" s="262"/>
      <c r="EW43" s="262"/>
      <c r="EX43" s="262"/>
      <c r="EY43" s="262"/>
      <c r="EZ43" s="262"/>
      <c r="FA43" s="262"/>
      <c r="FB43" s="262"/>
      <c r="FC43" s="262"/>
      <c r="FD43" s="262"/>
      <c r="FE43" s="262"/>
      <c r="FF43" s="262"/>
      <c r="FG43" s="262"/>
      <c r="FH43" s="262"/>
      <c r="FI43" s="262"/>
      <c r="FJ43" s="262"/>
      <c r="FK43" s="262"/>
      <c r="FL43" s="262"/>
      <c r="FM43" s="262"/>
      <c r="FN43" s="262"/>
      <c r="FO43" s="262"/>
      <c r="FP43" s="262"/>
      <c r="FQ43" s="262"/>
      <c r="FR43" s="262"/>
      <c r="FS43" s="262"/>
      <c r="FT43" s="262"/>
      <c r="FU43" s="262"/>
      <c r="FV43" s="262"/>
      <c r="FW43" s="262"/>
      <c r="FX43" s="262"/>
      <c r="FY43" s="262"/>
      <c r="FZ43" s="262"/>
      <c r="GA43" s="262"/>
      <c r="GB43" s="262"/>
      <c r="GC43" s="262"/>
      <c r="GD43" s="262"/>
      <c r="GE43" s="262"/>
      <c r="GF43" s="262"/>
      <c r="GG43" s="262"/>
    </row>
    <row r="44" spans="1:211" ht="12.75" customHeight="1">
      <c r="A44" s="31"/>
      <c r="B44" s="522" t="str">
        <f>HLOOKUP(Start!$B$14,Sprachen_allg!B:Z,ROWS(Sprachen_allg!1:354),FALSE)</f>
        <v>Final energy from biogas-mix Germany, upper heating value</v>
      </c>
      <c r="C44" s="242" t="s">
        <v>164</v>
      </c>
      <c r="D44" s="261">
        <v>1</v>
      </c>
      <c r="E44" s="258" t="s">
        <v>347</v>
      </c>
      <c r="F44" s="256" t="s">
        <v>4</v>
      </c>
      <c r="G44" s="256"/>
      <c r="H44" s="441" t="s">
        <v>517</v>
      </c>
      <c r="I44" s="442" t="str">
        <f>H44</f>
        <v>-</v>
      </c>
      <c r="J44" s="442" t="str">
        <f t="shared" si="20"/>
        <v>-</v>
      </c>
      <c r="K44" s="442" t="str">
        <f t="shared" si="21"/>
        <v>-</v>
      </c>
      <c r="L44" s="442" t="str">
        <f t="shared" si="22"/>
        <v>-</v>
      </c>
      <c r="M44" s="442" t="str">
        <f t="shared" si="23"/>
        <v>-</v>
      </c>
      <c r="N44" s="442" t="str">
        <f t="shared" si="27"/>
        <v>-</v>
      </c>
      <c r="O44" s="442" t="str">
        <f t="shared" si="27"/>
        <v>-</v>
      </c>
      <c r="P44" s="442" t="str">
        <f t="shared" si="27"/>
        <v>-</v>
      </c>
      <c r="Q44" s="442" t="str">
        <f t="shared" si="27"/>
        <v>-</v>
      </c>
      <c r="R44" s="442" t="str">
        <f t="shared" si="27"/>
        <v>-</v>
      </c>
      <c r="S44" s="442" t="str">
        <f t="shared" si="27"/>
        <v>-</v>
      </c>
      <c r="T44" s="442" t="str">
        <f t="shared" si="27"/>
        <v>-</v>
      </c>
      <c r="U44" s="442" t="str">
        <f t="shared" si="27"/>
        <v>-</v>
      </c>
      <c r="V44" s="442" t="str">
        <f t="shared" si="27"/>
        <v>-</v>
      </c>
      <c r="W44" s="442" t="str">
        <f t="shared" si="27"/>
        <v>-</v>
      </c>
      <c r="X44" s="442" t="str">
        <f t="shared" si="27"/>
        <v>-</v>
      </c>
      <c r="Y44" s="442" t="str">
        <f t="shared" si="27"/>
        <v>-</v>
      </c>
      <c r="Z44" s="442" t="str">
        <f t="shared" si="27"/>
        <v>-</v>
      </c>
      <c r="AA44" s="442" t="str">
        <f t="shared" si="27"/>
        <v>-</v>
      </c>
      <c r="AB44" s="442" t="str">
        <f t="shared" si="27"/>
        <v>-</v>
      </c>
      <c r="AC44" s="442" t="str">
        <f t="shared" ref="AC44:AC45" si="28">AB44</f>
        <v>-</v>
      </c>
      <c r="AD44" s="442" t="str">
        <f t="shared" ref="AD44:AD45" si="29">AC44</f>
        <v>-</v>
      </c>
      <c r="AE44" s="442" t="str">
        <f t="shared" ref="AE44:AE45" si="30">AD44</f>
        <v>-</v>
      </c>
      <c r="AF44" s="442" t="str">
        <f t="shared" ref="AF44:AF45" si="31">AE44</f>
        <v>-</v>
      </c>
      <c r="AG44" s="442" t="str">
        <f t="shared" ref="AG44:AG45" si="32">AF44</f>
        <v>-</v>
      </c>
      <c r="AH44" s="442" t="str">
        <f t="shared" ref="AH44:AH45" si="33">AG44</f>
        <v>-</v>
      </c>
      <c r="AI44" s="442" t="str">
        <f t="shared" ref="AI44:AI45" si="34">AH44</f>
        <v>-</v>
      </c>
      <c r="AJ44" s="442" t="str">
        <f t="shared" ref="AJ44:AJ45" si="35">AI44</f>
        <v>-</v>
      </c>
      <c r="AK44" s="442" t="str">
        <f t="shared" ref="AK44:AK45" si="36">AJ44</f>
        <v>-</v>
      </c>
      <c r="AL44" s="442" t="str">
        <f t="shared" ref="AL44:AL45" si="37">AK44</f>
        <v>-</v>
      </c>
      <c r="AM44" s="442" t="str">
        <f t="shared" ref="AM44" si="38">AL44</f>
        <v>-</v>
      </c>
      <c r="AN44" s="442" t="str">
        <f t="shared" ref="AN44:AN45" si="39">AM44</f>
        <v>-</v>
      </c>
      <c r="AO44" s="442" t="str">
        <f t="shared" ref="AO44:AO45" si="40">AN44</f>
        <v>-</v>
      </c>
      <c r="AP44" s="442" t="str">
        <f t="shared" ref="AP44:AP45" si="41">AO44</f>
        <v>-</v>
      </c>
      <c r="AQ44" s="442" t="str">
        <f t="shared" ref="AQ44:AQ45" si="42">AP44</f>
        <v>-</v>
      </c>
      <c r="AR44" s="442" t="str">
        <f t="shared" ref="AR44:AR45" si="43">AQ44</f>
        <v>-</v>
      </c>
      <c r="AS44" s="127"/>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row>
    <row r="45" spans="1:211" ht="12.75" customHeight="1">
      <c r="A45" s="31"/>
      <c r="B45" s="522" t="str">
        <f>HLOOKUP(Start!$B$14,Sprachen_allg!B:Z,ROWS(Sprachen_allg!1:355),FALSE)</f>
        <v>Final energy from biogas-mix Germany, lower heating value</v>
      </c>
      <c r="C45" s="242" t="s">
        <v>164</v>
      </c>
      <c r="D45" s="261">
        <v>1</v>
      </c>
      <c r="E45" s="258" t="s">
        <v>347</v>
      </c>
      <c r="F45" s="256" t="s">
        <v>4</v>
      </c>
      <c r="G45" s="256"/>
      <c r="H45" s="441" t="s">
        <v>517</v>
      </c>
      <c r="I45" s="442" t="str">
        <f>H45</f>
        <v>-</v>
      </c>
      <c r="J45" s="442" t="str">
        <f t="shared" si="20"/>
        <v>-</v>
      </c>
      <c r="K45" s="442" t="str">
        <f t="shared" si="21"/>
        <v>-</v>
      </c>
      <c r="L45" s="442" t="str">
        <f t="shared" si="22"/>
        <v>-</v>
      </c>
      <c r="M45" s="442" t="str">
        <f t="shared" si="23"/>
        <v>-</v>
      </c>
      <c r="N45" s="442" t="str">
        <f t="shared" si="27"/>
        <v>-</v>
      </c>
      <c r="O45" s="442" t="str">
        <f t="shared" si="27"/>
        <v>-</v>
      </c>
      <c r="P45" s="442" t="str">
        <f t="shared" si="27"/>
        <v>-</v>
      </c>
      <c r="Q45" s="442" t="str">
        <f t="shared" si="27"/>
        <v>-</v>
      </c>
      <c r="R45" s="442" t="str">
        <f t="shared" si="27"/>
        <v>-</v>
      </c>
      <c r="S45" s="442" t="str">
        <f t="shared" si="27"/>
        <v>-</v>
      </c>
      <c r="T45" s="442" t="str">
        <f t="shared" si="27"/>
        <v>-</v>
      </c>
      <c r="U45" s="442" t="str">
        <f t="shared" si="27"/>
        <v>-</v>
      </c>
      <c r="V45" s="442" t="str">
        <f t="shared" si="27"/>
        <v>-</v>
      </c>
      <c r="W45" s="442" t="str">
        <f t="shared" si="27"/>
        <v>-</v>
      </c>
      <c r="X45" s="442" t="str">
        <f t="shared" si="27"/>
        <v>-</v>
      </c>
      <c r="Y45" s="442" t="str">
        <f t="shared" si="27"/>
        <v>-</v>
      </c>
      <c r="Z45" s="442" t="str">
        <f t="shared" si="27"/>
        <v>-</v>
      </c>
      <c r="AA45" s="442" t="str">
        <f t="shared" si="27"/>
        <v>-</v>
      </c>
      <c r="AB45" s="442" t="str">
        <f t="shared" si="27"/>
        <v>-</v>
      </c>
      <c r="AC45" s="442" t="str">
        <f t="shared" si="28"/>
        <v>-</v>
      </c>
      <c r="AD45" s="442" t="str">
        <f t="shared" si="29"/>
        <v>-</v>
      </c>
      <c r="AE45" s="442" t="str">
        <f t="shared" si="30"/>
        <v>-</v>
      </c>
      <c r="AF45" s="442" t="str">
        <f t="shared" si="31"/>
        <v>-</v>
      </c>
      <c r="AG45" s="442" t="str">
        <f t="shared" si="32"/>
        <v>-</v>
      </c>
      <c r="AH45" s="442" t="str">
        <f t="shared" si="33"/>
        <v>-</v>
      </c>
      <c r="AI45" s="442" t="str">
        <f t="shared" si="34"/>
        <v>-</v>
      </c>
      <c r="AJ45" s="442" t="str">
        <f t="shared" si="35"/>
        <v>-</v>
      </c>
      <c r="AK45" s="442" t="str">
        <f t="shared" si="36"/>
        <v>-</v>
      </c>
      <c r="AL45" s="442" t="str">
        <f t="shared" si="37"/>
        <v>-</v>
      </c>
      <c r="AM45" s="442" t="str">
        <f t="shared" ref="AM45" si="44">AL45</f>
        <v>-</v>
      </c>
      <c r="AN45" s="442" t="str">
        <f t="shared" si="39"/>
        <v>-</v>
      </c>
      <c r="AO45" s="442" t="str">
        <f t="shared" si="40"/>
        <v>-</v>
      </c>
      <c r="AP45" s="442" t="str">
        <f t="shared" si="41"/>
        <v>-</v>
      </c>
      <c r="AQ45" s="442" t="str">
        <f t="shared" si="42"/>
        <v>-</v>
      </c>
      <c r="AR45" s="442" t="str">
        <f t="shared" si="43"/>
        <v>-</v>
      </c>
      <c r="AS45" s="127"/>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row>
    <row r="46" spans="1:211" ht="12.75" customHeight="1">
      <c r="A46" s="31"/>
      <c r="B46" s="522" t="str">
        <f>HLOOKUP(Start!$B$14,Sprachen_allg!B:Z,ROWS(Sprachen_allg!1:356),FALSE)</f>
        <v>Final energy from gas, upper heating value</v>
      </c>
      <c r="C46" s="242" t="s">
        <v>164</v>
      </c>
      <c r="D46" s="258">
        <v>0</v>
      </c>
      <c r="E46" s="258" t="s">
        <v>347</v>
      </c>
      <c r="F46" s="253" t="s">
        <v>516</v>
      </c>
      <c r="G46" s="253"/>
      <c r="H46" s="440">
        <v>0.23480000000000001</v>
      </c>
      <c r="I46" s="438">
        <f t="shared" si="26"/>
        <v>0.23480000000000001</v>
      </c>
      <c r="J46" s="438">
        <f t="shared" si="20"/>
        <v>0.23480000000000001</v>
      </c>
      <c r="K46" s="438">
        <f t="shared" si="21"/>
        <v>0.23480000000000001</v>
      </c>
      <c r="L46" s="438">
        <f t="shared" si="22"/>
        <v>0.23480000000000001</v>
      </c>
      <c r="M46" s="439">
        <f t="shared" si="23"/>
        <v>0.23480000000000001</v>
      </c>
      <c r="N46" s="438">
        <f t="shared" si="27"/>
        <v>0.23480000000000001</v>
      </c>
      <c r="O46" s="438">
        <f t="shared" si="25"/>
        <v>0.23480000000000001</v>
      </c>
      <c r="P46" s="438">
        <f t="shared" si="25"/>
        <v>0.23480000000000001</v>
      </c>
      <c r="Q46" s="438">
        <f t="shared" si="25"/>
        <v>0.23480000000000001</v>
      </c>
      <c r="R46" s="438">
        <f t="shared" si="25"/>
        <v>0.23480000000000001</v>
      </c>
      <c r="S46" s="438">
        <f t="shared" si="25"/>
        <v>0.23480000000000001</v>
      </c>
      <c r="T46" s="438">
        <f t="shared" si="25"/>
        <v>0.23480000000000001</v>
      </c>
      <c r="U46" s="438">
        <f t="shared" si="25"/>
        <v>0.23480000000000001</v>
      </c>
      <c r="V46" s="438">
        <f t="shared" si="25"/>
        <v>0.23480000000000001</v>
      </c>
      <c r="W46" s="438">
        <f t="shared" si="25"/>
        <v>0.23480000000000001</v>
      </c>
      <c r="X46" s="438">
        <f t="shared" si="25"/>
        <v>0.23480000000000001</v>
      </c>
      <c r="Y46" s="438">
        <f t="shared" si="25"/>
        <v>0.23480000000000001</v>
      </c>
      <c r="Z46" s="438">
        <f t="shared" si="25"/>
        <v>0.23480000000000001</v>
      </c>
      <c r="AA46" s="438">
        <f t="shared" si="25"/>
        <v>0.23480000000000001</v>
      </c>
      <c r="AB46" s="438">
        <f t="shared" si="25"/>
        <v>0.23480000000000001</v>
      </c>
      <c r="AC46" s="438">
        <f t="shared" si="25"/>
        <v>0.23480000000000001</v>
      </c>
      <c r="AD46" s="438">
        <f t="shared" si="25"/>
        <v>0.23480000000000001</v>
      </c>
      <c r="AE46" s="438">
        <f t="shared" si="25"/>
        <v>0.23480000000000001</v>
      </c>
      <c r="AF46" s="438">
        <f t="shared" si="25"/>
        <v>0.23480000000000001</v>
      </c>
      <c r="AG46" s="438">
        <f t="shared" si="25"/>
        <v>0.23480000000000001</v>
      </c>
      <c r="AH46" s="438">
        <f t="shared" si="25"/>
        <v>0.23480000000000001</v>
      </c>
      <c r="AI46" s="438">
        <f t="shared" si="25"/>
        <v>0.23480000000000001</v>
      </c>
      <c r="AJ46" s="438">
        <f t="shared" si="25"/>
        <v>0.23480000000000001</v>
      </c>
      <c r="AK46" s="438">
        <f t="shared" si="25"/>
        <v>0.23480000000000001</v>
      </c>
      <c r="AL46" s="438">
        <f t="shared" si="25"/>
        <v>0.23480000000000001</v>
      </c>
      <c r="AM46" s="438">
        <f t="shared" si="25"/>
        <v>0.23480000000000001</v>
      </c>
      <c r="AN46" s="438">
        <f t="shared" si="25"/>
        <v>0.23480000000000001</v>
      </c>
      <c r="AO46" s="438">
        <f t="shared" si="25"/>
        <v>0.23480000000000001</v>
      </c>
      <c r="AP46" s="438">
        <f t="shared" si="25"/>
        <v>0.23480000000000001</v>
      </c>
      <c r="AQ46" s="438">
        <f t="shared" si="25"/>
        <v>0.23480000000000001</v>
      </c>
      <c r="AR46" s="438">
        <f t="shared" si="25"/>
        <v>0.23480000000000001</v>
      </c>
      <c r="AS46" s="127"/>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row>
    <row r="47" spans="1:211" ht="12.75" customHeight="1">
      <c r="A47" s="31"/>
      <c r="B47" s="522" t="str">
        <f>HLOOKUP(Start!$B$14,Sprachen_allg!B:Z,ROWS(Sprachen_allg!1:357),FALSE)</f>
        <v>Final energy from gas, lower heating temperature</v>
      </c>
      <c r="C47" s="242" t="s">
        <v>164</v>
      </c>
      <c r="D47" s="258">
        <v>0</v>
      </c>
      <c r="E47" s="258" t="s">
        <v>347</v>
      </c>
      <c r="F47" s="253" t="s">
        <v>516</v>
      </c>
      <c r="G47" s="253"/>
      <c r="H47" s="440">
        <v>0.2339</v>
      </c>
      <c r="I47" s="438">
        <f t="shared" si="26"/>
        <v>0.2339</v>
      </c>
      <c r="J47" s="438">
        <f t="shared" si="20"/>
        <v>0.2339</v>
      </c>
      <c r="K47" s="438">
        <f t="shared" si="21"/>
        <v>0.2339</v>
      </c>
      <c r="L47" s="438">
        <f t="shared" si="22"/>
        <v>0.2339</v>
      </c>
      <c r="M47" s="439">
        <f t="shared" si="23"/>
        <v>0.2339</v>
      </c>
      <c r="N47" s="438">
        <f t="shared" si="27"/>
        <v>0.2339</v>
      </c>
      <c r="O47" s="438">
        <f t="shared" si="25"/>
        <v>0.2339</v>
      </c>
      <c r="P47" s="438">
        <f t="shared" si="25"/>
        <v>0.2339</v>
      </c>
      <c r="Q47" s="438">
        <f t="shared" si="25"/>
        <v>0.2339</v>
      </c>
      <c r="R47" s="438">
        <f t="shared" si="25"/>
        <v>0.2339</v>
      </c>
      <c r="S47" s="438">
        <f t="shared" si="25"/>
        <v>0.2339</v>
      </c>
      <c r="T47" s="438">
        <f t="shared" si="25"/>
        <v>0.2339</v>
      </c>
      <c r="U47" s="438">
        <f t="shared" si="25"/>
        <v>0.2339</v>
      </c>
      <c r="V47" s="438">
        <f t="shared" si="25"/>
        <v>0.2339</v>
      </c>
      <c r="W47" s="438">
        <f t="shared" si="25"/>
        <v>0.2339</v>
      </c>
      <c r="X47" s="438">
        <f t="shared" si="25"/>
        <v>0.2339</v>
      </c>
      <c r="Y47" s="438">
        <f t="shared" si="25"/>
        <v>0.2339</v>
      </c>
      <c r="Z47" s="438">
        <f t="shared" si="25"/>
        <v>0.2339</v>
      </c>
      <c r="AA47" s="438">
        <f t="shared" si="25"/>
        <v>0.2339</v>
      </c>
      <c r="AB47" s="438">
        <f t="shared" si="25"/>
        <v>0.2339</v>
      </c>
      <c r="AC47" s="438">
        <f t="shared" si="25"/>
        <v>0.2339</v>
      </c>
      <c r="AD47" s="438">
        <f t="shared" si="25"/>
        <v>0.2339</v>
      </c>
      <c r="AE47" s="438">
        <f t="shared" si="25"/>
        <v>0.2339</v>
      </c>
      <c r="AF47" s="438">
        <f t="shared" si="25"/>
        <v>0.2339</v>
      </c>
      <c r="AG47" s="438">
        <f t="shared" si="25"/>
        <v>0.2339</v>
      </c>
      <c r="AH47" s="438">
        <f t="shared" si="25"/>
        <v>0.2339</v>
      </c>
      <c r="AI47" s="438">
        <f t="shared" si="25"/>
        <v>0.2339</v>
      </c>
      <c r="AJ47" s="438">
        <f t="shared" si="25"/>
        <v>0.2339</v>
      </c>
      <c r="AK47" s="438">
        <f t="shared" si="25"/>
        <v>0.2339</v>
      </c>
      <c r="AL47" s="438">
        <f t="shared" si="25"/>
        <v>0.2339</v>
      </c>
      <c r="AM47" s="438">
        <f t="shared" si="25"/>
        <v>0.2339</v>
      </c>
      <c r="AN47" s="438">
        <f t="shared" si="25"/>
        <v>0.2339</v>
      </c>
      <c r="AO47" s="438">
        <f t="shared" si="25"/>
        <v>0.2339</v>
      </c>
      <c r="AP47" s="438">
        <f t="shared" si="25"/>
        <v>0.2339</v>
      </c>
      <c r="AQ47" s="438">
        <f t="shared" si="25"/>
        <v>0.2339</v>
      </c>
      <c r="AR47" s="438">
        <f t="shared" si="25"/>
        <v>0.2339</v>
      </c>
      <c r="AS47" s="127"/>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row>
    <row r="48" spans="1:211" ht="12.75" customHeight="1">
      <c r="A48" s="31"/>
      <c r="B48" s="522" t="str">
        <f>HLOOKUP(Start!$B$14,Sprachen_allg!B:Z,ROWS(Sprachen_allg!1:358),FALSE)</f>
        <v>Final energy from oil, upper and lower heating value</v>
      </c>
      <c r="C48" s="242" t="s">
        <v>164</v>
      </c>
      <c r="D48" s="258">
        <v>0</v>
      </c>
      <c r="E48" s="258" t="s">
        <v>347</v>
      </c>
      <c r="F48" s="253" t="s">
        <v>516</v>
      </c>
      <c r="G48" s="253"/>
      <c r="H48" s="440">
        <v>0.29959999999999998</v>
      </c>
      <c r="I48" s="438">
        <f t="shared" si="26"/>
        <v>0.29959999999999998</v>
      </c>
      <c r="J48" s="438">
        <f t="shared" si="20"/>
        <v>0.29959999999999998</v>
      </c>
      <c r="K48" s="438">
        <f t="shared" si="21"/>
        <v>0.29959999999999998</v>
      </c>
      <c r="L48" s="438">
        <f t="shared" si="22"/>
        <v>0.29959999999999998</v>
      </c>
      <c r="M48" s="439">
        <f t="shared" si="23"/>
        <v>0.29959999999999998</v>
      </c>
      <c r="N48" s="438">
        <f t="shared" si="27"/>
        <v>0.29959999999999998</v>
      </c>
      <c r="O48" s="438">
        <f t="shared" si="25"/>
        <v>0.29959999999999998</v>
      </c>
      <c r="P48" s="438">
        <f t="shared" si="25"/>
        <v>0.29959999999999998</v>
      </c>
      <c r="Q48" s="438">
        <f t="shared" si="25"/>
        <v>0.29959999999999998</v>
      </c>
      <c r="R48" s="438">
        <f t="shared" si="25"/>
        <v>0.29959999999999998</v>
      </c>
      <c r="S48" s="438">
        <f t="shared" si="25"/>
        <v>0.29959999999999998</v>
      </c>
      <c r="T48" s="438">
        <f t="shared" si="25"/>
        <v>0.29959999999999998</v>
      </c>
      <c r="U48" s="438">
        <f t="shared" si="25"/>
        <v>0.29959999999999998</v>
      </c>
      <c r="V48" s="438">
        <f t="shared" si="25"/>
        <v>0.29959999999999998</v>
      </c>
      <c r="W48" s="438">
        <f t="shared" si="25"/>
        <v>0.29959999999999998</v>
      </c>
      <c r="X48" s="438">
        <f t="shared" si="25"/>
        <v>0.29959999999999998</v>
      </c>
      <c r="Y48" s="438">
        <f t="shared" si="25"/>
        <v>0.29959999999999998</v>
      </c>
      <c r="Z48" s="438">
        <f t="shared" si="25"/>
        <v>0.29959999999999998</v>
      </c>
      <c r="AA48" s="438">
        <f t="shared" si="25"/>
        <v>0.29959999999999998</v>
      </c>
      <c r="AB48" s="438">
        <f t="shared" si="25"/>
        <v>0.29959999999999998</v>
      </c>
      <c r="AC48" s="438">
        <f t="shared" si="25"/>
        <v>0.29959999999999998</v>
      </c>
      <c r="AD48" s="438">
        <f t="shared" si="25"/>
        <v>0.29959999999999998</v>
      </c>
      <c r="AE48" s="438">
        <f t="shared" si="25"/>
        <v>0.29959999999999998</v>
      </c>
      <c r="AF48" s="438">
        <f t="shared" si="25"/>
        <v>0.29959999999999998</v>
      </c>
      <c r="AG48" s="438">
        <f t="shared" si="25"/>
        <v>0.29959999999999998</v>
      </c>
      <c r="AH48" s="438">
        <f t="shared" si="25"/>
        <v>0.29959999999999998</v>
      </c>
      <c r="AI48" s="438">
        <f t="shared" si="25"/>
        <v>0.29959999999999998</v>
      </c>
      <c r="AJ48" s="438">
        <f t="shared" si="25"/>
        <v>0.29959999999999998</v>
      </c>
      <c r="AK48" s="438">
        <f t="shared" si="25"/>
        <v>0.29959999999999998</v>
      </c>
      <c r="AL48" s="438">
        <f t="shared" si="25"/>
        <v>0.29959999999999998</v>
      </c>
      <c r="AM48" s="438">
        <f t="shared" si="25"/>
        <v>0.29959999999999998</v>
      </c>
      <c r="AN48" s="438">
        <f t="shared" si="25"/>
        <v>0.29959999999999998</v>
      </c>
      <c r="AO48" s="438">
        <f t="shared" si="25"/>
        <v>0.29959999999999998</v>
      </c>
      <c r="AP48" s="438">
        <f t="shared" si="25"/>
        <v>0.29959999999999998</v>
      </c>
      <c r="AQ48" s="438">
        <f t="shared" si="25"/>
        <v>0.29959999999999998</v>
      </c>
      <c r="AR48" s="438">
        <f t="shared" si="25"/>
        <v>0.29959999999999998</v>
      </c>
      <c r="AS48" s="127"/>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row>
    <row r="49" spans="1:149" ht="12.75" customHeight="1">
      <c r="A49" s="31"/>
      <c r="B49" s="522" t="str">
        <f>HLOOKUP(Start!$B$14,Sprachen_allg!B:Z,ROWS(Sprachen_allg!1:359),FALSE)</f>
        <v>Final energy district heating from biogas (100%)</v>
      </c>
      <c r="C49" s="242" t="s">
        <v>164</v>
      </c>
      <c r="D49" s="258">
        <v>1</v>
      </c>
      <c r="E49" s="258" t="s">
        <v>348</v>
      </c>
      <c r="F49" s="253" t="s">
        <v>516</v>
      </c>
      <c r="G49" s="253"/>
      <c r="H49" s="440">
        <v>5.629E-2</v>
      </c>
      <c r="I49" s="438">
        <f t="shared" si="26"/>
        <v>5.629E-2</v>
      </c>
      <c r="J49" s="438">
        <f t="shared" si="20"/>
        <v>5.629E-2</v>
      </c>
      <c r="K49" s="438">
        <f t="shared" si="21"/>
        <v>5.629E-2</v>
      </c>
      <c r="L49" s="438">
        <f t="shared" si="22"/>
        <v>5.629E-2</v>
      </c>
      <c r="M49" s="439">
        <f t="shared" si="23"/>
        <v>5.629E-2</v>
      </c>
      <c r="N49" s="438">
        <f t="shared" si="27"/>
        <v>5.629E-2</v>
      </c>
      <c r="O49" s="438">
        <f t="shared" si="25"/>
        <v>5.629E-2</v>
      </c>
      <c r="P49" s="438">
        <f t="shared" si="25"/>
        <v>5.629E-2</v>
      </c>
      <c r="Q49" s="438">
        <f t="shared" si="25"/>
        <v>5.629E-2</v>
      </c>
      <c r="R49" s="438">
        <f t="shared" si="25"/>
        <v>5.629E-2</v>
      </c>
      <c r="S49" s="438">
        <f t="shared" si="25"/>
        <v>5.629E-2</v>
      </c>
      <c r="T49" s="438">
        <f t="shared" si="25"/>
        <v>5.629E-2</v>
      </c>
      <c r="U49" s="438">
        <f t="shared" si="25"/>
        <v>5.629E-2</v>
      </c>
      <c r="V49" s="438">
        <f t="shared" si="25"/>
        <v>5.629E-2</v>
      </c>
      <c r="W49" s="438">
        <f t="shared" si="25"/>
        <v>5.629E-2</v>
      </c>
      <c r="X49" s="438">
        <f t="shared" si="25"/>
        <v>5.629E-2</v>
      </c>
      <c r="Y49" s="438">
        <f t="shared" si="25"/>
        <v>5.629E-2</v>
      </c>
      <c r="Z49" s="438">
        <f t="shared" si="25"/>
        <v>5.629E-2</v>
      </c>
      <c r="AA49" s="438">
        <f t="shared" si="25"/>
        <v>5.629E-2</v>
      </c>
      <c r="AB49" s="438">
        <f t="shared" si="25"/>
        <v>5.629E-2</v>
      </c>
      <c r="AC49" s="438">
        <f t="shared" si="25"/>
        <v>5.629E-2</v>
      </c>
      <c r="AD49" s="438">
        <f t="shared" si="25"/>
        <v>5.629E-2</v>
      </c>
      <c r="AE49" s="438">
        <f t="shared" si="25"/>
        <v>5.629E-2</v>
      </c>
      <c r="AF49" s="438">
        <f t="shared" si="25"/>
        <v>5.629E-2</v>
      </c>
      <c r="AG49" s="438">
        <f t="shared" si="25"/>
        <v>5.629E-2</v>
      </c>
      <c r="AH49" s="438">
        <f t="shared" si="25"/>
        <v>5.629E-2</v>
      </c>
      <c r="AI49" s="438">
        <f t="shared" si="25"/>
        <v>5.629E-2</v>
      </c>
      <c r="AJ49" s="438">
        <f t="shared" si="25"/>
        <v>5.629E-2</v>
      </c>
      <c r="AK49" s="438">
        <f t="shared" si="25"/>
        <v>5.629E-2</v>
      </c>
      <c r="AL49" s="438">
        <f t="shared" si="25"/>
        <v>5.629E-2</v>
      </c>
      <c r="AM49" s="438">
        <f t="shared" si="25"/>
        <v>5.629E-2</v>
      </c>
      <c r="AN49" s="438">
        <f t="shared" si="25"/>
        <v>5.629E-2</v>
      </c>
      <c r="AO49" s="438">
        <f t="shared" si="25"/>
        <v>5.629E-2</v>
      </c>
      <c r="AP49" s="438">
        <f t="shared" si="25"/>
        <v>5.629E-2</v>
      </c>
      <c r="AQ49" s="438">
        <f t="shared" si="25"/>
        <v>5.629E-2</v>
      </c>
      <c r="AR49" s="438">
        <f t="shared" si="25"/>
        <v>5.629E-2</v>
      </c>
      <c r="AS49" s="127"/>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row>
    <row r="50" spans="1:149" ht="12.75" customHeight="1">
      <c r="A50" s="31"/>
      <c r="B50" s="522" t="str">
        <f>HLOOKUP(Start!$B$14,Sprachen_allg!B:Z,ROWS(Sprachen_allg!1:360),FALSE)</f>
        <v>Final energy district heating from biomass (solid)</v>
      </c>
      <c r="C50" s="242" t="s">
        <v>164</v>
      </c>
      <c r="D50" s="258">
        <v>1</v>
      </c>
      <c r="E50" s="258" t="s">
        <v>348</v>
      </c>
      <c r="F50" s="253" t="s">
        <v>516</v>
      </c>
      <c r="G50" s="253"/>
      <c r="H50" s="440">
        <v>1.153E-2</v>
      </c>
      <c r="I50" s="438">
        <f t="shared" si="26"/>
        <v>1.153E-2</v>
      </c>
      <c r="J50" s="438">
        <f t="shared" si="20"/>
        <v>1.153E-2</v>
      </c>
      <c r="K50" s="438">
        <f t="shared" si="21"/>
        <v>1.153E-2</v>
      </c>
      <c r="L50" s="438">
        <f t="shared" si="22"/>
        <v>1.153E-2</v>
      </c>
      <c r="M50" s="439">
        <f t="shared" si="23"/>
        <v>1.153E-2</v>
      </c>
      <c r="N50" s="438">
        <f t="shared" si="27"/>
        <v>1.153E-2</v>
      </c>
      <c r="O50" s="438">
        <f t="shared" si="25"/>
        <v>1.153E-2</v>
      </c>
      <c r="P50" s="438">
        <f t="shared" si="25"/>
        <v>1.153E-2</v>
      </c>
      <c r="Q50" s="438">
        <f t="shared" si="25"/>
        <v>1.153E-2</v>
      </c>
      <c r="R50" s="438">
        <f t="shared" si="25"/>
        <v>1.153E-2</v>
      </c>
      <c r="S50" s="438">
        <f t="shared" si="25"/>
        <v>1.153E-2</v>
      </c>
      <c r="T50" s="438">
        <f t="shared" si="25"/>
        <v>1.153E-2</v>
      </c>
      <c r="U50" s="438">
        <f t="shared" si="25"/>
        <v>1.153E-2</v>
      </c>
      <c r="V50" s="438">
        <f t="shared" si="25"/>
        <v>1.153E-2</v>
      </c>
      <c r="W50" s="438">
        <f t="shared" si="25"/>
        <v>1.153E-2</v>
      </c>
      <c r="X50" s="438">
        <f t="shared" si="25"/>
        <v>1.153E-2</v>
      </c>
      <c r="Y50" s="438">
        <f t="shared" si="25"/>
        <v>1.153E-2</v>
      </c>
      <c r="Z50" s="438">
        <f t="shared" si="25"/>
        <v>1.153E-2</v>
      </c>
      <c r="AA50" s="438">
        <f t="shared" si="25"/>
        <v>1.153E-2</v>
      </c>
      <c r="AB50" s="438">
        <f t="shared" si="25"/>
        <v>1.153E-2</v>
      </c>
      <c r="AC50" s="438">
        <f t="shared" si="25"/>
        <v>1.153E-2</v>
      </c>
      <c r="AD50" s="438">
        <f t="shared" si="25"/>
        <v>1.153E-2</v>
      </c>
      <c r="AE50" s="438">
        <f t="shared" si="25"/>
        <v>1.153E-2</v>
      </c>
      <c r="AF50" s="438">
        <f t="shared" si="25"/>
        <v>1.153E-2</v>
      </c>
      <c r="AG50" s="438">
        <f t="shared" si="25"/>
        <v>1.153E-2</v>
      </c>
      <c r="AH50" s="438">
        <f t="shared" si="25"/>
        <v>1.153E-2</v>
      </c>
      <c r="AI50" s="438">
        <f t="shared" si="25"/>
        <v>1.153E-2</v>
      </c>
      <c r="AJ50" s="438">
        <f t="shared" si="25"/>
        <v>1.153E-2</v>
      </c>
      <c r="AK50" s="438">
        <f t="shared" si="25"/>
        <v>1.153E-2</v>
      </c>
      <c r="AL50" s="438">
        <f t="shared" si="25"/>
        <v>1.153E-2</v>
      </c>
      <c r="AM50" s="438">
        <f t="shared" si="25"/>
        <v>1.153E-2</v>
      </c>
      <c r="AN50" s="438">
        <f t="shared" si="25"/>
        <v>1.153E-2</v>
      </c>
      <c r="AO50" s="438">
        <f t="shared" si="25"/>
        <v>1.153E-2</v>
      </c>
      <c r="AP50" s="438">
        <f t="shared" si="25"/>
        <v>1.153E-2</v>
      </c>
      <c r="AQ50" s="438">
        <f t="shared" si="25"/>
        <v>1.153E-2</v>
      </c>
      <c r="AR50" s="438">
        <f t="shared" si="25"/>
        <v>1.153E-2</v>
      </c>
      <c r="AS50" s="127"/>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row>
    <row r="51" spans="1:149" ht="12.75" customHeight="1">
      <c r="A51" s="31"/>
      <c r="B51" s="522" t="str">
        <f>HLOOKUP(Start!$B$14,Sprachen_allg!B:Z,ROWS(Sprachen_allg!1:361),FALSE)</f>
        <v>Final energy district heating (120-400 kW)</v>
      </c>
      <c r="C51" s="242" t="s">
        <v>164</v>
      </c>
      <c r="D51" s="258">
        <v>0</v>
      </c>
      <c r="E51" s="258" t="s">
        <v>348</v>
      </c>
      <c r="F51" s="253" t="s">
        <v>516</v>
      </c>
      <c r="G51" s="253"/>
      <c r="H51" s="440">
        <v>0.27439999999999998</v>
      </c>
      <c r="I51" s="438">
        <f t="shared" si="26"/>
        <v>0.27439999999999998</v>
      </c>
      <c r="J51" s="438">
        <f t="shared" si="20"/>
        <v>0.27439999999999998</v>
      </c>
      <c r="K51" s="438">
        <f t="shared" si="21"/>
        <v>0.27439999999999998</v>
      </c>
      <c r="L51" s="438">
        <f t="shared" si="22"/>
        <v>0.27439999999999998</v>
      </c>
      <c r="M51" s="439">
        <f t="shared" si="23"/>
        <v>0.27439999999999998</v>
      </c>
      <c r="N51" s="438">
        <f t="shared" si="27"/>
        <v>0.27439999999999998</v>
      </c>
      <c r="O51" s="438">
        <f t="shared" ref="O51:AR52" si="45">N51</f>
        <v>0.27439999999999998</v>
      </c>
      <c r="P51" s="438">
        <f t="shared" si="45"/>
        <v>0.27439999999999998</v>
      </c>
      <c r="Q51" s="438">
        <f t="shared" si="45"/>
        <v>0.27439999999999998</v>
      </c>
      <c r="R51" s="438">
        <f t="shared" si="45"/>
        <v>0.27439999999999998</v>
      </c>
      <c r="S51" s="438">
        <f t="shared" si="45"/>
        <v>0.27439999999999998</v>
      </c>
      <c r="T51" s="438">
        <f t="shared" si="45"/>
        <v>0.27439999999999998</v>
      </c>
      <c r="U51" s="438">
        <f t="shared" si="45"/>
        <v>0.27439999999999998</v>
      </c>
      <c r="V51" s="438">
        <f t="shared" si="45"/>
        <v>0.27439999999999998</v>
      </c>
      <c r="W51" s="438">
        <f t="shared" si="45"/>
        <v>0.27439999999999998</v>
      </c>
      <c r="X51" s="438">
        <f t="shared" si="45"/>
        <v>0.27439999999999998</v>
      </c>
      <c r="Y51" s="438">
        <f t="shared" si="45"/>
        <v>0.27439999999999998</v>
      </c>
      <c r="Z51" s="438">
        <f t="shared" si="45"/>
        <v>0.27439999999999998</v>
      </c>
      <c r="AA51" s="438">
        <f t="shared" si="45"/>
        <v>0.27439999999999998</v>
      </c>
      <c r="AB51" s="438">
        <f t="shared" si="45"/>
        <v>0.27439999999999998</v>
      </c>
      <c r="AC51" s="438">
        <f t="shared" si="45"/>
        <v>0.27439999999999998</v>
      </c>
      <c r="AD51" s="438">
        <f t="shared" si="45"/>
        <v>0.27439999999999998</v>
      </c>
      <c r="AE51" s="438">
        <f t="shared" si="45"/>
        <v>0.27439999999999998</v>
      </c>
      <c r="AF51" s="438">
        <f t="shared" si="45"/>
        <v>0.27439999999999998</v>
      </c>
      <c r="AG51" s="438">
        <f t="shared" si="45"/>
        <v>0.27439999999999998</v>
      </c>
      <c r="AH51" s="438">
        <f t="shared" si="45"/>
        <v>0.27439999999999998</v>
      </c>
      <c r="AI51" s="438">
        <f t="shared" si="45"/>
        <v>0.27439999999999998</v>
      </c>
      <c r="AJ51" s="438">
        <f t="shared" si="45"/>
        <v>0.27439999999999998</v>
      </c>
      <c r="AK51" s="438">
        <f t="shared" si="45"/>
        <v>0.27439999999999998</v>
      </c>
      <c r="AL51" s="438">
        <f t="shared" si="45"/>
        <v>0.27439999999999998</v>
      </c>
      <c r="AM51" s="438">
        <f t="shared" si="45"/>
        <v>0.27439999999999998</v>
      </c>
      <c r="AN51" s="438">
        <f t="shared" si="45"/>
        <v>0.27439999999999998</v>
      </c>
      <c r="AO51" s="438">
        <f t="shared" si="45"/>
        <v>0.27439999999999998</v>
      </c>
      <c r="AP51" s="438">
        <f t="shared" si="45"/>
        <v>0.27439999999999998</v>
      </c>
      <c r="AQ51" s="438">
        <f t="shared" si="45"/>
        <v>0.27439999999999998</v>
      </c>
      <c r="AR51" s="438">
        <f t="shared" si="45"/>
        <v>0.27439999999999998</v>
      </c>
      <c r="AS51" s="127"/>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row>
    <row r="52" spans="1:149" ht="12.75" customHeight="1">
      <c r="A52" s="31"/>
      <c r="B52" s="522" t="str">
        <f>HLOOKUP(Start!$B$14,Sprachen_allg!B:Z,ROWS(Sprachen_allg!1:362),FALSE)</f>
        <v>Final energy district heating (20-120 kW)</v>
      </c>
      <c r="C52" s="242" t="s">
        <v>164</v>
      </c>
      <c r="D52" s="258">
        <v>0</v>
      </c>
      <c r="E52" s="258" t="s">
        <v>348</v>
      </c>
      <c r="F52" s="253" t="s">
        <v>516</v>
      </c>
      <c r="G52" s="253"/>
      <c r="H52" s="440">
        <v>0.27629999999999999</v>
      </c>
      <c r="I52" s="438">
        <f t="shared" si="26"/>
        <v>0.27629999999999999</v>
      </c>
      <c r="J52" s="438">
        <f t="shared" si="20"/>
        <v>0.27629999999999999</v>
      </c>
      <c r="K52" s="438">
        <f t="shared" si="21"/>
        <v>0.27629999999999999</v>
      </c>
      <c r="L52" s="438">
        <f t="shared" si="22"/>
        <v>0.27629999999999999</v>
      </c>
      <c r="M52" s="439">
        <f t="shared" si="23"/>
        <v>0.27629999999999999</v>
      </c>
      <c r="N52" s="438">
        <f t="shared" si="27"/>
        <v>0.27629999999999999</v>
      </c>
      <c r="O52" s="438">
        <f t="shared" si="45"/>
        <v>0.27629999999999999</v>
      </c>
      <c r="P52" s="438">
        <f t="shared" si="45"/>
        <v>0.27629999999999999</v>
      </c>
      <c r="Q52" s="438">
        <f t="shared" si="45"/>
        <v>0.27629999999999999</v>
      </c>
      <c r="R52" s="438">
        <f t="shared" si="45"/>
        <v>0.27629999999999999</v>
      </c>
      <c r="S52" s="438">
        <f t="shared" si="45"/>
        <v>0.27629999999999999</v>
      </c>
      <c r="T52" s="438">
        <f t="shared" si="45"/>
        <v>0.27629999999999999</v>
      </c>
      <c r="U52" s="438">
        <f t="shared" si="45"/>
        <v>0.27629999999999999</v>
      </c>
      <c r="V52" s="438">
        <f t="shared" si="45"/>
        <v>0.27629999999999999</v>
      </c>
      <c r="W52" s="438">
        <f t="shared" si="45"/>
        <v>0.27629999999999999</v>
      </c>
      <c r="X52" s="438">
        <f t="shared" si="45"/>
        <v>0.27629999999999999</v>
      </c>
      <c r="Y52" s="438">
        <f t="shared" si="45"/>
        <v>0.27629999999999999</v>
      </c>
      <c r="Z52" s="438">
        <f t="shared" si="45"/>
        <v>0.27629999999999999</v>
      </c>
      <c r="AA52" s="438">
        <f t="shared" si="45"/>
        <v>0.27629999999999999</v>
      </c>
      <c r="AB52" s="438">
        <f t="shared" si="45"/>
        <v>0.27629999999999999</v>
      </c>
      <c r="AC52" s="438">
        <f t="shared" si="45"/>
        <v>0.27629999999999999</v>
      </c>
      <c r="AD52" s="438">
        <f t="shared" si="45"/>
        <v>0.27629999999999999</v>
      </c>
      <c r="AE52" s="438">
        <f t="shared" si="45"/>
        <v>0.27629999999999999</v>
      </c>
      <c r="AF52" s="438">
        <f t="shared" si="45"/>
        <v>0.27629999999999999</v>
      </c>
      <c r="AG52" s="438">
        <f t="shared" si="45"/>
        <v>0.27629999999999999</v>
      </c>
      <c r="AH52" s="438">
        <f t="shared" si="45"/>
        <v>0.27629999999999999</v>
      </c>
      <c r="AI52" s="438">
        <f t="shared" si="45"/>
        <v>0.27629999999999999</v>
      </c>
      <c r="AJ52" s="438">
        <f t="shared" si="45"/>
        <v>0.27629999999999999</v>
      </c>
      <c r="AK52" s="438">
        <f t="shared" si="45"/>
        <v>0.27629999999999999</v>
      </c>
      <c r="AL52" s="438">
        <f t="shared" si="45"/>
        <v>0.27629999999999999</v>
      </c>
      <c r="AM52" s="438">
        <f t="shared" si="45"/>
        <v>0.27629999999999999</v>
      </c>
      <c r="AN52" s="438">
        <f t="shared" si="45"/>
        <v>0.27629999999999999</v>
      </c>
      <c r="AO52" s="438">
        <f t="shared" si="45"/>
        <v>0.27629999999999999</v>
      </c>
      <c r="AP52" s="438">
        <f t="shared" si="45"/>
        <v>0.27629999999999999</v>
      </c>
      <c r="AQ52" s="438">
        <f t="shared" si="45"/>
        <v>0.27629999999999999</v>
      </c>
      <c r="AR52" s="438">
        <f t="shared" si="45"/>
        <v>0.27629999999999999</v>
      </c>
      <c r="AS52" s="127"/>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row>
    <row r="53" spans="1:149" s="14" customFormat="1" ht="12.75" customHeight="1">
      <c r="A53" s="31"/>
      <c r="B53" s="366" t="str">
        <f>IF(ISBLANK('ANNEX 2 Specific Factors'!C107),'ANNEX 2 Specific Factors'!B106,'ANNEX 2 Specific Factors'!C107)</f>
        <v>District heating 1 (supplier-specific)</v>
      </c>
      <c r="C53" s="242" t="s">
        <v>164</v>
      </c>
      <c r="D53" s="252">
        <f>'ANNEX 2 Specific Factors'!E108</f>
        <v>0</v>
      </c>
      <c r="E53" s="258" t="s">
        <v>348</v>
      </c>
      <c r="F53" s="365" t="str">
        <f>IF('ANNEX 2 Specific Factors'!C113="","",'ANNEX 2 Specific Factors'!C113)</f>
        <v/>
      </c>
      <c r="G53" s="320" t="str">
        <f>IF(ISNUMBER('ANNEX 2 Specific Factors'!C112),'ANNEX 2 Specific Factors'!C112,"")</f>
        <v/>
      </c>
      <c r="H53" s="443" t="str">
        <f t="shared" ref="H53:H58" si="46">IF(G53="",TextAx2,G53)</f>
        <v>Calculation in ANNEX 2</v>
      </c>
      <c r="I53" s="443" t="str">
        <f t="shared" ref="I53:AR58" si="47">H53</f>
        <v>Calculation in ANNEX 2</v>
      </c>
      <c r="J53" s="443" t="str">
        <f t="shared" si="47"/>
        <v>Calculation in ANNEX 2</v>
      </c>
      <c r="K53" s="443" t="str">
        <f t="shared" si="47"/>
        <v>Calculation in ANNEX 2</v>
      </c>
      <c r="L53" s="443" t="str">
        <f t="shared" si="47"/>
        <v>Calculation in ANNEX 2</v>
      </c>
      <c r="M53" s="444" t="str">
        <f t="shared" si="47"/>
        <v>Calculation in ANNEX 2</v>
      </c>
      <c r="N53" s="443" t="str">
        <f t="shared" si="47"/>
        <v>Calculation in ANNEX 2</v>
      </c>
      <c r="O53" s="443" t="str">
        <f t="shared" si="47"/>
        <v>Calculation in ANNEX 2</v>
      </c>
      <c r="P53" s="443" t="str">
        <f t="shared" si="47"/>
        <v>Calculation in ANNEX 2</v>
      </c>
      <c r="Q53" s="443" t="str">
        <f t="shared" si="47"/>
        <v>Calculation in ANNEX 2</v>
      </c>
      <c r="R53" s="443" t="str">
        <f t="shared" si="47"/>
        <v>Calculation in ANNEX 2</v>
      </c>
      <c r="S53" s="443" t="str">
        <f t="shared" si="47"/>
        <v>Calculation in ANNEX 2</v>
      </c>
      <c r="T53" s="443" t="str">
        <f t="shared" si="47"/>
        <v>Calculation in ANNEX 2</v>
      </c>
      <c r="U53" s="443" t="str">
        <f t="shared" si="47"/>
        <v>Calculation in ANNEX 2</v>
      </c>
      <c r="V53" s="443" t="str">
        <f t="shared" si="47"/>
        <v>Calculation in ANNEX 2</v>
      </c>
      <c r="W53" s="443" t="str">
        <f t="shared" si="47"/>
        <v>Calculation in ANNEX 2</v>
      </c>
      <c r="X53" s="443" t="str">
        <f t="shared" si="47"/>
        <v>Calculation in ANNEX 2</v>
      </c>
      <c r="Y53" s="443" t="str">
        <f t="shared" si="47"/>
        <v>Calculation in ANNEX 2</v>
      </c>
      <c r="Z53" s="443" t="str">
        <f t="shared" si="47"/>
        <v>Calculation in ANNEX 2</v>
      </c>
      <c r="AA53" s="443" t="str">
        <f t="shared" si="47"/>
        <v>Calculation in ANNEX 2</v>
      </c>
      <c r="AB53" s="443" t="str">
        <f t="shared" si="47"/>
        <v>Calculation in ANNEX 2</v>
      </c>
      <c r="AC53" s="443" t="str">
        <f t="shared" si="47"/>
        <v>Calculation in ANNEX 2</v>
      </c>
      <c r="AD53" s="443" t="str">
        <f t="shared" si="47"/>
        <v>Calculation in ANNEX 2</v>
      </c>
      <c r="AE53" s="443" t="str">
        <f t="shared" si="47"/>
        <v>Calculation in ANNEX 2</v>
      </c>
      <c r="AF53" s="443" t="str">
        <f t="shared" si="47"/>
        <v>Calculation in ANNEX 2</v>
      </c>
      <c r="AG53" s="443" t="str">
        <f t="shared" si="47"/>
        <v>Calculation in ANNEX 2</v>
      </c>
      <c r="AH53" s="443" t="str">
        <f t="shared" si="47"/>
        <v>Calculation in ANNEX 2</v>
      </c>
      <c r="AI53" s="443" t="str">
        <f t="shared" si="47"/>
        <v>Calculation in ANNEX 2</v>
      </c>
      <c r="AJ53" s="443" t="str">
        <f t="shared" si="47"/>
        <v>Calculation in ANNEX 2</v>
      </c>
      <c r="AK53" s="443" t="str">
        <f t="shared" si="47"/>
        <v>Calculation in ANNEX 2</v>
      </c>
      <c r="AL53" s="443" t="str">
        <f t="shared" si="47"/>
        <v>Calculation in ANNEX 2</v>
      </c>
      <c r="AM53" s="443" t="str">
        <f t="shared" si="47"/>
        <v>Calculation in ANNEX 2</v>
      </c>
      <c r="AN53" s="443" t="str">
        <f t="shared" si="47"/>
        <v>Calculation in ANNEX 2</v>
      </c>
      <c r="AO53" s="443" t="str">
        <f t="shared" si="47"/>
        <v>Calculation in ANNEX 2</v>
      </c>
      <c r="AP53" s="443" t="str">
        <f t="shared" si="47"/>
        <v>Calculation in ANNEX 2</v>
      </c>
      <c r="AQ53" s="443" t="str">
        <f t="shared" si="47"/>
        <v>Calculation in ANNEX 2</v>
      </c>
      <c r="AR53" s="443" t="str">
        <f t="shared" si="47"/>
        <v>Calculation in ANNEX 2</v>
      </c>
      <c r="AS53" s="127" t="s">
        <v>540</v>
      </c>
    </row>
    <row r="54" spans="1:149" s="14" customFormat="1" ht="12.75" customHeight="1">
      <c r="A54" s="31"/>
      <c r="B54" s="366" t="str">
        <f>IF(ISBLANK('ANNEX 2 Specific Factors'!C116),'ANNEX 2 Specific Factors'!B115,'ANNEX 2 Specific Factors'!C116)</f>
        <v>District heating 2 (supplier-specific)</v>
      </c>
      <c r="C54" s="242" t="s">
        <v>164</v>
      </c>
      <c r="D54" s="252">
        <f>'ANNEX 2 Specific Factors'!E117</f>
        <v>0</v>
      </c>
      <c r="E54" s="258" t="s">
        <v>348</v>
      </c>
      <c r="F54" s="365" t="str">
        <f>IF('ANNEX 2 Specific Factors'!C122="","",'ANNEX 2 Specific Factors'!C122)</f>
        <v/>
      </c>
      <c r="G54" s="320" t="str">
        <f>IF(ISNUMBER('ANNEX 2 Specific Factors'!C121),'ANNEX 2 Specific Factors'!C121,"")</f>
        <v/>
      </c>
      <c r="H54" s="443" t="str">
        <f t="shared" si="46"/>
        <v>Calculation in ANNEX 2</v>
      </c>
      <c r="I54" s="443" t="str">
        <f t="shared" ref="I54:X54" si="48">H54</f>
        <v>Calculation in ANNEX 2</v>
      </c>
      <c r="J54" s="443" t="str">
        <f t="shared" si="48"/>
        <v>Calculation in ANNEX 2</v>
      </c>
      <c r="K54" s="443" t="str">
        <f t="shared" si="48"/>
        <v>Calculation in ANNEX 2</v>
      </c>
      <c r="L54" s="443" t="str">
        <f t="shared" si="48"/>
        <v>Calculation in ANNEX 2</v>
      </c>
      <c r="M54" s="444" t="str">
        <f t="shared" si="48"/>
        <v>Calculation in ANNEX 2</v>
      </c>
      <c r="N54" s="443" t="str">
        <f t="shared" si="48"/>
        <v>Calculation in ANNEX 2</v>
      </c>
      <c r="O54" s="443" t="str">
        <f t="shared" si="48"/>
        <v>Calculation in ANNEX 2</v>
      </c>
      <c r="P54" s="443" t="str">
        <f t="shared" si="48"/>
        <v>Calculation in ANNEX 2</v>
      </c>
      <c r="Q54" s="443" t="str">
        <f t="shared" si="48"/>
        <v>Calculation in ANNEX 2</v>
      </c>
      <c r="R54" s="443" t="str">
        <f t="shared" si="48"/>
        <v>Calculation in ANNEX 2</v>
      </c>
      <c r="S54" s="443" t="str">
        <f t="shared" si="48"/>
        <v>Calculation in ANNEX 2</v>
      </c>
      <c r="T54" s="443" t="str">
        <f t="shared" si="48"/>
        <v>Calculation in ANNEX 2</v>
      </c>
      <c r="U54" s="443" t="str">
        <f t="shared" si="48"/>
        <v>Calculation in ANNEX 2</v>
      </c>
      <c r="V54" s="443" t="str">
        <f t="shared" si="48"/>
        <v>Calculation in ANNEX 2</v>
      </c>
      <c r="W54" s="443" t="str">
        <f t="shared" si="48"/>
        <v>Calculation in ANNEX 2</v>
      </c>
      <c r="X54" s="443" t="str">
        <f t="shared" si="48"/>
        <v>Calculation in ANNEX 2</v>
      </c>
      <c r="Y54" s="443" t="str">
        <f t="shared" si="47"/>
        <v>Calculation in ANNEX 2</v>
      </c>
      <c r="Z54" s="443" t="str">
        <f t="shared" si="47"/>
        <v>Calculation in ANNEX 2</v>
      </c>
      <c r="AA54" s="443" t="str">
        <f t="shared" si="47"/>
        <v>Calculation in ANNEX 2</v>
      </c>
      <c r="AB54" s="443" t="str">
        <f t="shared" si="47"/>
        <v>Calculation in ANNEX 2</v>
      </c>
      <c r="AC54" s="443" t="str">
        <f t="shared" si="47"/>
        <v>Calculation in ANNEX 2</v>
      </c>
      <c r="AD54" s="443" t="str">
        <f t="shared" si="47"/>
        <v>Calculation in ANNEX 2</v>
      </c>
      <c r="AE54" s="443" t="str">
        <f t="shared" si="47"/>
        <v>Calculation in ANNEX 2</v>
      </c>
      <c r="AF54" s="443" t="str">
        <f t="shared" si="47"/>
        <v>Calculation in ANNEX 2</v>
      </c>
      <c r="AG54" s="443" t="str">
        <f t="shared" si="47"/>
        <v>Calculation in ANNEX 2</v>
      </c>
      <c r="AH54" s="443" t="str">
        <f t="shared" si="47"/>
        <v>Calculation in ANNEX 2</v>
      </c>
      <c r="AI54" s="443" t="str">
        <f t="shared" si="47"/>
        <v>Calculation in ANNEX 2</v>
      </c>
      <c r="AJ54" s="443" t="str">
        <f t="shared" si="47"/>
        <v>Calculation in ANNEX 2</v>
      </c>
      <c r="AK54" s="443" t="str">
        <f t="shared" si="47"/>
        <v>Calculation in ANNEX 2</v>
      </c>
      <c r="AL54" s="443" t="str">
        <f t="shared" si="47"/>
        <v>Calculation in ANNEX 2</v>
      </c>
      <c r="AM54" s="443" t="str">
        <f t="shared" si="47"/>
        <v>Calculation in ANNEX 2</v>
      </c>
      <c r="AN54" s="443" t="str">
        <f t="shared" si="47"/>
        <v>Calculation in ANNEX 2</v>
      </c>
      <c r="AO54" s="443" t="str">
        <f t="shared" si="47"/>
        <v>Calculation in ANNEX 2</v>
      </c>
      <c r="AP54" s="443" t="str">
        <f t="shared" si="47"/>
        <v>Calculation in ANNEX 2</v>
      </c>
      <c r="AQ54" s="443" t="str">
        <f t="shared" si="47"/>
        <v>Calculation in ANNEX 2</v>
      </c>
      <c r="AR54" s="443" t="str">
        <f t="shared" si="47"/>
        <v>Calculation in ANNEX 2</v>
      </c>
      <c r="AS54" s="127" t="s">
        <v>540</v>
      </c>
    </row>
    <row r="55" spans="1:149" s="14" customFormat="1" ht="12.75" customHeight="1">
      <c r="A55" s="31"/>
      <c r="B55" s="366" t="str">
        <f>IF(ISBLANK('ANNEX 2 Specific Factors'!C125),'ANNEX 2 Specific Factors'!B124,'ANNEX 2 Specific Factors'!C125)</f>
        <v>District heating 3 (supplier-specific)</v>
      </c>
      <c r="C55" s="242" t="s">
        <v>164</v>
      </c>
      <c r="D55" s="252">
        <f>'ANNEX 2 Specific Factors'!E126</f>
        <v>0</v>
      </c>
      <c r="E55" s="258" t="s">
        <v>348</v>
      </c>
      <c r="F55" s="365" t="str">
        <f>IF('ANNEX 2 Specific Factors'!C131="","",'ANNEX 2 Specific Factors'!C131)</f>
        <v/>
      </c>
      <c r="G55" s="320" t="str">
        <f>IF(ISNUMBER('ANNEX 2 Specific Factors'!C130),'ANNEX 2 Specific Factors'!C130,"")</f>
        <v/>
      </c>
      <c r="H55" s="443" t="str">
        <f t="shared" si="46"/>
        <v>Calculation in ANNEX 2</v>
      </c>
      <c r="I55" s="443" t="str">
        <f t="shared" si="47"/>
        <v>Calculation in ANNEX 2</v>
      </c>
      <c r="J55" s="443" t="str">
        <f t="shared" si="47"/>
        <v>Calculation in ANNEX 2</v>
      </c>
      <c r="K55" s="443" t="str">
        <f t="shared" si="47"/>
        <v>Calculation in ANNEX 2</v>
      </c>
      <c r="L55" s="443" t="str">
        <f t="shared" si="47"/>
        <v>Calculation in ANNEX 2</v>
      </c>
      <c r="M55" s="444" t="str">
        <f t="shared" si="47"/>
        <v>Calculation in ANNEX 2</v>
      </c>
      <c r="N55" s="443" t="str">
        <f t="shared" si="47"/>
        <v>Calculation in ANNEX 2</v>
      </c>
      <c r="O55" s="443" t="str">
        <f t="shared" si="47"/>
        <v>Calculation in ANNEX 2</v>
      </c>
      <c r="P55" s="443" t="str">
        <f t="shared" si="47"/>
        <v>Calculation in ANNEX 2</v>
      </c>
      <c r="Q55" s="443" t="str">
        <f t="shared" si="47"/>
        <v>Calculation in ANNEX 2</v>
      </c>
      <c r="R55" s="443" t="str">
        <f t="shared" si="47"/>
        <v>Calculation in ANNEX 2</v>
      </c>
      <c r="S55" s="443" t="str">
        <f t="shared" si="47"/>
        <v>Calculation in ANNEX 2</v>
      </c>
      <c r="T55" s="443" t="str">
        <f t="shared" si="47"/>
        <v>Calculation in ANNEX 2</v>
      </c>
      <c r="U55" s="443" t="str">
        <f t="shared" si="47"/>
        <v>Calculation in ANNEX 2</v>
      </c>
      <c r="V55" s="443" t="str">
        <f t="shared" si="47"/>
        <v>Calculation in ANNEX 2</v>
      </c>
      <c r="W55" s="443" t="str">
        <f t="shared" si="47"/>
        <v>Calculation in ANNEX 2</v>
      </c>
      <c r="X55" s="443" t="str">
        <f t="shared" si="47"/>
        <v>Calculation in ANNEX 2</v>
      </c>
      <c r="Y55" s="443" t="str">
        <f t="shared" si="47"/>
        <v>Calculation in ANNEX 2</v>
      </c>
      <c r="Z55" s="443" t="str">
        <f t="shared" si="47"/>
        <v>Calculation in ANNEX 2</v>
      </c>
      <c r="AA55" s="443" t="str">
        <f t="shared" si="47"/>
        <v>Calculation in ANNEX 2</v>
      </c>
      <c r="AB55" s="443" t="str">
        <f t="shared" si="47"/>
        <v>Calculation in ANNEX 2</v>
      </c>
      <c r="AC55" s="443" t="str">
        <f t="shared" si="47"/>
        <v>Calculation in ANNEX 2</v>
      </c>
      <c r="AD55" s="443" t="str">
        <f t="shared" si="47"/>
        <v>Calculation in ANNEX 2</v>
      </c>
      <c r="AE55" s="443" t="str">
        <f t="shared" si="47"/>
        <v>Calculation in ANNEX 2</v>
      </c>
      <c r="AF55" s="443" t="str">
        <f t="shared" si="47"/>
        <v>Calculation in ANNEX 2</v>
      </c>
      <c r="AG55" s="443" t="str">
        <f t="shared" si="47"/>
        <v>Calculation in ANNEX 2</v>
      </c>
      <c r="AH55" s="443" t="str">
        <f t="shared" si="47"/>
        <v>Calculation in ANNEX 2</v>
      </c>
      <c r="AI55" s="443" t="str">
        <f t="shared" si="47"/>
        <v>Calculation in ANNEX 2</v>
      </c>
      <c r="AJ55" s="443" t="str">
        <f t="shared" si="47"/>
        <v>Calculation in ANNEX 2</v>
      </c>
      <c r="AK55" s="443" t="str">
        <f t="shared" si="47"/>
        <v>Calculation in ANNEX 2</v>
      </c>
      <c r="AL55" s="443" t="str">
        <f t="shared" si="47"/>
        <v>Calculation in ANNEX 2</v>
      </c>
      <c r="AM55" s="443" t="str">
        <f t="shared" si="47"/>
        <v>Calculation in ANNEX 2</v>
      </c>
      <c r="AN55" s="443" t="str">
        <f t="shared" si="47"/>
        <v>Calculation in ANNEX 2</v>
      </c>
      <c r="AO55" s="443" t="str">
        <f t="shared" si="47"/>
        <v>Calculation in ANNEX 2</v>
      </c>
      <c r="AP55" s="443" t="str">
        <f t="shared" si="47"/>
        <v>Calculation in ANNEX 2</v>
      </c>
      <c r="AQ55" s="443" t="str">
        <f t="shared" si="47"/>
        <v>Calculation in ANNEX 2</v>
      </c>
      <c r="AR55" s="443" t="str">
        <f t="shared" si="47"/>
        <v>Calculation in ANNEX 2</v>
      </c>
      <c r="AS55" s="127" t="s">
        <v>540</v>
      </c>
    </row>
    <row r="56" spans="1:149" s="14" customFormat="1" ht="12.75" customHeight="1">
      <c r="A56" s="31"/>
      <c r="B56" s="366" t="str">
        <f>IF(ISBLANK('ANNEX 2 Specific Factors'!C137),'ANNEX 2 Specific Factors'!B136,'ANNEX 2 Specific Factors'!C137)</f>
        <v>District cooling 1 (supplier-specific)</v>
      </c>
      <c r="C56" s="242" t="s">
        <v>164</v>
      </c>
      <c r="D56" s="252">
        <f>'ANNEX 2 Specific Factors'!E138</f>
        <v>0</v>
      </c>
      <c r="E56" s="258" t="s">
        <v>348</v>
      </c>
      <c r="F56" s="365" t="str">
        <f>IF('ANNEX 2 Specific Factors'!C143="","",'ANNEX 2 Specific Factors'!C143)</f>
        <v/>
      </c>
      <c r="G56" s="320" t="str">
        <f>IF(ISNUMBER('ANNEX 2 Specific Factors'!C142),'ANNEX 2 Specific Factors'!C142,"")</f>
        <v/>
      </c>
      <c r="H56" s="443" t="str">
        <f t="shared" si="46"/>
        <v>Calculation in ANNEX 2</v>
      </c>
      <c r="I56" s="443" t="str">
        <f t="shared" si="47"/>
        <v>Calculation in ANNEX 2</v>
      </c>
      <c r="J56" s="443" t="str">
        <f t="shared" si="47"/>
        <v>Calculation in ANNEX 2</v>
      </c>
      <c r="K56" s="443" t="str">
        <f t="shared" si="47"/>
        <v>Calculation in ANNEX 2</v>
      </c>
      <c r="L56" s="443" t="str">
        <f t="shared" si="47"/>
        <v>Calculation in ANNEX 2</v>
      </c>
      <c r="M56" s="444" t="str">
        <f t="shared" si="47"/>
        <v>Calculation in ANNEX 2</v>
      </c>
      <c r="N56" s="443" t="str">
        <f t="shared" si="47"/>
        <v>Calculation in ANNEX 2</v>
      </c>
      <c r="O56" s="443" t="str">
        <f t="shared" si="47"/>
        <v>Calculation in ANNEX 2</v>
      </c>
      <c r="P56" s="443" t="str">
        <f t="shared" si="47"/>
        <v>Calculation in ANNEX 2</v>
      </c>
      <c r="Q56" s="443" t="str">
        <f t="shared" si="47"/>
        <v>Calculation in ANNEX 2</v>
      </c>
      <c r="R56" s="443" t="str">
        <f t="shared" si="47"/>
        <v>Calculation in ANNEX 2</v>
      </c>
      <c r="S56" s="443" t="str">
        <f t="shared" si="47"/>
        <v>Calculation in ANNEX 2</v>
      </c>
      <c r="T56" s="443" t="str">
        <f t="shared" si="47"/>
        <v>Calculation in ANNEX 2</v>
      </c>
      <c r="U56" s="443" t="str">
        <f t="shared" si="47"/>
        <v>Calculation in ANNEX 2</v>
      </c>
      <c r="V56" s="443" t="str">
        <f t="shared" si="47"/>
        <v>Calculation in ANNEX 2</v>
      </c>
      <c r="W56" s="443" t="str">
        <f t="shared" si="47"/>
        <v>Calculation in ANNEX 2</v>
      </c>
      <c r="X56" s="443" t="str">
        <f t="shared" si="47"/>
        <v>Calculation in ANNEX 2</v>
      </c>
      <c r="Y56" s="443" t="str">
        <f t="shared" si="47"/>
        <v>Calculation in ANNEX 2</v>
      </c>
      <c r="Z56" s="443" t="str">
        <f t="shared" si="47"/>
        <v>Calculation in ANNEX 2</v>
      </c>
      <c r="AA56" s="443" t="str">
        <f t="shared" si="47"/>
        <v>Calculation in ANNEX 2</v>
      </c>
      <c r="AB56" s="443" t="str">
        <f t="shared" si="47"/>
        <v>Calculation in ANNEX 2</v>
      </c>
      <c r="AC56" s="443" t="str">
        <f t="shared" si="47"/>
        <v>Calculation in ANNEX 2</v>
      </c>
      <c r="AD56" s="443" t="str">
        <f t="shared" si="47"/>
        <v>Calculation in ANNEX 2</v>
      </c>
      <c r="AE56" s="443" t="str">
        <f t="shared" si="47"/>
        <v>Calculation in ANNEX 2</v>
      </c>
      <c r="AF56" s="443" t="str">
        <f t="shared" si="47"/>
        <v>Calculation in ANNEX 2</v>
      </c>
      <c r="AG56" s="443" t="str">
        <f t="shared" si="47"/>
        <v>Calculation in ANNEX 2</v>
      </c>
      <c r="AH56" s="443" t="str">
        <f t="shared" si="47"/>
        <v>Calculation in ANNEX 2</v>
      </c>
      <c r="AI56" s="443" t="str">
        <f t="shared" si="47"/>
        <v>Calculation in ANNEX 2</v>
      </c>
      <c r="AJ56" s="443" t="str">
        <f t="shared" si="47"/>
        <v>Calculation in ANNEX 2</v>
      </c>
      <c r="AK56" s="443" t="str">
        <f t="shared" si="47"/>
        <v>Calculation in ANNEX 2</v>
      </c>
      <c r="AL56" s="443" t="str">
        <f t="shared" si="47"/>
        <v>Calculation in ANNEX 2</v>
      </c>
      <c r="AM56" s="443" t="str">
        <f t="shared" si="47"/>
        <v>Calculation in ANNEX 2</v>
      </c>
      <c r="AN56" s="443" t="str">
        <f t="shared" si="47"/>
        <v>Calculation in ANNEX 2</v>
      </c>
      <c r="AO56" s="443" t="str">
        <f t="shared" si="47"/>
        <v>Calculation in ANNEX 2</v>
      </c>
      <c r="AP56" s="443" t="str">
        <f t="shared" si="47"/>
        <v>Calculation in ANNEX 2</v>
      </c>
      <c r="AQ56" s="443" t="str">
        <f t="shared" si="47"/>
        <v>Calculation in ANNEX 2</v>
      </c>
      <c r="AR56" s="443" t="str">
        <f t="shared" si="47"/>
        <v>Calculation in ANNEX 2</v>
      </c>
      <c r="AS56" s="127" t="s">
        <v>540</v>
      </c>
    </row>
    <row r="57" spans="1:149" s="14" customFormat="1" ht="12.75" customHeight="1">
      <c r="A57" s="31"/>
      <c r="B57" s="366" t="str">
        <f>IF(ISBLANK('ANNEX 2 Specific Factors'!C146),'ANNEX 2 Specific Factors'!B145,'ANNEX 2 Specific Factors'!C146)</f>
        <v>District cooling 2 (supplier-specific)</v>
      </c>
      <c r="C57" s="242" t="s">
        <v>164</v>
      </c>
      <c r="D57" s="252">
        <f>'ANNEX 2 Specific Factors'!E147</f>
        <v>0</v>
      </c>
      <c r="E57" s="258" t="s">
        <v>348</v>
      </c>
      <c r="F57" s="365" t="str">
        <f>IF('ANNEX 2 Specific Factors'!C152="","",'ANNEX 2 Specific Factors'!C152)</f>
        <v/>
      </c>
      <c r="G57" s="320" t="str">
        <f>IF(ISNUMBER('ANNEX 2 Specific Factors'!C151),'ANNEX 2 Specific Factors'!C151,"")</f>
        <v/>
      </c>
      <c r="H57" s="443" t="str">
        <f t="shared" si="46"/>
        <v>Calculation in ANNEX 2</v>
      </c>
      <c r="I57" s="443" t="str">
        <f t="shared" si="47"/>
        <v>Calculation in ANNEX 2</v>
      </c>
      <c r="J57" s="443" t="str">
        <f t="shared" si="47"/>
        <v>Calculation in ANNEX 2</v>
      </c>
      <c r="K57" s="443" t="str">
        <f t="shared" si="47"/>
        <v>Calculation in ANNEX 2</v>
      </c>
      <c r="L57" s="443" t="str">
        <f t="shared" si="47"/>
        <v>Calculation in ANNEX 2</v>
      </c>
      <c r="M57" s="444" t="str">
        <f t="shared" si="47"/>
        <v>Calculation in ANNEX 2</v>
      </c>
      <c r="N57" s="443" t="str">
        <f t="shared" si="47"/>
        <v>Calculation in ANNEX 2</v>
      </c>
      <c r="O57" s="443" t="str">
        <f t="shared" si="47"/>
        <v>Calculation in ANNEX 2</v>
      </c>
      <c r="P57" s="443" t="str">
        <f t="shared" si="47"/>
        <v>Calculation in ANNEX 2</v>
      </c>
      <c r="Q57" s="443" t="str">
        <f t="shared" si="47"/>
        <v>Calculation in ANNEX 2</v>
      </c>
      <c r="R57" s="443" t="str">
        <f t="shared" si="47"/>
        <v>Calculation in ANNEX 2</v>
      </c>
      <c r="S57" s="443" t="str">
        <f t="shared" si="47"/>
        <v>Calculation in ANNEX 2</v>
      </c>
      <c r="T57" s="443" t="str">
        <f t="shared" si="47"/>
        <v>Calculation in ANNEX 2</v>
      </c>
      <c r="U57" s="443" t="str">
        <f t="shared" si="47"/>
        <v>Calculation in ANNEX 2</v>
      </c>
      <c r="V57" s="443" t="str">
        <f t="shared" si="47"/>
        <v>Calculation in ANNEX 2</v>
      </c>
      <c r="W57" s="443" t="str">
        <f t="shared" si="47"/>
        <v>Calculation in ANNEX 2</v>
      </c>
      <c r="X57" s="443" t="str">
        <f t="shared" si="47"/>
        <v>Calculation in ANNEX 2</v>
      </c>
      <c r="Y57" s="443" t="str">
        <f t="shared" si="47"/>
        <v>Calculation in ANNEX 2</v>
      </c>
      <c r="Z57" s="443" t="str">
        <f t="shared" si="47"/>
        <v>Calculation in ANNEX 2</v>
      </c>
      <c r="AA57" s="443" t="str">
        <f t="shared" si="47"/>
        <v>Calculation in ANNEX 2</v>
      </c>
      <c r="AB57" s="443" t="str">
        <f t="shared" si="47"/>
        <v>Calculation in ANNEX 2</v>
      </c>
      <c r="AC57" s="443" t="str">
        <f t="shared" si="47"/>
        <v>Calculation in ANNEX 2</v>
      </c>
      <c r="AD57" s="443" t="str">
        <f t="shared" si="47"/>
        <v>Calculation in ANNEX 2</v>
      </c>
      <c r="AE57" s="443" t="str">
        <f t="shared" si="47"/>
        <v>Calculation in ANNEX 2</v>
      </c>
      <c r="AF57" s="443" t="str">
        <f t="shared" si="47"/>
        <v>Calculation in ANNEX 2</v>
      </c>
      <c r="AG57" s="443" t="str">
        <f t="shared" si="47"/>
        <v>Calculation in ANNEX 2</v>
      </c>
      <c r="AH57" s="443" t="str">
        <f t="shared" si="47"/>
        <v>Calculation in ANNEX 2</v>
      </c>
      <c r="AI57" s="443" t="str">
        <f t="shared" si="47"/>
        <v>Calculation in ANNEX 2</v>
      </c>
      <c r="AJ57" s="443" t="str">
        <f t="shared" si="47"/>
        <v>Calculation in ANNEX 2</v>
      </c>
      <c r="AK57" s="443" t="str">
        <f t="shared" si="47"/>
        <v>Calculation in ANNEX 2</v>
      </c>
      <c r="AL57" s="443" t="str">
        <f t="shared" si="47"/>
        <v>Calculation in ANNEX 2</v>
      </c>
      <c r="AM57" s="443" t="str">
        <f t="shared" si="47"/>
        <v>Calculation in ANNEX 2</v>
      </c>
      <c r="AN57" s="443" t="str">
        <f t="shared" si="47"/>
        <v>Calculation in ANNEX 2</v>
      </c>
      <c r="AO57" s="443" t="str">
        <f t="shared" si="47"/>
        <v>Calculation in ANNEX 2</v>
      </c>
      <c r="AP57" s="443" t="str">
        <f t="shared" si="47"/>
        <v>Calculation in ANNEX 2</v>
      </c>
      <c r="AQ57" s="443" t="str">
        <f t="shared" si="47"/>
        <v>Calculation in ANNEX 2</v>
      </c>
      <c r="AR57" s="443" t="str">
        <f t="shared" si="47"/>
        <v>Calculation in ANNEX 2</v>
      </c>
      <c r="AS57" s="127" t="s">
        <v>540</v>
      </c>
    </row>
    <row r="58" spans="1:149" s="14" customFormat="1" ht="12.75" customHeight="1">
      <c r="A58" s="31"/>
      <c r="B58" s="366" t="str">
        <f>IF(ISBLANK('ANNEX 2 Specific Factors'!C155),'ANNEX 2 Specific Factors'!B154,'ANNEX 2 Specific Factors'!C155)</f>
        <v>District cooling 3 (supplier-specific)</v>
      </c>
      <c r="C58" s="242" t="s">
        <v>164</v>
      </c>
      <c r="D58" s="252">
        <f>'ANNEX 2 Specific Factors'!E156</f>
        <v>0</v>
      </c>
      <c r="E58" s="258" t="s">
        <v>348</v>
      </c>
      <c r="F58" s="365" t="str">
        <f>IF('ANNEX 2 Specific Factors'!C161="","",'ANNEX 2 Specific Factors'!C161)</f>
        <v/>
      </c>
      <c r="G58" s="320" t="str">
        <f>IF(ISNUMBER('ANNEX 2 Specific Factors'!C160),'ANNEX 2 Specific Factors'!C160,"")</f>
        <v/>
      </c>
      <c r="H58" s="443" t="str">
        <f t="shared" si="46"/>
        <v>Calculation in ANNEX 2</v>
      </c>
      <c r="I58" s="443" t="str">
        <f t="shared" si="47"/>
        <v>Calculation in ANNEX 2</v>
      </c>
      <c r="J58" s="443" t="str">
        <f t="shared" si="47"/>
        <v>Calculation in ANNEX 2</v>
      </c>
      <c r="K58" s="443" t="str">
        <f t="shared" si="47"/>
        <v>Calculation in ANNEX 2</v>
      </c>
      <c r="L58" s="443" t="str">
        <f t="shared" si="47"/>
        <v>Calculation in ANNEX 2</v>
      </c>
      <c r="M58" s="444" t="str">
        <f t="shared" si="47"/>
        <v>Calculation in ANNEX 2</v>
      </c>
      <c r="N58" s="443" t="str">
        <f t="shared" si="47"/>
        <v>Calculation in ANNEX 2</v>
      </c>
      <c r="O58" s="443" t="str">
        <f t="shared" si="47"/>
        <v>Calculation in ANNEX 2</v>
      </c>
      <c r="P58" s="443" t="str">
        <f t="shared" si="47"/>
        <v>Calculation in ANNEX 2</v>
      </c>
      <c r="Q58" s="443" t="str">
        <f t="shared" si="47"/>
        <v>Calculation in ANNEX 2</v>
      </c>
      <c r="R58" s="443" t="str">
        <f t="shared" si="47"/>
        <v>Calculation in ANNEX 2</v>
      </c>
      <c r="S58" s="443" t="str">
        <f t="shared" si="47"/>
        <v>Calculation in ANNEX 2</v>
      </c>
      <c r="T58" s="443" t="str">
        <f t="shared" si="47"/>
        <v>Calculation in ANNEX 2</v>
      </c>
      <c r="U58" s="443" t="str">
        <f t="shared" si="47"/>
        <v>Calculation in ANNEX 2</v>
      </c>
      <c r="V58" s="443" t="str">
        <f t="shared" si="47"/>
        <v>Calculation in ANNEX 2</v>
      </c>
      <c r="W58" s="443" t="str">
        <f t="shared" si="47"/>
        <v>Calculation in ANNEX 2</v>
      </c>
      <c r="X58" s="443" t="str">
        <f t="shared" si="47"/>
        <v>Calculation in ANNEX 2</v>
      </c>
      <c r="Y58" s="443" t="str">
        <f t="shared" si="47"/>
        <v>Calculation in ANNEX 2</v>
      </c>
      <c r="Z58" s="443" t="str">
        <f t="shared" si="47"/>
        <v>Calculation in ANNEX 2</v>
      </c>
      <c r="AA58" s="443" t="str">
        <f t="shared" si="47"/>
        <v>Calculation in ANNEX 2</v>
      </c>
      <c r="AB58" s="443" t="str">
        <f t="shared" si="47"/>
        <v>Calculation in ANNEX 2</v>
      </c>
      <c r="AC58" s="443" t="str">
        <f t="shared" si="47"/>
        <v>Calculation in ANNEX 2</v>
      </c>
      <c r="AD58" s="443" t="str">
        <f t="shared" si="47"/>
        <v>Calculation in ANNEX 2</v>
      </c>
      <c r="AE58" s="443" t="str">
        <f t="shared" si="47"/>
        <v>Calculation in ANNEX 2</v>
      </c>
      <c r="AF58" s="443" t="str">
        <f t="shared" si="47"/>
        <v>Calculation in ANNEX 2</v>
      </c>
      <c r="AG58" s="443" t="str">
        <f t="shared" si="47"/>
        <v>Calculation in ANNEX 2</v>
      </c>
      <c r="AH58" s="443" t="str">
        <f t="shared" si="47"/>
        <v>Calculation in ANNEX 2</v>
      </c>
      <c r="AI58" s="443" t="str">
        <f t="shared" si="47"/>
        <v>Calculation in ANNEX 2</v>
      </c>
      <c r="AJ58" s="443" t="str">
        <f t="shared" si="47"/>
        <v>Calculation in ANNEX 2</v>
      </c>
      <c r="AK58" s="443" t="str">
        <f t="shared" si="47"/>
        <v>Calculation in ANNEX 2</v>
      </c>
      <c r="AL58" s="443" t="str">
        <f t="shared" si="47"/>
        <v>Calculation in ANNEX 2</v>
      </c>
      <c r="AM58" s="443" t="str">
        <f t="shared" si="47"/>
        <v>Calculation in ANNEX 2</v>
      </c>
      <c r="AN58" s="443" t="str">
        <f t="shared" si="47"/>
        <v>Calculation in ANNEX 2</v>
      </c>
      <c r="AO58" s="443" t="str">
        <f t="shared" si="47"/>
        <v>Calculation in ANNEX 2</v>
      </c>
      <c r="AP58" s="443" t="str">
        <f t="shared" si="47"/>
        <v>Calculation in ANNEX 2</v>
      </c>
      <c r="AQ58" s="443" t="str">
        <f t="shared" si="47"/>
        <v>Calculation in ANNEX 2</v>
      </c>
      <c r="AR58" s="443" t="str">
        <f t="shared" si="47"/>
        <v>Calculation in ANNEX 2</v>
      </c>
      <c r="AS58" s="127" t="s">
        <v>540</v>
      </c>
    </row>
    <row r="59" spans="1:149" s="14" customFormat="1" ht="12.75" customHeight="1">
      <c r="A59" s="257"/>
      <c r="B59" s="264"/>
      <c r="C59" s="242"/>
      <c r="D59" s="242"/>
      <c r="E59" s="242"/>
      <c r="AS59" s="127" t="s">
        <v>540</v>
      </c>
    </row>
    <row r="60" spans="1:149" s="14" customFormat="1">
      <c r="AS60" s="127"/>
    </row>
    <row r="61" spans="1:149" s="325" customFormat="1" ht="18" customHeight="1">
      <c r="A61" s="341" t="str">
        <f>"C) "&amp;'PART 1 Status assessment'!B165</f>
        <v>C) Final energy exported beyond the system boundary</v>
      </c>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331"/>
      <c r="AE61" s="331"/>
      <c r="AF61" s="331"/>
      <c r="AG61" s="331"/>
      <c r="AH61" s="331"/>
      <c r="AI61" s="331"/>
      <c r="AJ61" s="331"/>
      <c r="AK61" s="331"/>
      <c r="AL61" s="331"/>
      <c r="AM61" s="331"/>
      <c r="AN61" s="331"/>
      <c r="AO61" s="331"/>
      <c r="AP61" s="331"/>
      <c r="AQ61" s="331"/>
      <c r="AR61" s="331"/>
      <c r="AS61" s="331"/>
    </row>
    <row r="62" spans="1:149" s="329" customFormat="1" ht="15" customHeight="1">
      <c r="A62" s="343" t="str">
        <f>HLOOKUP(Start!$B$14,Sprachen_allg!B:Z,ROWS(Sprachen_allg!1:363),FALSE)</f>
        <v>Electrical Energy</v>
      </c>
      <c r="B62" s="326"/>
      <c r="C62" s="326"/>
      <c r="D62" s="326"/>
      <c r="E62" s="326"/>
      <c r="F62" s="326"/>
      <c r="G62" s="326"/>
      <c r="H62" s="326"/>
      <c r="I62" s="326"/>
      <c r="J62" s="326"/>
      <c r="K62" s="326"/>
      <c r="L62" s="326"/>
      <c r="M62" s="326"/>
      <c r="N62" s="326"/>
      <c r="O62" s="326"/>
      <c r="P62" s="326"/>
      <c r="Q62" s="326"/>
      <c r="R62" s="326"/>
      <c r="S62" s="326"/>
      <c r="T62" s="326"/>
      <c r="U62" s="326"/>
      <c r="V62" s="326"/>
      <c r="W62" s="326"/>
      <c r="X62" s="326"/>
      <c r="Y62" s="326"/>
      <c r="Z62" s="326"/>
      <c r="AA62" s="326"/>
      <c r="AB62" s="326"/>
      <c r="AC62" s="326"/>
      <c r="AD62" s="326"/>
      <c r="AE62" s="326"/>
      <c r="AF62" s="326"/>
      <c r="AG62" s="326"/>
      <c r="AH62" s="326"/>
      <c r="AI62" s="326"/>
      <c r="AJ62" s="326"/>
      <c r="AK62" s="326"/>
      <c r="AL62" s="326"/>
      <c r="AM62" s="326"/>
      <c r="AN62" s="326"/>
      <c r="AO62" s="326"/>
      <c r="AP62" s="326"/>
      <c r="AQ62" s="326"/>
      <c r="AR62" s="326"/>
      <c r="AS62" s="326"/>
    </row>
    <row r="63" spans="1:149" s="14" customFormat="1">
      <c r="AS63" s="127"/>
    </row>
    <row r="64" spans="1:149" s="14" customFormat="1">
      <c r="B64" s="14" t="str">
        <f>HLOOKUP(Start!$B$14,Sprachen_allg!B:Z,ROWS(Sprachen_allg!1:375),FALSE)</f>
        <v>Electricity Mix Germany</v>
      </c>
      <c r="C64" s="242" t="s">
        <v>164</v>
      </c>
      <c r="D64" s="248">
        <v>0</v>
      </c>
      <c r="E64" s="249" t="s">
        <v>348</v>
      </c>
      <c r="F64" s="253" t="s">
        <v>516</v>
      </c>
      <c r="G64" s="253"/>
      <c r="H64" s="361">
        <f t="shared" ref="H64:AR64" si="49">H23</f>
        <v>0.59109999999999996</v>
      </c>
      <c r="I64" s="361">
        <f t="shared" si="49"/>
        <v>0.53969999999999996</v>
      </c>
      <c r="J64" s="320">
        <f t="shared" si="49"/>
        <v>0.55725000000000002</v>
      </c>
      <c r="K64" s="361">
        <f t="shared" si="49"/>
        <v>0.57479999999999998</v>
      </c>
      <c r="L64" s="320">
        <f t="shared" si="49"/>
        <v>0.53200000000000003</v>
      </c>
      <c r="M64" s="358">
        <f t="shared" si="49"/>
        <v>0.56069999999999998</v>
      </c>
      <c r="N64" s="320">
        <f t="shared" si="49"/>
        <v>0.58940000000000003</v>
      </c>
      <c r="O64" s="320">
        <f t="shared" si="49"/>
        <v>0.58074000000000003</v>
      </c>
      <c r="P64" s="320">
        <f t="shared" si="49"/>
        <v>0.57208000000000003</v>
      </c>
      <c r="Q64" s="320">
        <f t="shared" si="49"/>
        <v>0.56342000000000003</v>
      </c>
      <c r="R64" s="320">
        <f t="shared" si="49"/>
        <v>0.55476000000000003</v>
      </c>
      <c r="S64" s="320">
        <f t="shared" si="49"/>
        <v>0.54610000000000003</v>
      </c>
      <c r="T64" s="320">
        <f t="shared" si="49"/>
        <v>0.53744000000000003</v>
      </c>
      <c r="U64" s="320">
        <f t="shared" si="49"/>
        <v>0.52878000000000003</v>
      </c>
      <c r="V64" s="320">
        <f t="shared" si="49"/>
        <v>0.52012000000000003</v>
      </c>
      <c r="W64" s="320">
        <f t="shared" si="49"/>
        <v>0.51146000000000003</v>
      </c>
      <c r="X64" s="320">
        <f t="shared" si="49"/>
        <v>0.50280000000000002</v>
      </c>
      <c r="Y64" s="320">
        <f t="shared" si="49"/>
        <v>0.49388000000000004</v>
      </c>
      <c r="Z64" s="320">
        <f t="shared" si="49"/>
        <v>0.48496000000000006</v>
      </c>
      <c r="AA64" s="320">
        <f t="shared" si="49"/>
        <v>0.47604000000000007</v>
      </c>
      <c r="AB64" s="320">
        <f t="shared" si="49"/>
        <v>0.46712000000000009</v>
      </c>
      <c r="AC64" s="320">
        <f t="shared" si="49"/>
        <v>0.45820000000000011</v>
      </c>
      <c r="AD64" s="320">
        <f t="shared" si="49"/>
        <v>0.44928000000000012</v>
      </c>
      <c r="AE64" s="320">
        <f t="shared" si="49"/>
        <v>0.44036000000000014</v>
      </c>
      <c r="AF64" s="320">
        <f t="shared" si="49"/>
        <v>0.43144000000000016</v>
      </c>
      <c r="AG64" s="320">
        <f t="shared" si="49"/>
        <v>0.42252000000000017</v>
      </c>
      <c r="AH64" s="320">
        <f t="shared" si="49"/>
        <v>0.41360000000000002</v>
      </c>
      <c r="AI64" s="320">
        <f t="shared" si="49"/>
        <v>0.40762000000000004</v>
      </c>
      <c r="AJ64" s="320">
        <f t="shared" si="49"/>
        <v>0.40164000000000005</v>
      </c>
      <c r="AK64" s="320">
        <f t="shared" si="49"/>
        <v>0.39566000000000007</v>
      </c>
      <c r="AL64" s="320">
        <f t="shared" si="49"/>
        <v>0.38968000000000008</v>
      </c>
      <c r="AM64" s="320">
        <f t="shared" si="49"/>
        <v>0.3837000000000001</v>
      </c>
      <c r="AN64" s="320">
        <f t="shared" si="49"/>
        <v>0.37772000000000011</v>
      </c>
      <c r="AO64" s="320">
        <f t="shared" si="49"/>
        <v>0.37174000000000013</v>
      </c>
      <c r="AP64" s="320">
        <f t="shared" si="49"/>
        <v>0.36576000000000014</v>
      </c>
      <c r="AQ64" s="320">
        <f t="shared" si="49"/>
        <v>0.35978000000000016</v>
      </c>
      <c r="AR64" s="320">
        <f t="shared" si="49"/>
        <v>0.3538</v>
      </c>
      <c r="AS64" s="127"/>
    </row>
    <row r="65" spans="1:45" s="14" customFormat="1">
      <c r="AS65" s="127"/>
    </row>
    <row r="66" spans="1:45" s="329" customFormat="1" ht="15" customHeight="1">
      <c r="A66" s="343" t="str">
        <f>HLOOKUP(Start!$B$14,Sprachen_allg!B:Z,ROWS(Sprachen_allg!1:364),FALSE)</f>
        <v>Thermal Energy - Drop-Down Selection</v>
      </c>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row>
    <row r="67" spans="1:45" s="14" customFormat="1">
      <c r="AS67" s="127"/>
    </row>
    <row r="68" spans="1:45" s="14" customFormat="1" ht="12.75" customHeight="1">
      <c r="B68" s="14" t="str">
        <f>B41</f>
        <v>Heating-Mix Germany (source DGNB, 2018)</v>
      </c>
      <c r="C68" s="54" t="str">
        <f>C41</f>
        <v>1 kWh</v>
      </c>
      <c r="D68" s="266">
        <f>D41</f>
        <v>0</v>
      </c>
      <c r="E68" s="258" t="str">
        <f>E41</f>
        <v>Scope 2</v>
      </c>
      <c r="F68" s="244" t="s">
        <v>188</v>
      </c>
      <c r="G68" s="244"/>
      <c r="H68" s="359">
        <f t="shared" ref="H68:AR68" si="50">H41</f>
        <v>0.23100000000000001</v>
      </c>
      <c r="I68" s="359">
        <f t="shared" si="50"/>
        <v>0.23100000000000001</v>
      </c>
      <c r="J68" s="359">
        <f t="shared" si="50"/>
        <v>0.23100000000000001</v>
      </c>
      <c r="K68" s="359">
        <f t="shared" si="50"/>
        <v>0.23100000000000001</v>
      </c>
      <c r="L68" s="360">
        <f t="shared" si="50"/>
        <v>0.23100000000000001</v>
      </c>
      <c r="M68" s="367">
        <f t="shared" si="50"/>
        <v>0.23100000000000001</v>
      </c>
      <c r="N68" s="358">
        <f t="shared" si="50"/>
        <v>0.23100000000000001</v>
      </c>
      <c r="O68" s="358">
        <f t="shared" si="50"/>
        <v>0.23100000000000001</v>
      </c>
      <c r="P68" s="358">
        <f t="shared" si="50"/>
        <v>0.23100000000000001</v>
      </c>
      <c r="Q68" s="358">
        <f t="shared" si="50"/>
        <v>0.23100000000000001</v>
      </c>
      <c r="R68" s="358">
        <f t="shared" si="50"/>
        <v>0.23100000000000001</v>
      </c>
      <c r="S68" s="358">
        <f t="shared" si="50"/>
        <v>0.23100000000000001</v>
      </c>
      <c r="T68" s="358">
        <f t="shared" si="50"/>
        <v>0.23100000000000001</v>
      </c>
      <c r="U68" s="358">
        <f t="shared" si="50"/>
        <v>0.23100000000000001</v>
      </c>
      <c r="V68" s="358">
        <f t="shared" si="50"/>
        <v>0.23100000000000001</v>
      </c>
      <c r="W68" s="358">
        <f t="shared" si="50"/>
        <v>0.23100000000000001</v>
      </c>
      <c r="X68" s="358">
        <f t="shared" si="50"/>
        <v>0.23100000000000001</v>
      </c>
      <c r="Y68" s="358">
        <f t="shared" si="50"/>
        <v>0.23100000000000001</v>
      </c>
      <c r="Z68" s="358">
        <f t="shared" si="50"/>
        <v>0.23100000000000001</v>
      </c>
      <c r="AA68" s="358">
        <f t="shared" si="50"/>
        <v>0.23100000000000001</v>
      </c>
      <c r="AB68" s="358">
        <f t="shared" si="50"/>
        <v>0.23100000000000001</v>
      </c>
      <c r="AC68" s="358">
        <f t="shared" si="50"/>
        <v>0.23100000000000001</v>
      </c>
      <c r="AD68" s="358">
        <f t="shared" si="50"/>
        <v>0.23100000000000001</v>
      </c>
      <c r="AE68" s="358">
        <f t="shared" si="50"/>
        <v>0.23100000000000001</v>
      </c>
      <c r="AF68" s="358">
        <f t="shared" si="50"/>
        <v>0.23100000000000001</v>
      </c>
      <c r="AG68" s="358">
        <f t="shared" si="50"/>
        <v>0.23100000000000001</v>
      </c>
      <c r="AH68" s="358">
        <f t="shared" si="50"/>
        <v>0.23100000000000001</v>
      </c>
      <c r="AI68" s="358">
        <f t="shared" si="50"/>
        <v>0.23100000000000001</v>
      </c>
      <c r="AJ68" s="358">
        <f t="shared" si="50"/>
        <v>0.23100000000000001</v>
      </c>
      <c r="AK68" s="358">
        <f t="shared" si="50"/>
        <v>0.23100000000000001</v>
      </c>
      <c r="AL68" s="358">
        <f t="shared" si="50"/>
        <v>0.23100000000000001</v>
      </c>
      <c r="AM68" s="358">
        <f t="shared" si="50"/>
        <v>0.23100000000000001</v>
      </c>
      <c r="AN68" s="358">
        <f t="shared" si="50"/>
        <v>0.23100000000000001</v>
      </c>
      <c r="AO68" s="358">
        <f t="shared" si="50"/>
        <v>0.23100000000000001</v>
      </c>
      <c r="AP68" s="358">
        <f t="shared" si="50"/>
        <v>0.23100000000000001</v>
      </c>
      <c r="AQ68" s="358">
        <f t="shared" si="50"/>
        <v>0.23100000000000001</v>
      </c>
      <c r="AR68" s="358">
        <f t="shared" si="50"/>
        <v>0.23100000000000001</v>
      </c>
      <c r="AS68" s="127"/>
    </row>
    <row r="69" spans="1:45" s="14" customFormat="1">
      <c r="B69" s="364" t="str">
        <f t="shared" ref="B69:F74" si="51">B53</f>
        <v>District heating 1 (supplier-specific)</v>
      </c>
      <c r="C69" s="54" t="str">
        <f t="shared" si="51"/>
        <v>1 kWh</v>
      </c>
      <c r="D69" s="265">
        <f t="shared" si="51"/>
        <v>0</v>
      </c>
      <c r="E69" s="258" t="str">
        <f t="shared" si="51"/>
        <v>Scope 2</v>
      </c>
      <c r="F69" s="363" t="str">
        <f t="shared" si="51"/>
        <v/>
      </c>
      <c r="G69" s="370" t="str">
        <f t="shared" ref="G69:G74" si="52">G53</f>
        <v/>
      </c>
      <c r="H69" s="373" t="str">
        <f t="shared" ref="H69:H74" si="53">H53</f>
        <v>Calculation in ANNEX 2</v>
      </c>
      <c r="I69" s="374" t="str">
        <f t="shared" ref="I69:AR69" si="54">I53</f>
        <v>Calculation in ANNEX 2</v>
      </c>
      <c r="J69" s="374" t="str">
        <f t="shared" si="54"/>
        <v>Calculation in ANNEX 2</v>
      </c>
      <c r="K69" s="374" t="str">
        <f t="shared" si="54"/>
        <v>Calculation in ANNEX 2</v>
      </c>
      <c r="L69" s="374" t="str">
        <f t="shared" si="54"/>
        <v>Calculation in ANNEX 2</v>
      </c>
      <c r="M69" s="375" t="str">
        <f t="shared" si="54"/>
        <v>Calculation in ANNEX 2</v>
      </c>
      <c r="N69" s="374" t="str">
        <f t="shared" si="54"/>
        <v>Calculation in ANNEX 2</v>
      </c>
      <c r="O69" s="374" t="str">
        <f t="shared" si="54"/>
        <v>Calculation in ANNEX 2</v>
      </c>
      <c r="P69" s="374" t="str">
        <f t="shared" si="54"/>
        <v>Calculation in ANNEX 2</v>
      </c>
      <c r="Q69" s="374" t="str">
        <f t="shared" si="54"/>
        <v>Calculation in ANNEX 2</v>
      </c>
      <c r="R69" s="374" t="str">
        <f t="shared" si="54"/>
        <v>Calculation in ANNEX 2</v>
      </c>
      <c r="S69" s="374" t="str">
        <f t="shared" si="54"/>
        <v>Calculation in ANNEX 2</v>
      </c>
      <c r="T69" s="374" t="str">
        <f t="shared" si="54"/>
        <v>Calculation in ANNEX 2</v>
      </c>
      <c r="U69" s="374" t="str">
        <f t="shared" si="54"/>
        <v>Calculation in ANNEX 2</v>
      </c>
      <c r="V69" s="374" t="str">
        <f t="shared" si="54"/>
        <v>Calculation in ANNEX 2</v>
      </c>
      <c r="W69" s="374" t="str">
        <f t="shared" si="54"/>
        <v>Calculation in ANNEX 2</v>
      </c>
      <c r="X69" s="374" t="str">
        <f t="shared" si="54"/>
        <v>Calculation in ANNEX 2</v>
      </c>
      <c r="Y69" s="374" t="str">
        <f t="shared" si="54"/>
        <v>Calculation in ANNEX 2</v>
      </c>
      <c r="Z69" s="374" t="str">
        <f t="shared" si="54"/>
        <v>Calculation in ANNEX 2</v>
      </c>
      <c r="AA69" s="374" t="str">
        <f t="shared" si="54"/>
        <v>Calculation in ANNEX 2</v>
      </c>
      <c r="AB69" s="374" t="str">
        <f t="shared" si="54"/>
        <v>Calculation in ANNEX 2</v>
      </c>
      <c r="AC69" s="374" t="str">
        <f t="shared" si="54"/>
        <v>Calculation in ANNEX 2</v>
      </c>
      <c r="AD69" s="374" t="str">
        <f t="shared" si="54"/>
        <v>Calculation in ANNEX 2</v>
      </c>
      <c r="AE69" s="374" t="str">
        <f t="shared" si="54"/>
        <v>Calculation in ANNEX 2</v>
      </c>
      <c r="AF69" s="374" t="str">
        <f t="shared" si="54"/>
        <v>Calculation in ANNEX 2</v>
      </c>
      <c r="AG69" s="374" t="str">
        <f t="shared" si="54"/>
        <v>Calculation in ANNEX 2</v>
      </c>
      <c r="AH69" s="374" t="str">
        <f t="shared" si="54"/>
        <v>Calculation in ANNEX 2</v>
      </c>
      <c r="AI69" s="374" t="str">
        <f t="shared" si="54"/>
        <v>Calculation in ANNEX 2</v>
      </c>
      <c r="AJ69" s="374" t="str">
        <f t="shared" si="54"/>
        <v>Calculation in ANNEX 2</v>
      </c>
      <c r="AK69" s="374" t="str">
        <f t="shared" si="54"/>
        <v>Calculation in ANNEX 2</v>
      </c>
      <c r="AL69" s="374" t="str">
        <f t="shared" si="54"/>
        <v>Calculation in ANNEX 2</v>
      </c>
      <c r="AM69" s="374" t="str">
        <f t="shared" si="54"/>
        <v>Calculation in ANNEX 2</v>
      </c>
      <c r="AN69" s="374" t="str">
        <f t="shared" si="54"/>
        <v>Calculation in ANNEX 2</v>
      </c>
      <c r="AO69" s="374" t="str">
        <f t="shared" si="54"/>
        <v>Calculation in ANNEX 2</v>
      </c>
      <c r="AP69" s="374" t="str">
        <f t="shared" si="54"/>
        <v>Calculation in ANNEX 2</v>
      </c>
      <c r="AQ69" s="374" t="str">
        <f t="shared" si="54"/>
        <v>Calculation in ANNEX 2</v>
      </c>
      <c r="AR69" s="374" t="str">
        <f t="shared" si="54"/>
        <v>Calculation in ANNEX 2</v>
      </c>
      <c r="AS69" s="127" t="s">
        <v>540</v>
      </c>
    </row>
    <row r="70" spans="1:45" s="14" customFormat="1">
      <c r="B70" s="364" t="str">
        <f t="shared" si="51"/>
        <v>District heating 2 (supplier-specific)</v>
      </c>
      <c r="C70" s="54" t="str">
        <f t="shared" si="51"/>
        <v>1 kWh</v>
      </c>
      <c r="D70" s="265">
        <f t="shared" si="51"/>
        <v>0</v>
      </c>
      <c r="E70" s="258" t="str">
        <f t="shared" si="51"/>
        <v>Scope 2</v>
      </c>
      <c r="F70" s="363" t="str">
        <f t="shared" si="51"/>
        <v/>
      </c>
      <c r="G70" s="370" t="str">
        <f t="shared" si="52"/>
        <v/>
      </c>
      <c r="H70" s="373" t="str">
        <f t="shared" si="53"/>
        <v>Calculation in ANNEX 2</v>
      </c>
      <c r="I70" s="374" t="str">
        <f t="shared" ref="I70:AR70" si="55">I54</f>
        <v>Calculation in ANNEX 2</v>
      </c>
      <c r="J70" s="374" t="str">
        <f t="shared" si="55"/>
        <v>Calculation in ANNEX 2</v>
      </c>
      <c r="K70" s="374" t="str">
        <f t="shared" si="55"/>
        <v>Calculation in ANNEX 2</v>
      </c>
      <c r="L70" s="374" t="str">
        <f t="shared" si="55"/>
        <v>Calculation in ANNEX 2</v>
      </c>
      <c r="M70" s="375" t="str">
        <f t="shared" si="55"/>
        <v>Calculation in ANNEX 2</v>
      </c>
      <c r="N70" s="374" t="str">
        <f t="shared" si="55"/>
        <v>Calculation in ANNEX 2</v>
      </c>
      <c r="O70" s="374" t="str">
        <f t="shared" si="55"/>
        <v>Calculation in ANNEX 2</v>
      </c>
      <c r="P70" s="374" t="str">
        <f t="shared" si="55"/>
        <v>Calculation in ANNEX 2</v>
      </c>
      <c r="Q70" s="374" t="str">
        <f t="shared" si="55"/>
        <v>Calculation in ANNEX 2</v>
      </c>
      <c r="R70" s="374" t="str">
        <f t="shared" si="55"/>
        <v>Calculation in ANNEX 2</v>
      </c>
      <c r="S70" s="374" t="str">
        <f t="shared" si="55"/>
        <v>Calculation in ANNEX 2</v>
      </c>
      <c r="T70" s="374" t="str">
        <f t="shared" si="55"/>
        <v>Calculation in ANNEX 2</v>
      </c>
      <c r="U70" s="374" t="str">
        <f t="shared" si="55"/>
        <v>Calculation in ANNEX 2</v>
      </c>
      <c r="V70" s="374" t="str">
        <f t="shared" si="55"/>
        <v>Calculation in ANNEX 2</v>
      </c>
      <c r="W70" s="374" t="str">
        <f t="shared" si="55"/>
        <v>Calculation in ANNEX 2</v>
      </c>
      <c r="X70" s="374" t="str">
        <f t="shared" si="55"/>
        <v>Calculation in ANNEX 2</v>
      </c>
      <c r="Y70" s="374" t="str">
        <f t="shared" si="55"/>
        <v>Calculation in ANNEX 2</v>
      </c>
      <c r="Z70" s="374" t="str">
        <f t="shared" si="55"/>
        <v>Calculation in ANNEX 2</v>
      </c>
      <c r="AA70" s="374" t="str">
        <f t="shared" si="55"/>
        <v>Calculation in ANNEX 2</v>
      </c>
      <c r="AB70" s="374" t="str">
        <f t="shared" si="55"/>
        <v>Calculation in ANNEX 2</v>
      </c>
      <c r="AC70" s="374" t="str">
        <f t="shared" si="55"/>
        <v>Calculation in ANNEX 2</v>
      </c>
      <c r="AD70" s="374" t="str">
        <f t="shared" si="55"/>
        <v>Calculation in ANNEX 2</v>
      </c>
      <c r="AE70" s="374" t="str">
        <f t="shared" si="55"/>
        <v>Calculation in ANNEX 2</v>
      </c>
      <c r="AF70" s="374" t="str">
        <f t="shared" si="55"/>
        <v>Calculation in ANNEX 2</v>
      </c>
      <c r="AG70" s="374" t="str">
        <f t="shared" si="55"/>
        <v>Calculation in ANNEX 2</v>
      </c>
      <c r="AH70" s="374" t="str">
        <f t="shared" si="55"/>
        <v>Calculation in ANNEX 2</v>
      </c>
      <c r="AI70" s="374" t="str">
        <f t="shared" si="55"/>
        <v>Calculation in ANNEX 2</v>
      </c>
      <c r="AJ70" s="374" t="str">
        <f t="shared" si="55"/>
        <v>Calculation in ANNEX 2</v>
      </c>
      <c r="AK70" s="374" t="str">
        <f t="shared" si="55"/>
        <v>Calculation in ANNEX 2</v>
      </c>
      <c r="AL70" s="374" t="str">
        <f t="shared" si="55"/>
        <v>Calculation in ANNEX 2</v>
      </c>
      <c r="AM70" s="374" t="str">
        <f t="shared" si="55"/>
        <v>Calculation in ANNEX 2</v>
      </c>
      <c r="AN70" s="374" t="str">
        <f t="shared" si="55"/>
        <v>Calculation in ANNEX 2</v>
      </c>
      <c r="AO70" s="374" t="str">
        <f t="shared" si="55"/>
        <v>Calculation in ANNEX 2</v>
      </c>
      <c r="AP70" s="374" t="str">
        <f t="shared" si="55"/>
        <v>Calculation in ANNEX 2</v>
      </c>
      <c r="AQ70" s="374" t="str">
        <f t="shared" si="55"/>
        <v>Calculation in ANNEX 2</v>
      </c>
      <c r="AR70" s="374" t="str">
        <f t="shared" si="55"/>
        <v>Calculation in ANNEX 2</v>
      </c>
      <c r="AS70" s="127" t="s">
        <v>540</v>
      </c>
    </row>
    <row r="71" spans="1:45" s="14" customFormat="1">
      <c r="B71" s="364" t="str">
        <f t="shared" si="51"/>
        <v>District heating 3 (supplier-specific)</v>
      </c>
      <c r="C71" s="54" t="str">
        <f t="shared" si="51"/>
        <v>1 kWh</v>
      </c>
      <c r="D71" s="265">
        <f t="shared" si="51"/>
        <v>0</v>
      </c>
      <c r="E71" s="258" t="str">
        <f t="shared" si="51"/>
        <v>Scope 2</v>
      </c>
      <c r="F71" s="363" t="str">
        <f t="shared" si="51"/>
        <v/>
      </c>
      <c r="G71" s="370" t="str">
        <f t="shared" si="52"/>
        <v/>
      </c>
      <c r="H71" s="373" t="str">
        <f t="shared" si="53"/>
        <v>Calculation in ANNEX 2</v>
      </c>
      <c r="I71" s="374" t="str">
        <f t="shared" ref="I71:AR71" si="56">I55</f>
        <v>Calculation in ANNEX 2</v>
      </c>
      <c r="J71" s="374" t="str">
        <f t="shared" si="56"/>
        <v>Calculation in ANNEX 2</v>
      </c>
      <c r="K71" s="374" t="str">
        <f t="shared" si="56"/>
        <v>Calculation in ANNEX 2</v>
      </c>
      <c r="L71" s="374" t="str">
        <f t="shared" si="56"/>
        <v>Calculation in ANNEX 2</v>
      </c>
      <c r="M71" s="375" t="str">
        <f t="shared" si="56"/>
        <v>Calculation in ANNEX 2</v>
      </c>
      <c r="N71" s="374" t="str">
        <f t="shared" si="56"/>
        <v>Calculation in ANNEX 2</v>
      </c>
      <c r="O71" s="374" t="str">
        <f t="shared" si="56"/>
        <v>Calculation in ANNEX 2</v>
      </c>
      <c r="P71" s="374" t="str">
        <f t="shared" si="56"/>
        <v>Calculation in ANNEX 2</v>
      </c>
      <c r="Q71" s="374" t="str">
        <f t="shared" si="56"/>
        <v>Calculation in ANNEX 2</v>
      </c>
      <c r="R71" s="374" t="str">
        <f t="shared" si="56"/>
        <v>Calculation in ANNEX 2</v>
      </c>
      <c r="S71" s="374" t="str">
        <f t="shared" si="56"/>
        <v>Calculation in ANNEX 2</v>
      </c>
      <c r="T71" s="374" t="str">
        <f t="shared" si="56"/>
        <v>Calculation in ANNEX 2</v>
      </c>
      <c r="U71" s="374" t="str">
        <f t="shared" si="56"/>
        <v>Calculation in ANNEX 2</v>
      </c>
      <c r="V71" s="374" t="str">
        <f t="shared" si="56"/>
        <v>Calculation in ANNEX 2</v>
      </c>
      <c r="W71" s="374" t="str">
        <f t="shared" si="56"/>
        <v>Calculation in ANNEX 2</v>
      </c>
      <c r="X71" s="374" t="str">
        <f t="shared" si="56"/>
        <v>Calculation in ANNEX 2</v>
      </c>
      <c r="Y71" s="374" t="str">
        <f t="shared" si="56"/>
        <v>Calculation in ANNEX 2</v>
      </c>
      <c r="Z71" s="374" t="str">
        <f t="shared" si="56"/>
        <v>Calculation in ANNEX 2</v>
      </c>
      <c r="AA71" s="374" t="str">
        <f t="shared" si="56"/>
        <v>Calculation in ANNEX 2</v>
      </c>
      <c r="AB71" s="374" t="str">
        <f t="shared" si="56"/>
        <v>Calculation in ANNEX 2</v>
      </c>
      <c r="AC71" s="374" t="str">
        <f t="shared" si="56"/>
        <v>Calculation in ANNEX 2</v>
      </c>
      <c r="AD71" s="374" t="str">
        <f t="shared" si="56"/>
        <v>Calculation in ANNEX 2</v>
      </c>
      <c r="AE71" s="374" t="str">
        <f t="shared" si="56"/>
        <v>Calculation in ANNEX 2</v>
      </c>
      <c r="AF71" s="374" t="str">
        <f t="shared" si="56"/>
        <v>Calculation in ANNEX 2</v>
      </c>
      <c r="AG71" s="374" t="str">
        <f t="shared" si="56"/>
        <v>Calculation in ANNEX 2</v>
      </c>
      <c r="AH71" s="374" t="str">
        <f t="shared" si="56"/>
        <v>Calculation in ANNEX 2</v>
      </c>
      <c r="AI71" s="374" t="str">
        <f t="shared" si="56"/>
        <v>Calculation in ANNEX 2</v>
      </c>
      <c r="AJ71" s="374" t="str">
        <f t="shared" si="56"/>
        <v>Calculation in ANNEX 2</v>
      </c>
      <c r="AK71" s="374" t="str">
        <f t="shared" si="56"/>
        <v>Calculation in ANNEX 2</v>
      </c>
      <c r="AL71" s="374" t="str">
        <f t="shared" si="56"/>
        <v>Calculation in ANNEX 2</v>
      </c>
      <c r="AM71" s="374" t="str">
        <f t="shared" si="56"/>
        <v>Calculation in ANNEX 2</v>
      </c>
      <c r="AN71" s="374" t="str">
        <f t="shared" si="56"/>
        <v>Calculation in ANNEX 2</v>
      </c>
      <c r="AO71" s="374" t="str">
        <f t="shared" si="56"/>
        <v>Calculation in ANNEX 2</v>
      </c>
      <c r="AP71" s="374" t="str">
        <f t="shared" si="56"/>
        <v>Calculation in ANNEX 2</v>
      </c>
      <c r="AQ71" s="374" t="str">
        <f t="shared" si="56"/>
        <v>Calculation in ANNEX 2</v>
      </c>
      <c r="AR71" s="374" t="str">
        <f t="shared" si="56"/>
        <v>Calculation in ANNEX 2</v>
      </c>
      <c r="AS71" s="127" t="s">
        <v>540</v>
      </c>
    </row>
    <row r="72" spans="1:45" s="14" customFormat="1">
      <c r="B72" s="364" t="str">
        <f t="shared" si="51"/>
        <v>District cooling 1 (supplier-specific)</v>
      </c>
      <c r="C72" s="54" t="str">
        <f t="shared" si="51"/>
        <v>1 kWh</v>
      </c>
      <c r="D72" s="265">
        <f t="shared" si="51"/>
        <v>0</v>
      </c>
      <c r="E72" s="258" t="str">
        <f t="shared" si="51"/>
        <v>Scope 2</v>
      </c>
      <c r="F72" s="363" t="str">
        <f t="shared" si="51"/>
        <v/>
      </c>
      <c r="G72" s="370" t="str">
        <f t="shared" si="52"/>
        <v/>
      </c>
      <c r="H72" s="373" t="str">
        <f t="shared" si="53"/>
        <v>Calculation in ANNEX 2</v>
      </c>
      <c r="I72" s="374" t="str">
        <f t="shared" ref="I72:AR72" si="57">I56</f>
        <v>Calculation in ANNEX 2</v>
      </c>
      <c r="J72" s="374" t="str">
        <f t="shared" si="57"/>
        <v>Calculation in ANNEX 2</v>
      </c>
      <c r="K72" s="374" t="str">
        <f t="shared" si="57"/>
        <v>Calculation in ANNEX 2</v>
      </c>
      <c r="L72" s="374" t="str">
        <f t="shared" si="57"/>
        <v>Calculation in ANNEX 2</v>
      </c>
      <c r="M72" s="375" t="str">
        <f t="shared" si="57"/>
        <v>Calculation in ANNEX 2</v>
      </c>
      <c r="N72" s="374" t="str">
        <f t="shared" si="57"/>
        <v>Calculation in ANNEX 2</v>
      </c>
      <c r="O72" s="374" t="str">
        <f t="shared" si="57"/>
        <v>Calculation in ANNEX 2</v>
      </c>
      <c r="P72" s="374" t="str">
        <f t="shared" si="57"/>
        <v>Calculation in ANNEX 2</v>
      </c>
      <c r="Q72" s="374" t="str">
        <f t="shared" si="57"/>
        <v>Calculation in ANNEX 2</v>
      </c>
      <c r="R72" s="374" t="str">
        <f t="shared" si="57"/>
        <v>Calculation in ANNEX 2</v>
      </c>
      <c r="S72" s="374" t="str">
        <f t="shared" si="57"/>
        <v>Calculation in ANNEX 2</v>
      </c>
      <c r="T72" s="374" t="str">
        <f t="shared" si="57"/>
        <v>Calculation in ANNEX 2</v>
      </c>
      <c r="U72" s="374" t="str">
        <f t="shared" si="57"/>
        <v>Calculation in ANNEX 2</v>
      </c>
      <c r="V72" s="374" t="str">
        <f t="shared" si="57"/>
        <v>Calculation in ANNEX 2</v>
      </c>
      <c r="W72" s="374" t="str">
        <f t="shared" si="57"/>
        <v>Calculation in ANNEX 2</v>
      </c>
      <c r="X72" s="374" t="str">
        <f t="shared" si="57"/>
        <v>Calculation in ANNEX 2</v>
      </c>
      <c r="Y72" s="374" t="str">
        <f t="shared" si="57"/>
        <v>Calculation in ANNEX 2</v>
      </c>
      <c r="Z72" s="374" t="str">
        <f t="shared" si="57"/>
        <v>Calculation in ANNEX 2</v>
      </c>
      <c r="AA72" s="374" t="str">
        <f t="shared" si="57"/>
        <v>Calculation in ANNEX 2</v>
      </c>
      <c r="AB72" s="374" t="str">
        <f t="shared" si="57"/>
        <v>Calculation in ANNEX 2</v>
      </c>
      <c r="AC72" s="374" t="str">
        <f t="shared" si="57"/>
        <v>Calculation in ANNEX 2</v>
      </c>
      <c r="AD72" s="374" t="str">
        <f t="shared" si="57"/>
        <v>Calculation in ANNEX 2</v>
      </c>
      <c r="AE72" s="374" t="str">
        <f t="shared" si="57"/>
        <v>Calculation in ANNEX 2</v>
      </c>
      <c r="AF72" s="374" t="str">
        <f t="shared" si="57"/>
        <v>Calculation in ANNEX 2</v>
      </c>
      <c r="AG72" s="374" t="str">
        <f t="shared" si="57"/>
        <v>Calculation in ANNEX 2</v>
      </c>
      <c r="AH72" s="374" t="str">
        <f t="shared" si="57"/>
        <v>Calculation in ANNEX 2</v>
      </c>
      <c r="AI72" s="374" t="str">
        <f t="shared" si="57"/>
        <v>Calculation in ANNEX 2</v>
      </c>
      <c r="AJ72" s="374" t="str">
        <f t="shared" si="57"/>
        <v>Calculation in ANNEX 2</v>
      </c>
      <c r="AK72" s="374" t="str">
        <f t="shared" si="57"/>
        <v>Calculation in ANNEX 2</v>
      </c>
      <c r="AL72" s="374" t="str">
        <f t="shared" si="57"/>
        <v>Calculation in ANNEX 2</v>
      </c>
      <c r="AM72" s="374" t="str">
        <f t="shared" si="57"/>
        <v>Calculation in ANNEX 2</v>
      </c>
      <c r="AN72" s="374" t="str">
        <f t="shared" si="57"/>
        <v>Calculation in ANNEX 2</v>
      </c>
      <c r="AO72" s="374" t="str">
        <f t="shared" si="57"/>
        <v>Calculation in ANNEX 2</v>
      </c>
      <c r="AP72" s="374" t="str">
        <f t="shared" si="57"/>
        <v>Calculation in ANNEX 2</v>
      </c>
      <c r="AQ72" s="374" t="str">
        <f t="shared" si="57"/>
        <v>Calculation in ANNEX 2</v>
      </c>
      <c r="AR72" s="374" t="str">
        <f t="shared" si="57"/>
        <v>Calculation in ANNEX 2</v>
      </c>
      <c r="AS72" s="127" t="s">
        <v>540</v>
      </c>
    </row>
    <row r="73" spans="1:45" s="14" customFormat="1">
      <c r="B73" s="364" t="str">
        <f t="shared" si="51"/>
        <v>District cooling 2 (supplier-specific)</v>
      </c>
      <c r="C73" s="54" t="str">
        <f t="shared" si="51"/>
        <v>1 kWh</v>
      </c>
      <c r="D73" s="265">
        <f t="shared" si="51"/>
        <v>0</v>
      </c>
      <c r="E73" s="258" t="str">
        <f t="shared" si="51"/>
        <v>Scope 2</v>
      </c>
      <c r="F73" s="363" t="str">
        <f t="shared" si="51"/>
        <v/>
      </c>
      <c r="G73" s="370" t="str">
        <f t="shared" si="52"/>
        <v/>
      </c>
      <c r="H73" s="373" t="str">
        <f t="shared" si="53"/>
        <v>Calculation in ANNEX 2</v>
      </c>
      <c r="I73" s="374" t="str">
        <f t="shared" ref="I73:AR73" si="58">I57</f>
        <v>Calculation in ANNEX 2</v>
      </c>
      <c r="J73" s="374" t="str">
        <f t="shared" si="58"/>
        <v>Calculation in ANNEX 2</v>
      </c>
      <c r="K73" s="374" t="str">
        <f t="shared" si="58"/>
        <v>Calculation in ANNEX 2</v>
      </c>
      <c r="L73" s="374" t="str">
        <f t="shared" si="58"/>
        <v>Calculation in ANNEX 2</v>
      </c>
      <c r="M73" s="375" t="str">
        <f t="shared" si="58"/>
        <v>Calculation in ANNEX 2</v>
      </c>
      <c r="N73" s="374" t="str">
        <f t="shared" si="58"/>
        <v>Calculation in ANNEX 2</v>
      </c>
      <c r="O73" s="374" t="str">
        <f t="shared" si="58"/>
        <v>Calculation in ANNEX 2</v>
      </c>
      <c r="P73" s="374" t="str">
        <f t="shared" si="58"/>
        <v>Calculation in ANNEX 2</v>
      </c>
      <c r="Q73" s="374" t="str">
        <f t="shared" si="58"/>
        <v>Calculation in ANNEX 2</v>
      </c>
      <c r="R73" s="374" t="str">
        <f t="shared" si="58"/>
        <v>Calculation in ANNEX 2</v>
      </c>
      <c r="S73" s="374" t="str">
        <f t="shared" si="58"/>
        <v>Calculation in ANNEX 2</v>
      </c>
      <c r="T73" s="374" t="str">
        <f t="shared" si="58"/>
        <v>Calculation in ANNEX 2</v>
      </c>
      <c r="U73" s="374" t="str">
        <f t="shared" si="58"/>
        <v>Calculation in ANNEX 2</v>
      </c>
      <c r="V73" s="374" t="str">
        <f t="shared" si="58"/>
        <v>Calculation in ANNEX 2</v>
      </c>
      <c r="W73" s="374" t="str">
        <f t="shared" si="58"/>
        <v>Calculation in ANNEX 2</v>
      </c>
      <c r="X73" s="374" t="str">
        <f t="shared" si="58"/>
        <v>Calculation in ANNEX 2</v>
      </c>
      <c r="Y73" s="374" t="str">
        <f t="shared" si="58"/>
        <v>Calculation in ANNEX 2</v>
      </c>
      <c r="Z73" s="374" t="str">
        <f t="shared" si="58"/>
        <v>Calculation in ANNEX 2</v>
      </c>
      <c r="AA73" s="374" t="str">
        <f t="shared" si="58"/>
        <v>Calculation in ANNEX 2</v>
      </c>
      <c r="AB73" s="374" t="str">
        <f t="shared" si="58"/>
        <v>Calculation in ANNEX 2</v>
      </c>
      <c r="AC73" s="374" t="str">
        <f t="shared" si="58"/>
        <v>Calculation in ANNEX 2</v>
      </c>
      <c r="AD73" s="374" t="str">
        <f t="shared" si="58"/>
        <v>Calculation in ANNEX 2</v>
      </c>
      <c r="AE73" s="374" t="str">
        <f t="shared" si="58"/>
        <v>Calculation in ANNEX 2</v>
      </c>
      <c r="AF73" s="374" t="str">
        <f t="shared" si="58"/>
        <v>Calculation in ANNEX 2</v>
      </c>
      <c r="AG73" s="374" t="str">
        <f t="shared" si="58"/>
        <v>Calculation in ANNEX 2</v>
      </c>
      <c r="AH73" s="374" t="str">
        <f t="shared" si="58"/>
        <v>Calculation in ANNEX 2</v>
      </c>
      <c r="AI73" s="374" t="str">
        <f t="shared" si="58"/>
        <v>Calculation in ANNEX 2</v>
      </c>
      <c r="AJ73" s="374" t="str">
        <f t="shared" si="58"/>
        <v>Calculation in ANNEX 2</v>
      </c>
      <c r="AK73" s="374" t="str">
        <f t="shared" si="58"/>
        <v>Calculation in ANNEX 2</v>
      </c>
      <c r="AL73" s="374" t="str">
        <f t="shared" si="58"/>
        <v>Calculation in ANNEX 2</v>
      </c>
      <c r="AM73" s="374" t="str">
        <f t="shared" si="58"/>
        <v>Calculation in ANNEX 2</v>
      </c>
      <c r="AN73" s="374" t="str">
        <f t="shared" si="58"/>
        <v>Calculation in ANNEX 2</v>
      </c>
      <c r="AO73" s="374" t="str">
        <f t="shared" si="58"/>
        <v>Calculation in ANNEX 2</v>
      </c>
      <c r="AP73" s="374" t="str">
        <f t="shared" si="58"/>
        <v>Calculation in ANNEX 2</v>
      </c>
      <c r="AQ73" s="374" t="str">
        <f t="shared" si="58"/>
        <v>Calculation in ANNEX 2</v>
      </c>
      <c r="AR73" s="374" t="str">
        <f t="shared" si="58"/>
        <v>Calculation in ANNEX 2</v>
      </c>
      <c r="AS73" s="127" t="s">
        <v>540</v>
      </c>
    </row>
    <row r="74" spans="1:45" s="14" customFormat="1">
      <c r="B74" s="364" t="str">
        <f t="shared" si="51"/>
        <v>District cooling 3 (supplier-specific)</v>
      </c>
      <c r="C74" s="54" t="str">
        <f t="shared" si="51"/>
        <v>1 kWh</v>
      </c>
      <c r="D74" s="265">
        <f t="shared" si="51"/>
        <v>0</v>
      </c>
      <c r="E74" s="258" t="str">
        <f t="shared" si="51"/>
        <v>Scope 2</v>
      </c>
      <c r="F74" s="363" t="str">
        <f t="shared" si="51"/>
        <v/>
      </c>
      <c r="G74" s="370" t="str">
        <f t="shared" si="52"/>
        <v/>
      </c>
      <c r="H74" s="373" t="str">
        <f t="shared" si="53"/>
        <v>Calculation in ANNEX 2</v>
      </c>
      <c r="I74" s="374" t="str">
        <f t="shared" ref="I74:AR74" si="59">I58</f>
        <v>Calculation in ANNEX 2</v>
      </c>
      <c r="J74" s="374" t="str">
        <f t="shared" si="59"/>
        <v>Calculation in ANNEX 2</v>
      </c>
      <c r="K74" s="374" t="str">
        <f t="shared" si="59"/>
        <v>Calculation in ANNEX 2</v>
      </c>
      <c r="L74" s="374" t="str">
        <f t="shared" si="59"/>
        <v>Calculation in ANNEX 2</v>
      </c>
      <c r="M74" s="375" t="str">
        <f t="shared" si="59"/>
        <v>Calculation in ANNEX 2</v>
      </c>
      <c r="N74" s="374" t="str">
        <f t="shared" si="59"/>
        <v>Calculation in ANNEX 2</v>
      </c>
      <c r="O74" s="374" t="str">
        <f t="shared" si="59"/>
        <v>Calculation in ANNEX 2</v>
      </c>
      <c r="P74" s="374" t="str">
        <f t="shared" si="59"/>
        <v>Calculation in ANNEX 2</v>
      </c>
      <c r="Q74" s="374" t="str">
        <f t="shared" si="59"/>
        <v>Calculation in ANNEX 2</v>
      </c>
      <c r="R74" s="374" t="str">
        <f t="shared" si="59"/>
        <v>Calculation in ANNEX 2</v>
      </c>
      <c r="S74" s="374" t="str">
        <f t="shared" si="59"/>
        <v>Calculation in ANNEX 2</v>
      </c>
      <c r="T74" s="374" t="str">
        <f t="shared" si="59"/>
        <v>Calculation in ANNEX 2</v>
      </c>
      <c r="U74" s="374" t="str">
        <f t="shared" si="59"/>
        <v>Calculation in ANNEX 2</v>
      </c>
      <c r="V74" s="374" t="str">
        <f t="shared" si="59"/>
        <v>Calculation in ANNEX 2</v>
      </c>
      <c r="W74" s="374" t="str">
        <f t="shared" si="59"/>
        <v>Calculation in ANNEX 2</v>
      </c>
      <c r="X74" s="374" t="str">
        <f t="shared" si="59"/>
        <v>Calculation in ANNEX 2</v>
      </c>
      <c r="Y74" s="374" t="str">
        <f t="shared" si="59"/>
        <v>Calculation in ANNEX 2</v>
      </c>
      <c r="Z74" s="374" t="str">
        <f t="shared" si="59"/>
        <v>Calculation in ANNEX 2</v>
      </c>
      <c r="AA74" s="374" t="str">
        <f t="shared" si="59"/>
        <v>Calculation in ANNEX 2</v>
      </c>
      <c r="AB74" s="374" t="str">
        <f t="shared" si="59"/>
        <v>Calculation in ANNEX 2</v>
      </c>
      <c r="AC74" s="374" t="str">
        <f t="shared" si="59"/>
        <v>Calculation in ANNEX 2</v>
      </c>
      <c r="AD74" s="374" t="str">
        <f t="shared" si="59"/>
        <v>Calculation in ANNEX 2</v>
      </c>
      <c r="AE74" s="374" t="str">
        <f t="shared" si="59"/>
        <v>Calculation in ANNEX 2</v>
      </c>
      <c r="AF74" s="374" t="str">
        <f t="shared" si="59"/>
        <v>Calculation in ANNEX 2</v>
      </c>
      <c r="AG74" s="374" t="str">
        <f t="shared" si="59"/>
        <v>Calculation in ANNEX 2</v>
      </c>
      <c r="AH74" s="374" t="str">
        <f t="shared" si="59"/>
        <v>Calculation in ANNEX 2</v>
      </c>
      <c r="AI74" s="374" t="str">
        <f t="shared" si="59"/>
        <v>Calculation in ANNEX 2</v>
      </c>
      <c r="AJ74" s="374" t="str">
        <f t="shared" si="59"/>
        <v>Calculation in ANNEX 2</v>
      </c>
      <c r="AK74" s="374" t="str">
        <f t="shared" si="59"/>
        <v>Calculation in ANNEX 2</v>
      </c>
      <c r="AL74" s="374" t="str">
        <f t="shared" si="59"/>
        <v>Calculation in ANNEX 2</v>
      </c>
      <c r="AM74" s="374" t="str">
        <f t="shared" si="59"/>
        <v>Calculation in ANNEX 2</v>
      </c>
      <c r="AN74" s="374" t="str">
        <f t="shared" si="59"/>
        <v>Calculation in ANNEX 2</v>
      </c>
      <c r="AO74" s="374" t="str">
        <f t="shared" si="59"/>
        <v>Calculation in ANNEX 2</v>
      </c>
      <c r="AP74" s="374" t="str">
        <f t="shared" si="59"/>
        <v>Calculation in ANNEX 2</v>
      </c>
      <c r="AQ74" s="374" t="str">
        <f t="shared" si="59"/>
        <v>Calculation in ANNEX 2</v>
      </c>
      <c r="AR74" s="374" t="str">
        <f t="shared" si="59"/>
        <v>Calculation in ANNEX 2</v>
      </c>
      <c r="AS74" s="127" t="s">
        <v>540</v>
      </c>
    </row>
    <row r="75" spans="1:45" s="14" customFormat="1">
      <c r="AS75" s="127"/>
    </row>
    <row r="76" spans="1:45" s="14" customFormat="1">
      <c r="AS76" s="127"/>
    </row>
    <row r="77" spans="1:45" s="324" customFormat="1" ht="18" customHeight="1">
      <c r="A77" s="341" t="str">
        <f>HLOOKUP(Start!$B$14,Sprachen_allg!B:Z,ROWS(Sprachen_allg!1:376),FALSE)</f>
        <v>D) GHG emissions from construction</v>
      </c>
      <c r="B77" s="330"/>
      <c r="C77" s="330"/>
      <c r="D77" s="330"/>
      <c r="E77" s="330"/>
      <c r="F77" s="330"/>
      <c r="G77" s="330"/>
      <c r="H77" s="330"/>
      <c r="I77" s="330"/>
      <c r="J77" s="330"/>
      <c r="K77" s="330"/>
      <c r="L77" s="330"/>
      <c r="M77" s="330"/>
      <c r="N77" s="330"/>
      <c r="O77" s="330"/>
      <c r="P77" s="330"/>
      <c r="Q77" s="330"/>
      <c r="R77" s="330"/>
      <c r="S77" s="330"/>
      <c r="T77" s="330"/>
      <c r="U77" s="330"/>
      <c r="V77" s="330"/>
      <c r="W77" s="330"/>
      <c r="X77" s="330"/>
      <c r="Y77" s="330"/>
      <c r="Z77" s="330"/>
      <c r="AA77" s="330"/>
      <c r="AB77" s="330"/>
      <c r="AC77" s="330"/>
      <c r="AD77" s="330"/>
      <c r="AE77" s="330"/>
      <c r="AF77" s="330"/>
      <c r="AG77" s="330"/>
      <c r="AH77" s="330"/>
      <c r="AI77" s="330"/>
      <c r="AJ77" s="330"/>
      <c r="AK77" s="330"/>
      <c r="AL77" s="330"/>
      <c r="AM77" s="330"/>
      <c r="AN77" s="330"/>
      <c r="AO77" s="330"/>
      <c r="AP77" s="330"/>
      <c r="AQ77" s="330"/>
      <c r="AR77" s="330"/>
      <c r="AS77" s="330"/>
    </row>
    <row r="78" spans="1:45" s="14" customFormat="1">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127"/>
    </row>
    <row r="79" spans="1:45" s="14" customFormat="1" ht="12.75" customHeight="1">
      <c r="A79" s="239"/>
      <c r="B79" s="56" t="str">
        <f>HLOOKUP(Start!$B$14,Sprachen_allg!B:Z,ROWS(Sprachen_allg!1:365),FALSE)</f>
        <v>Construction - 50 years (source DGNB, 2018)</v>
      </c>
      <c r="C79" s="54" t="s">
        <v>2</v>
      </c>
      <c r="D79" s="267"/>
      <c r="E79" s="267"/>
      <c r="F79" s="244" t="s">
        <v>188</v>
      </c>
      <c r="G79" s="244"/>
      <c r="H79" s="437">
        <v>9.4</v>
      </c>
      <c r="I79" s="438">
        <f t="shared" ref="I79:N79" si="60">H79</f>
        <v>9.4</v>
      </c>
      <c r="J79" s="438">
        <f t="shared" si="60"/>
        <v>9.4</v>
      </c>
      <c r="K79" s="438">
        <f t="shared" si="60"/>
        <v>9.4</v>
      </c>
      <c r="L79" s="438">
        <f t="shared" si="60"/>
        <v>9.4</v>
      </c>
      <c r="M79" s="438">
        <f t="shared" si="60"/>
        <v>9.4</v>
      </c>
      <c r="N79" s="438">
        <f t="shared" si="60"/>
        <v>9.4</v>
      </c>
      <c r="O79" s="438">
        <f t="shared" ref="O79:AR79" si="61">N79</f>
        <v>9.4</v>
      </c>
      <c r="P79" s="438">
        <f t="shared" si="61"/>
        <v>9.4</v>
      </c>
      <c r="Q79" s="438">
        <f t="shared" si="61"/>
        <v>9.4</v>
      </c>
      <c r="R79" s="438">
        <f t="shared" si="61"/>
        <v>9.4</v>
      </c>
      <c r="S79" s="438">
        <f t="shared" si="61"/>
        <v>9.4</v>
      </c>
      <c r="T79" s="438">
        <f t="shared" si="61"/>
        <v>9.4</v>
      </c>
      <c r="U79" s="438">
        <f t="shared" si="61"/>
        <v>9.4</v>
      </c>
      <c r="V79" s="438">
        <f t="shared" si="61"/>
        <v>9.4</v>
      </c>
      <c r="W79" s="438">
        <f t="shared" si="61"/>
        <v>9.4</v>
      </c>
      <c r="X79" s="438">
        <f t="shared" si="61"/>
        <v>9.4</v>
      </c>
      <c r="Y79" s="438">
        <f t="shared" si="61"/>
        <v>9.4</v>
      </c>
      <c r="Z79" s="438">
        <f t="shared" si="61"/>
        <v>9.4</v>
      </c>
      <c r="AA79" s="438">
        <f t="shared" si="61"/>
        <v>9.4</v>
      </c>
      <c r="AB79" s="438">
        <f t="shared" si="61"/>
        <v>9.4</v>
      </c>
      <c r="AC79" s="438">
        <f t="shared" si="61"/>
        <v>9.4</v>
      </c>
      <c r="AD79" s="438">
        <f t="shared" si="61"/>
        <v>9.4</v>
      </c>
      <c r="AE79" s="438">
        <f t="shared" si="61"/>
        <v>9.4</v>
      </c>
      <c r="AF79" s="438">
        <f t="shared" si="61"/>
        <v>9.4</v>
      </c>
      <c r="AG79" s="438">
        <f t="shared" si="61"/>
        <v>9.4</v>
      </c>
      <c r="AH79" s="438">
        <f t="shared" si="61"/>
        <v>9.4</v>
      </c>
      <c r="AI79" s="438">
        <f t="shared" si="61"/>
        <v>9.4</v>
      </c>
      <c r="AJ79" s="438">
        <f t="shared" si="61"/>
        <v>9.4</v>
      </c>
      <c r="AK79" s="438">
        <f t="shared" si="61"/>
        <v>9.4</v>
      </c>
      <c r="AL79" s="438">
        <f t="shared" si="61"/>
        <v>9.4</v>
      </c>
      <c r="AM79" s="438">
        <f t="shared" si="61"/>
        <v>9.4</v>
      </c>
      <c r="AN79" s="438">
        <f t="shared" si="61"/>
        <v>9.4</v>
      </c>
      <c r="AO79" s="438">
        <f t="shared" si="61"/>
        <v>9.4</v>
      </c>
      <c r="AP79" s="438">
        <f t="shared" si="61"/>
        <v>9.4</v>
      </c>
      <c r="AQ79" s="438">
        <f t="shared" si="61"/>
        <v>9.4</v>
      </c>
      <c r="AR79" s="438">
        <f t="shared" si="61"/>
        <v>9.4</v>
      </c>
      <c r="AS79" s="127"/>
    </row>
    <row r="80" spans="1:45" s="14" customFormat="1">
      <c r="AS80" s="127"/>
    </row>
    <row r="81" spans="45:45" s="14" customFormat="1">
      <c r="AS81" s="127"/>
    </row>
    <row r="82" spans="45:45" s="14" customFormat="1">
      <c r="AS82" s="127"/>
    </row>
    <row r="83" spans="45:45" s="14" customFormat="1">
      <c r="AS83" s="127"/>
    </row>
    <row r="84" spans="45:45" s="14" customFormat="1">
      <c r="AS84" s="127"/>
    </row>
    <row r="85" spans="45:45" s="14" customFormat="1">
      <c r="AS85" s="127"/>
    </row>
    <row r="86" spans="45:45" s="14" customFormat="1">
      <c r="AS86" s="127"/>
    </row>
    <row r="87" spans="45:45" s="14" customFormat="1">
      <c r="AS87" s="127"/>
    </row>
    <row r="88" spans="45:45" s="14" customFormat="1">
      <c r="AS88" s="127"/>
    </row>
    <row r="89" spans="45:45" s="14" customFormat="1">
      <c r="AS89" s="127"/>
    </row>
    <row r="90" spans="45:45" s="14" customFormat="1">
      <c r="AS90" s="127"/>
    </row>
    <row r="91" spans="45:45" s="14" customFormat="1">
      <c r="AS91" s="127"/>
    </row>
    <row r="92" spans="45:45" s="14" customFormat="1">
      <c r="AS92" s="127"/>
    </row>
    <row r="93" spans="45:45" s="14" customFormat="1">
      <c r="AS93" s="127"/>
    </row>
    <row r="94" spans="45:45" s="14" customFormat="1">
      <c r="AS94" s="127"/>
    </row>
    <row r="95" spans="45:45" s="14" customFormat="1">
      <c r="AS95" s="127"/>
    </row>
    <row r="96" spans="45:45" s="14" customFormat="1">
      <c r="AS96" s="127"/>
    </row>
    <row r="97" spans="45:45" s="14" customFormat="1">
      <c r="AS97" s="127"/>
    </row>
    <row r="98" spans="45:45" s="14" customFormat="1">
      <c r="AS98" s="127"/>
    </row>
    <row r="99" spans="45:45" s="14" customFormat="1">
      <c r="AS99" s="127"/>
    </row>
    <row r="100" spans="45:45" s="14" customFormat="1">
      <c r="AS100" s="127"/>
    </row>
    <row r="101" spans="45:45" s="14" customFormat="1">
      <c r="AS101" s="127"/>
    </row>
    <row r="102" spans="45:45" s="14" customFormat="1">
      <c r="AS102" s="127"/>
    </row>
    <row r="103" spans="45:45" s="14" customFormat="1">
      <c r="AS103" s="127"/>
    </row>
    <row r="104" spans="45:45" s="14" customFormat="1">
      <c r="AS104" s="127"/>
    </row>
    <row r="105" spans="45:45" s="14" customFormat="1">
      <c r="AS105" s="127"/>
    </row>
    <row r="106" spans="45:45" s="14" customFormat="1">
      <c r="AS106" s="127"/>
    </row>
    <row r="107" spans="45:45" s="14" customFormat="1">
      <c r="AS107" s="127"/>
    </row>
    <row r="108" spans="45:45" s="14" customFormat="1">
      <c r="AS108" s="127"/>
    </row>
    <row r="109" spans="45:45" s="14" customFormat="1">
      <c r="AS109" s="127"/>
    </row>
    <row r="110" spans="45:45" s="14" customFormat="1">
      <c r="AS110" s="127"/>
    </row>
    <row r="111" spans="45:45" s="14" customFormat="1">
      <c r="AS111" s="127"/>
    </row>
    <row r="112" spans="45:45" s="14" customFormat="1">
      <c r="AS112" s="127"/>
    </row>
    <row r="113" spans="45:45" s="14" customFormat="1">
      <c r="AS113" s="127"/>
    </row>
    <row r="114" spans="45:45" s="14" customFormat="1">
      <c r="AS114" s="127"/>
    </row>
    <row r="115" spans="45:45" s="14" customFormat="1">
      <c r="AS115" s="127"/>
    </row>
    <row r="116" spans="45:45" s="14" customFormat="1">
      <c r="AS116" s="127"/>
    </row>
    <row r="117" spans="45:45" s="14" customFormat="1">
      <c r="AS117" s="127"/>
    </row>
    <row r="118" spans="45:45" s="14" customFormat="1">
      <c r="AS118" s="127"/>
    </row>
    <row r="119" spans="45:45" s="14" customFormat="1">
      <c r="AS119" s="127"/>
    </row>
    <row r="120" spans="45:45" s="14" customFormat="1">
      <c r="AS120" s="127"/>
    </row>
    <row r="121" spans="45:45" s="14" customFormat="1">
      <c r="AS121" s="127"/>
    </row>
    <row r="122" spans="45:45" s="14" customFormat="1">
      <c r="AS122" s="127"/>
    </row>
    <row r="123" spans="45:45" s="14" customFormat="1">
      <c r="AS123" s="127"/>
    </row>
    <row r="124" spans="45:45" s="14" customFormat="1">
      <c r="AS124" s="127"/>
    </row>
    <row r="125" spans="45:45" s="14" customFormat="1">
      <c r="AS125" s="127"/>
    </row>
    <row r="126" spans="45:45" s="14" customFormat="1">
      <c r="AS126" s="127"/>
    </row>
    <row r="127" spans="45:45" s="14" customFormat="1">
      <c r="AS127" s="127"/>
    </row>
    <row r="128" spans="45:45" s="14" customFormat="1">
      <c r="AS128" s="127"/>
    </row>
    <row r="129" spans="45:45" s="14" customFormat="1">
      <c r="AS129" s="127"/>
    </row>
    <row r="130" spans="45:45" s="14" customFormat="1">
      <c r="AS130" s="127"/>
    </row>
    <row r="131" spans="45:45" s="14" customFormat="1">
      <c r="AS131" s="127"/>
    </row>
    <row r="132" spans="45:45" s="14" customFormat="1">
      <c r="AS132" s="127"/>
    </row>
    <row r="133" spans="45:45" s="14" customFormat="1">
      <c r="AS133" s="127"/>
    </row>
    <row r="134" spans="45:45" s="14" customFormat="1">
      <c r="AS134" s="127"/>
    </row>
    <row r="135" spans="45:45" s="14" customFormat="1">
      <c r="AS135" s="127"/>
    </row>
    <row r="136" spans="45:45" s="14" customFormat="1">
      <c r="AS136" s="127"/>
    </row>
    <row r="137" spans="45:45" s="14" customFormat="1">
      <c r="AS137" s="127"/>
    </row>
    <row r="138" spans="45:45" s="14" customFormat="1">
      <c r="AS138" s="127"/>
    </row>
    <row r="139" spans="45:45" s="14" customFormat="1">
      <c r="AS139" s="127"/>
    </row>
    <row r="140" spans="45:45" s="14" customFormat="1">
      <c r="AS140" s="127"/>
    </row>
    <row r="141" spans="45:45" s="14" customFormat="1">
      <c r="AS141" s="127"/>
    </row>
    <row r="142" spans="45:45" s="14" customFormat="1">
      <c r="AS142" s="127"/>
    </row>
    <row r="143" spans="45:45" s="14" customFormat="1">
      <c r="AS143" s="127"/>
    </row>
    <row r="144" spans="45:45" s="14" customFormat="1">
      <c r="AS144" s="127"/>
    </row>
    <row r="145" s="14" customFormat="1"/>
    <row r="146" s="14" customFormat="1"/>
    <row r="147" s="14" customFormat="1"/>
    <row r="148" s="14" customFormat="1"/>
    <row r="149" s="14" customFormat="1"/>
    <row r="150" s="14" customFormat="1"/>
    <row r="151" s="14" customFormat="1"/>
    <row r="152" s="14" customFormat="1"/>
    <row r="153" s="14" customFormat="1"/>
    <row r="154" s="14" customFormat="1"/>
    <row r="155" s="14" customFormat="1"/>
    <row r="156" s="14" customFormat="1"/>
    <row r="157" s="14" customFormat="1"/>
    <row r="158" s="14" customFormat="1"/>
    <row r="159" s="14" customFormat="1"/>
    <row r="160" s="14" customFormat="1"/>
    <row r="161" s="14" customFormat="1"/>
    <row r="162" s="14" customFormat="1"/>
    <row r="163" s="14" customFormat="1"/>
    <row r="164" s="14" customFormat="1"/>
    <row r="165" s="14" customFormat="1"/>
    <row r="166" s="14" customFormat="1"/>
    <row r="167" s="14" customFormat="1"/>
    <row r="168" s="14" customFormat="1"/>
    <row r="169" s="14" customFormat="1"/>
    <row r="170" s="14" customFormat="1"/>
    <row r="171" s="14" customFormat="1"/>
    <row r="172" s="14" customFormat="1"/>
    <row r="173" s="14" customFormat="1"/>
    <row r="174" s="14" customFormat="1"/>
    <row r="175" s="14" customFormat="1"/>
    <row r="176" s="14" customFormat="1"/>
    <row r="177" spans="1:45" s="14" customFormat="1"/>
    <row r="178" spans="1:45" s="14" customFormat="1"/>
    <row r="179" spans="1:45" s="14" customFormat="1"/>
    <row r="180" spans="1:45" s="14" customFormat="1"/>
    <row r="181" spans="1:45" s="14" customFormat="1"/>
    <row r="182" spans="1:45" s="14" customFormat="1"/>
    <row r="183" spans="1:45" s="14" customFormat="1"/>
    <row r="184" spans="1:45" s="14" customFormat="1"/>
    <row r="185" spans="1:45">
      <c r="A185" s="14"/>
      <c r="B185" s="14"/>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row>
    <row r="186" spans="1:45">
      <c r="A186" s="14"/>
      <c r="B186" s="14"/>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row>
    <row r="187" spans="1:45">
      <c r="A187" s="14"/>
      <c r="B187" s="14"/>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row>
    <row r="188" spans="1:45">
      <c r="A188" s="14"/>
      <c r="B188" s="14"/>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row>
    <row r="189" spans="1:45">
      <c r="A189" s="14"/>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row>
    <row r="190" spans="1:45">
      <c r="A190" s="14"/>
      <c r="B190" s="14"/>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row>
    <row r="191" spans="1:45">
      <c r="A191" s="14"/>
      <c r="B191" s="14"/>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row>
    <row r="192" spans="1:45">
      <c r="A192" s="14"/>
      <c r="B192" s="14"/>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row>
    <row r="193" spans="1:45">
      <c r="A193" s="14"/>
      <c r="B193" s="14"/>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row>
    <row r="194" spans="1:45">
      <c r="A194" s="14"/>
      <c r="B194" s="14"/>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row>
    <row r="195" spans="1:45">
      <c r="A195" s="14"/>
      <c r="B195" s="14"/>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row>
    <row r="196" spans="1:45">
      <c r="A196" s="14"/>
      <c r="B196" s="14"/>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row>
    <row r="197" spans="1:45">
      <c r="A197" s="14"/>
      <c r="B197" s="14"/>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row>
    <row r="198" spans="1:45">
      <c r="A198" s="14"/>
      <c r="B198" s="14"/>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row>
    <row r="199" spans="1:45">
      <c r="A199" s="14"/>
      <c r="B199" s="14"/>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row>
  </sheetData>
  <sheetProtection algorithmName="SHA-512" hashValue="vZE0WOZDqQT3OkAb0BLRjA6LjpgbItnrJIM8LYFcwZ8yFIIudUEl2ecjqQX1HBiNO9562Yk0zrH7MGurUU7N+g==" saltValue="rRt+Ecpm1wMX6QNlSutxqw==" spinCount="100000" sheet="1" objects="1" scenarios="1" formatColumns="0" formatRows="0" selectLockedCells="1" selectUnlockedCells="1"/>
  <mergeCells count="4">
    <mergeCell ref="A4:B5"/>
    <mergeCell ref="C4:C5"/>
    <mergeCell ref="F4:F5"/>
    <mergeCell ref="G4:G5"/>
  </mergeCells>
  <phoneticPr fontId="4" type="noConversion"/>
  <pageMargins left="0.7" right="0.7" top="0.78740157499999996" bottom="0.78740157499999996" header="0.3" footer="0.3"/>
  <pageSetup paperSize="9" scale="18" orientation="landscape" r:id="rId1"/>
  <ignoredErrors>
    <ignoredError sqref="J23:AR26 H24:I26 I79:AR79 J27:AR58 H27:I58" unlocked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2:F161"/>
  <sheetViews>
    <sheetView view="pageBreakPreview" zoomScale="90" zoomScaleNormal="100" zoomScaleSheetLayoutView="90" workbookViewId="0">
      <selection activeCell="C18" sqref="C18:E18"/>
    </sheetView>
  </sheetViews>
  <sheetFormatPr baseColWidth="10" defaultColWidth="11.42578125" defaultRowHeight="12.75"/>
  <cols>
    <col min="1" max="1" width="11.42578125" style="14"/>
    <col min="2" max="3" width="14.7109375" style="14" customWidth="1"/>
    <col min="4" max="4" width="9" style="14" customWidth="1"/>
    <col min="5" max="5" width="28.28515625" style="14" customWidth="1"/>
    <col min="6" max="16384" width="11.42578125" style="14"/>
  </cols>
  <sheetData>
    <row r="2" spans="1:6" s="27" customFormat="1" ht="20.100000000000001" customHeight="1">
      <c r="A2" s="26" t="str">
        <f>HLOOKUP(Start!$B$14,Sprachen_allg!B:Z,ROWS(Sprachen_allg!1:367),FALSE)</f>
        <v>ANNEX 2: Specific emission factors</v>
      </c>
    </row>
    <row r="4" spans="1:6" ht="12.75" customHeight="1">
      <c r="B4" s="977" t="str">
        <f>HLOOKUP(Start!$B$14,Sprachen_allg!B:Z,ROWS(Sprachen_allg!1:368),FALSE)</f>
        <v xml:space="preserve">In this worksheet individual supplier-specific emission factors are entered or calculated. An individual proof according to the Framework is necessary for the data. </v>
      </c>
      <c r="C4" s="977"/>
      <c r="D4" s="977"/>
      <c r="E4" s="977"/>
      <c r="F4" s="977"/>
    </row>
    <row r="5" spans="1:6">
      <c r="B5" s="977"/>
      <c r="C5" s="977"/>
      <c r="D5" s="977"/>
      <c r="E5" s="977"/>
      <c r="F5" s="977"/>
    </row>
    <row r="7" spans="1:6">
      <c r="B7" s="268"/>
    </row>
    <row r="8" spans="1:6">
      <c r="B8" s="525" t="str">
        <f>HLOOKUP(Start!$B$14,Sprachen_allg!B:Z,ROWS(Sprachen_allg!1:369),FALSE)</f>
        <v>1. Supplier-specific 'Green Electricity'-Mix</v>
      </c>
    </row>
    <row r="9" spans="1:6">
      <c r="B9" s="525" t="str">
        <f>HLOOKUP(Start!$B$14,Sprachen_allg!B:Z,ROWS(Sprachen_allg!1:370),FALSE)</f>
        <v>2. Project-specific Emission factor</v>
      </c>
    </row>
    <row r="10" spans="1:6">
      <c r="B10" s="525" t="str">
        <f>HLOOKUP(Start!$B$14,Sprachen_allg!B:Z,ROWS(Sprachen_allg!1:371),FALSE)</f>
        <v>3. Supplier-specific District heating</v>
      </c>
    </row>
    <row r="11" spans="1:6">
      <c r="B11" s="525" t="str">
        <f>HLOOKUP(Start!$B$14,Sprachen_allg!B:Z,ROWS(Sprachen_allg!1:372),FALSE)</f>
        <v>4. Supplier-specific District cooling</v>
      </c>
    </row>
    <row r="13" spans="1:6" s="13" customFormat="1">
      <c r="A13" s="523" t="str">
        <f>HLOOKUP(Start!$B$14,Sprachen_allg!B:Z,ROWS(Sprachen_allg!1:373),FALSE)</f>
        <v>1. Supplier-specific 'Green Electricity'-Mix</v>
      </c>
    </row>
    <row r="15" spans="1:6" ht="84" customHeight="1">
      <c r="B15" s="978" t="str">
        <f>HLOOKUP(Start!$B$14,Sprachen_allg!B:Z,ROWS(Sprachen_allg!1:377),FALSE)</f>
        <v>The use of supplier-specific emission factors is possible if the method for determining factors is consistent with the conventions according to the Framework and corresponds to the actual CO2 intensity of the provider. It should be noted that any compensation measures were not included in the determination of supplier-specific emission factors in the background and are therefore indirectly reflected in the building's balance sheet.</v>
      </c>
      <c r="C15" s="978"/>
      <c r="D15" s="978"/>
      <c r="E15" s="978"/>
      <c r="F15" s="978"/>
    </row>
    <row r="17" spans="2:6">
      <c r="B17" s="521" t="str">
        <f>HLOOKUP(Start!$B$14,Sprachen_allg!B:Z,ROWS(Sprachen_allg!1:378),FALSE)</f>
        <v>'Green Electricity'-Mix 1 (supplier-specific)</v>
      </c>
    </row>
    <row r="18" spans="2:6" ht="15.95" customHeight="1">
      <c r="B18" s="39" t="str">
        <f>HLOOKUP(Start!$B$14,Sprachen_allg!B:Z,ROWS(Sprachen_allg!1:379),FALSE)</f>
        <v>Product name:</v>
      </c>
      <c r="C18" s="967"/>
      <c r="D18" s="967"/>
      <c r="E18" s="967"/>
      <c r="F18" s="30" t="str">
        <f>HLOOKUP(Start!$B$14,Sprachen_allg!B:Z,ROWS(Sprachen_allg!1:393),FALSE)</f>
        <v>e.g. green-electricity mix of local utilitiy supplier</v>
      </c>
    </row>
    <row r="19" spans="2:6">
      <c r="B19" s="526" t="str">
        <f>HLOOKUP(Start!$B$14,Sprachen_allg!B:Z,ROWS(Sprachen_allg!1:380),FALSE)</f>
        <v>Supplier:</v>
      </c>
      <c r="C19" s="967"/>
      <c r="D19" s="967"/>
      <c r="E19" s="967"/>
    </row>
    <row r="20" spans="2:6" ht="12.75" customHeight="1">
      <c r="B20" s="269" t="str">
        <f>HLOOKUP(Start!$B$14,Sprachen_allg!B:Z,ROWS(Sprachen_allg!1:381),FALSE)</f>
        <v>Input factor:</v>
      </c>
      <c r="C20" s="967"/>
      <c r="D20" s="967"/>
      <c r="E20" s="967"/>
    </row>
    <row r="21" spans="2:6">
      <c r="B21" s="269" t="str">
        <f>HLOOKUP(Start!$B$14,Sprachen_allg!B:Z,ROWS(Sprachen_allg!1:382),FALSE)</f>
        <v>Evidence:</v>
      </c>
      <c r="C21" s="967"/>
      <c r="D21" s="967"/>
      <c r="E21" s="967"/>
    </row>
    <row r="22" spans="2:6">
      <c r="B22" s="270"/>
      <c r="C22" s="270"/>
      <c r="D22" s="270"/>
      <c r="E22" s="270"/>
      <c r="F22" s="270"/>
    </row>
    <row r="23" spans="2:6">
      <c r="B23" s="271" t="str">
        <f>HLOOKUP(Start!$B$14,Sprachen_allg!B:Z,ROWS(Sprachen_allg!1:383),FALSE)</f>
        <v>Specific emission factor:</v>
      </c>
    </row>
    <row r="24" spans="2:6">
      <c r="B24" s="269" t="str">
        <f>HLOOKUP(Start!$B$14,Sprachen_allg!B:Z,ROWS(Sprachen_allg!1:384),FALSE)</f>
        <v>CO2-factor:</v>
      </c>
      <c r="C24" s="968"/>
      <c r="D24" s="968"/>
      <c r="E24" s="969"/>
      <c r="F24" s="272" t="str">
        <f>'PART 3 Climate Action Pass'!L41</f>
        <v>[kgCO2eq/kWh]</v>
      </c>
    </row>
    <row r="25" spans="2:6" ht="15" customHeight="1">
      <c r="B25" s="39" t="str">
        <f>HLOOKUP(Start!$B$14,Sprachen_allg!B:Z,ROWS(Sprachen_allg!1:385),FALSE)</f>
        <v>Data source:</v>
      </c>
      <c r="C25" s="966"/>
      <c r="D25" s="966"/>
      <c r="E25" s="966"/>
      <c r="F25" s="30" t="str">
        <f>Project!H72</f>
        <v>[-]</v>
      </c>
    </row>
    <row r="26" spans="2:6" ht="12.75" customHeight="1">
      <c r="B26" s="270"/>
      <c r="C26" s="270"/>
      <c r="D26" s="270"/>
      <c r="E26" s="270"/>
      <c r="F26" s="270"/>
    </row>
    <row r="27" spans="2:6" ht="13.5" thickBot="1">
      <c r="B27" s="14" t="str">
        <f>HLOOKUP(Start!$B$14,Sprachen_allg!B:Z,ROWS(Sprachen_allg!1:386),FALSE)</f>
        <v>Percentage breakdown:</v>
      </c>
    </row>
    <row r="28" spans="2:6">
      <c r="B28" s="974" t="str">
        <f>HLOOKUP(Start!$B$14,Sprachen_allg!B:Z,ROWS(Sprachen_allg!1:387),FALSE)</f>
        <v>Electricity from solar PV</v>
      </c>
      <c r="C28" s="975"/>
      <c r="D28" s="71" t="str">
        <f>Project!H60</f>
        <v>[%]</v>
      </c>
      <c r="E28" s="278"/>
    </row>
    <row r="29" spans="2:6">
      <c r="B29" s="976" t="str">
        <f>HLOOKUP(Start!$B$14,Sprachen_allg!B:Z,ROWS(Sprachen_allg!1:388),FALSE)</f>
        <v>Electricity from biomass</v>
      </c>
      <c r="C29" s="971"/>
      <c r="D29" s="115" t="str">
        <f t="shared" ref="D29:D32" si="0">D28</f>
        <v>[%]</v>
      </c>
      <c r="E29" s="279"/>
    </row>
    <row r="30" spans="2:6">
      <c r="B30" s="976" t="str">
        <f>HLOOKUP(Start!$B$14,Sprachen_allg!B:Z,ROWS(Sprachen_allg!1:389),FALSE)</f>
        <v>Electricity from biogas</v>
      </c>
      <c r="C30" s="971"/>
      <c r="D30" s="115" t="str">
        <f t="shared" si="0"/>
        <v>[%]</v>
      </c>
      <c r="E30" s="279"/>
    </row>
    <row r="31" spans="2:6">
      <c r="B31" s="972" t="str">
        <f>HLOOKUP(Start!$B$14,Sprachen_allg!B:Z,ROWS(Sprachen_allg!1:390),FALSE)</f>
        <v>Electricity from wind power</v>
      </c>
      <c r="C31" s="973"/>
      <c r="D31" s="115" t="str">
        <f t="shared" si="0"/>
        <v>[%]</v>
      </c>
      <c r="E31" s="279"/>
    </row>
    <row r="32" spans="2:6" ht="13.5" thickBot="1">
      <c r="B32" s="972" t="str">
        <f>HLOOKUP(Start!$B$14,Sprachen_allg!B:Z,ROWS(Sprachen_allg!1:391),FALSE)</f>
        <v>Electricity from hydropower</v>
      </c>
      <c r="C32" s="973"/>
      <c r="D32" s="115" t="str">
        <f t="shared" si="0"/>
        <v>[%]</v>
      </c>
      <c r="E32" s="279"/>
    </row>
    <row r="33" spans="2:6" ht="18.75" customHeight="1" thickBot="1">
      <c r="B33" s="61" t="str">
        <f>HLOOKUP(Start!$B$14,Sprachen_allg!B:Z,ROWS(Sprachen_allg!1:392),FALSE)</f>
        <v>CO2-factor</v>
      </c>
      <c r="C33" s="62"/>
      <c r="D33" s="273" t="str">
        <f>F24</f>
        <v>[kgCO2eq/kWh]</v>
      </c>
      <c r="E33" s="274" t="str">
        <f>IF(SUM(E28:E32)=1,(E28*'ANNEX 1 Emission Factors'!$M$35+E29*'ANNEX 1 Emission Factors'!$M$36+E30*'ANNEX 1 Emission Factors'!$M$37+E31*'ANNEX 1 Emission Factors'!$M$33+E32*'ANNEX 1 Emission Factors'!$M$34),NichtGleich)</f>
        <v>Input not equal to 100%.</v>
      </c>
    </row>
    <row r="34" spans="2:6" ht="12.75" customHeight="1">
      <c r="B34" s="128"/>
      <c r="C34" s="128"/>
      <c r="D34" s="132"/>
      <c r="E34" s="132"/>
    </row>
    <row r="35" spans="2:6" ht="12.75" customHeight="1"/>
    <row r="36" spans="2:6">
      <c r="B36" s="51" t="str">
        <f>HLOOKUP(Start!$B$14,Sprachen_allg!B:Z,ROWS(Sprachen_allg!1:394),FALSE)</f>
        <v>'Green Electricity'-Mix 2 (supplier-specific)</v>
      </c>
    </row>
    <row r="37" spans="2:6" ht="15.95" customHeight="1">
      <c r="B37" s="39" t="str">
        <f t="shared" ref="B37:B44" si="1">B18</f>
        <v>Product name:</v>
      </c>
      <c r="C37" s="967"/>
      <c r="D37" s="967"/>
      <c r="E37" s="967"/>
      <c r="F37" s="30" t="str">
        <f>F18</f>
        <v>e.g. green-electricity mix of local utilitiy supplier</v>
      </c>
    </row>
    <row r="38" spans="2:6">
      <c r="B38" s="269" t="str">
        <f t="shared" si="1"/>
        <v>Supplier:</v>
      </c>
      <c r="C38" s="967"/>
      <c r="D38" s="967"/>
      <c r="E38" s="967"/>
    </row>
    <row r="39" spans="2:6">
      <c r="B39" s="269" t="str">
        <f t="shared" si="1"/>
        <v>Input factor:</v>
      </c>
      <c r="C39" s="967"/>
      <c r="D39" s="967"/>
      <c r="E39" s="967"/>
    </row>
    <row r="40" spans="2:6">
      <c r="B40" s="269" t="str">
        <f t="shared" si="1"/>
        <v>Evidence:</v>
      </c>
      <c r="C40" s="967"/>
      <c r="D40" s="967"/>
      <c r="E40" s="967"/>
    </row>
    <row r="41" spans="2:6">
      <c r="B41" s="270"/>
      <c r="C41" s="270"/>
      <c r="D41" s="270"/>
      <c r="E41" s="270"/>
      <c r="F41" s="270"/>
    </row>
    <row r="42" spans="2:6">
      <c r="B42" s="271" t="str">
        <f t="shared" si="1"/>
        <v>Specific emission factor:</v>
      </c>
    </row>
    <row r="43" spans="2:6">
      <c r="B43" s="269" t="str">
        <f t="shared" si="1"/>
        <v>CO2-factor:</v>
      </c>
      <c r="C43" s="968"/>
      <c r="D43" s="968"/>
      <c r="E43" s="969"/>
      <c r="F43" s="272" t="str">
        <f>F24</f>
        <v>[kgCO2eq/kWh]</v>
      </c>
    </row>
    <row r="44" spans="2:6" ht="15" customHeight="1">
      <c r="B44" s="39" t="str">
        <f t="shared" si="1"/>
        <v>Data source:</v>
      </c>
      <c r="C44" s="966"/>
      <c r="D44" s="966"/>
      <c r="E44" s="966"/>
      <c r="F44" s="30" t="str">
        <f>F25</f>
        <v>[-]</v>
      </c>
    </row>
    <row r="45" spans="2:6" ht="12.75" customHeight="1">
      <c r="B45" s="270"/>
      <c r="C45" s="270"/>
      <c r="D45" s="270"/>
      <c r="E45" s="270"/>
      <c r="F45" s="270"/>
    </row>
    <row r="46" spans="2:6" ht="13.5" thickBot="1">
      <c r="B46" s="14" t="str">
        <f t="shared" ref="B46:B52" si="2">B27</f>
        <v>Percentage breakdown:</v>
      </c>
    </row>
    <row r="47" spans="2:6">
      <c r="B47" s="974" t="str">
        <f t="shared" si="2"/>
        <v>Electricity from solar PV</v>
      </c>
      <c r="C47" s="975"/>
      <c r="D47" s="71" t="str">
        <f t="shared" ref="D47:D52" si="3">D28</f>
        <v>[%]</v>
      </c>
      <c r="E47" s="278"/>
    </row>
    <row r="48" spans="2:6">
      <c r="B48" s="976" t="str">
        <f t="shared" si="2"/>
        <v>Electricity from biomass</v>
      </c>
      <c r="C48" s="971"/>
      <c r="D48" s="115" t="str">
        <f t="shared" si="3"/>
        <v>[%]</v>
      </c>
      <c r="E48" s="279"/>
    </row>
    <row r="49" spans="2:6">
      <c r="B49" s="976" t="str">
        <f t="shared" si="2"/>
        <v>Electricity from biogas</v>
      </c>
      <c r="C49" s="971"/>
      <c r="D49" s="115" t="str">
        <f t="shared" si="3"/>
        <v>[%]</v>
      </c>
      <c r="E49" s="279"/>
    </row>
    <row r="50" spans="2:6">
      <c r="B50" s="972" t="str">
        <f t="shared" si="2"/>
        <v>Electricity from wind power</v>
      </c>
      <c r="C50" s="973"/>
      <c r="D50" s="115" t="str">
        <f t="shared" si="3"/>
        <v>[%]</v>
      </c>
      <c r="E50" s="279"/>
    </row>
    <row r="51" spans="2:6" ht="13.5" thickBot="1">
      <c r="B51" s="972" t="str">
        <f t="shared" si="2"/>
        <v>Electricity from hydropower</v>
      </c>
      <c r="C51" s="973"/>
      <c r="D51" s="115" t="str">
        <f t="shared" si="3"/>
        <v>[%]</v>
      </c>
      <c r="E51" s="279"/>
    </row>
    <row r="52" spans="2:6" ht="18.75" customHeight="1" thickBot="1">
      <c r="B52" s="61" t="str">
        <f t="shared" si="2"/>
        <v>CO2-factor</v>
      </c>
      <c r="C52" s="62"/>
      <c r="D52" s="273" t="str">
        <f t="shared" si="3"/>
        <v>[kgCO2eq/kWh]</v>
      </c>
      <c r="E52" s="274" t="str">
        <f>IF(SUM(E47:E51)=1,(E47*'ANNEX 1 Emission Factors'!$M$35+E48*'ANNEX 1 Emission Factors'!$M$36+E49*'ANNEX 1 Emission Factors'!$M$37+E50*'ANNEX 1 Emission Factors'!$M$33+E51*'ANNEX 1 Emission Factors'!$M$34),NichtGleich)</f>
        <v>Input not equal to 100%.</v>
      </c>
    </row>
    <row r="53" spans="2:6" ht="12.75" customHeight="1">
      <c r="B53" s="128"/>
      <c r="C53" s="128"/>
      <c r="D53" s="132"/>
      <c r="E53" s="132"/>
    </row>
    <row r="54" spans="2:6" ht="12.75" customHeight="1"/>
    <row r="55" spans="2:6">
      <c r="B55" s="51" t="str">
        <f>HLOOKUP(Start!$B$14,Sprachen_allg!B:Z,ROWS(Sprachen_allg!1:395),FALSE)</f>
        <v>'Green Electricity'-Mix 3 (supplier-specific)</v>
      </c>
    </row>
    <row r="56" spans="2:6" ht="15.95" customHeight="1">
      <c r="B56" s="39" t="str">
        <f t="shared" ref="B56:B59" si="4">B37</f>
        <v>Product name:</v>
      </c>
      <c r="C56" s="967"/>
      <c r="D56" s="967"/>
      <c r="E56" s="967"/>
      <c r="F56" s="30" t="str">
        <f>F37</f>
        <v>e.g. green-electricity mix of local utilitiy supplier</v>
      </c>
    </row>
    <row r="57" spans="2:6">
      <c r="B57" s="269" t="str">
        <f t="shared" si="4"/>
        <v>Supplier:</v>
      </c>
      <c r="C57" s="967"/>
      <c r="D57" s="967"/>
      <c r="E57" s="967"/>
    </row>
    <row r="58" spans="2:6">
      <c r="B58" s="269" t="str">
        <f t="shared" si="4"/>
        <v>Input factor:</v>
      </c>
      <c r="C58" s="967"/>
      <c r="D58" s="967"/>
      <c r="E58" s="967"/>
    </row>
    <row r="59" spans="2:6">
      <c r="B59" s="269" t="str">
        <f t="shared" si="4"/>
        <v>Evidence:</v>
      </c>
      <c r="C59" s="967"/>
      <c r="D59" s="967"/>
      <c r="E59" s="967"/>
    </row>
    <row r="60" spans="2:6">
      <c r="B60" s="270"/>
      <c r="C60" s="270"/>
      <c r="D60" s="270"/>
      <c r="E60" s="270"/>
      <c r="F60" s="270"/>
    </row>
    <row r="61" spans="2:6">
      <c r="B61" s="271" t="str">
        <f t="shared" ref="B61:B63" si="5">B42</f>
        <v>Specific emission factor:</v>
      </c>
    </row>
    <row r="62" spans="2:6">
      <c r="B62" s="269" t="str">
        <f t="shared" si="5"/>
        <v>CO2-factor:</v>
      </c>
      <c r="C62" s="968"/>
      <c r="D62" s="968"/>
      <c r="E62" s="969"/>
      <c r="F62" s="272" t="str">
        <f>F43</f>
        <v>[kgCO2eq/kWh]</v>
      </c>
    </row>
    <row r="63" spans="2:6" ht="15" customHeight="1">
      <c r="B63" s="39" t="str">
        <f t="shared" si="5"/>
        <v>Data source:</v>
      </c>
      <c r="C63" s="966"/>
      <c r="D63" s="966"/>
      <c r="E63" s="966"/>
      <c r="F63" s="30" t="str">
        <f>F44</f>
        <v>[-]</v>
      </c>
    </row>
    <row r="64" spans="2:6" ht="12.75" customHeight="1">
      <c r="B64" s="270"/>
      <c r="C64" s="270"/>
      <c r="D64" s="270"/>
      <c r="E64" s="270"/>
      <c r="F64" s="270"/>
    </row>
    <row r="65" spans="1:6" ht="13.5" thickBot="1">
      <c r="B65" s="14" t="str">
        <f>B46</f>
        <v>Percentage breakdown:</v>
      </c>
    </row>
    <row r="66" spans="1:6">
      <c r="B66" s="974" t="str">
        <f t="shared" ref="B66:B70" si="6">B47</f>
        <v>Electricity from solar PV</v>
      </c>
      <c r="C66" s="975"/>
      <c r="D66" s="71" t="str">
        <f t="shared" ref="D66:D70" si="7">D47</f>
        <v>[%]</v>
      </c>
      <c r="E66" s="278"/>
    </row>
    <row r="67" spans="1:6">
      <c r="B67" s="976" t="str">
        <f t="shared" si="6"/>
        <v>Electricity from biomass</v>
      </c>
      <c r="C67" s="971"/>
      <c r="D67" s="115" t="str">
        <f t="shared" si="7"/>
        <v>[%]</v>
      </c>
      <c r="E67" s="279"/>
    </row>
    <row r="68" spans="1:6">
      <c r="B68" s="976" t="str">
        <f t="shared" si="6"/>
        <v>Electricity from biogas</v>
      </c>
      <c r="C68" s="971"/>
      <c r="D68" s="115" t="str">
        <f t="shared" si="7"/>
        <v>[%]</v>
      </c>
      <c r="E68" s="279"/>
    </row>
    <row r="69" spans="1:6">
      <c r="B69" s="972" t="str">
        <f t="shared" si="6"/>
        <v>Electricity from wind power</v>
      </c>
      <c r="C69" s="973"/>
      <c r="D69" s="115" t="str">
        <f t="shared" si="7"/>
        <v>[%]</v>
      </c>
      <c r="E69" s="279"/>
    </row>
    <row r="70" spans="1:6" ht="13.5" thickBot="1">
      <c r="B70" s="972" t="str">
        <f t="shared" si="6"/>
        <v>Electricity from hydropower</v>
      </c>
      <c r="C70" s="973"/>
      <c r="D70" s="115" t="str">
        <f t="shared" si="7"/>
        <v>[%]</v>
      </c>
      <c r="E70" s="279"/>
    </row>
    <row r="71" spans="1:6" ht="18.75" customHeight="1" thickBot="1">
      <c r="B71" s="61" t="str">
        <f>B52</f>
        <v>CO2-factor</v>
      </c>
      <c r="C71" s="62"/>
      <c r="D71" s="273" t="str">
        <f>D52</f>
        <v>[kgCO2eq/kWh]</v>
      </c>
      <c r="E71" s="274" t="str">
        <f>IF(SUM(E66:E70)=1,(E66*'ANNEX 1 Emission Factors'!$M$35+E67*'ANNEX 1 Emission Factors'!$M$36+E68*'ANNEX 1 Emission Factors'!$M$37+E69*'ANNEX 1 Emission Factors'!$M$33+E70*'ANNEX 1 Emission Factors'!$M$34),NichtGleich)</f>
        <v>Input not equal to 100%.</v>
      </c>
    </row>
    <row r="74" spans="1:6" s="240" customFormat="1">
      <c r="A74" s="523" t="str">
        <f>HLOOKUP(Start!$B$14,Sprachen_allg!B:Z,ROWS(Sprachen_allg!1:398),FALSE)</f>
        <v>2. Project-specific emission factor</v>
      </c>
    </row>
    <row r="76" spans="1:6">
      <c r="B76" s="51" t="str">
        <f>HLOOKUP(Start!$B$14,Sprachen_allg!B:Z,ROWS(Sprachen_allg!1:399),FALSE)</f>
        <v>Emission factor 1 (project-specific)</v>
      </c>
    </row>
    <row r="77" spans="1:6" ht="15.95" customHeight="1">
      <c r="B77" s="39" t="str">
        <f>B18</f>
        <v>Product name:</v>
      </c>
      <c r="C77" s="967"/>
      <c r="D77" s="967"/>
      <c r="E77" s="967"/>
      <c r="F77" s="30" t="str">
        <f>HLOOKUP(Start!$B$14,Sprachen_allg!B:Z,ROWS(Sprachen_allg!1:397),FALSE)</f>
        <v>e.g. electricity from neighbouring property</v>
      </c>
    </row>
    <row r="78" spans="1:6">
      <c r="B78" s="970" t="str">
        <f>HLOOKUP(Start!$B$14,Sprachen_allg!B:Z,ROWS(Sprachen_allg!1:396),FALSE)</f>
        <v>Share of renewable energy:</v>
      </c>
      <c r="C78" s="971"/>
      <c r="D78" s="115"/>
      <c r="E78" s="280"/>
      <c r="F78" s="30" t="str">
        <f>D66</f>
        <v>[%]</v>
      </c>
    </row>
    <row r="79" spans="1:6">
      <c r="B79" s="269" t="str">
        <f>B57</f>
        <v>Supplier:</v>
      </c>
      <c r="C79" s="967"/>
      <c r="D79" s="967"/>
      <c r="E79" s="967"/>
    </row>
    <row r="80" spans="1:6">
      <c r="B80" s="269" t="str">
        <f>B59</f>
        <v>Evidence:</v>
      </c>
      <c r="C80" s="967"/>
      <c r="D80" s="967"/>
      <c r="E80" s="967"/>
    </row>
    <row r="81" spans="2:6">
      <c r="B81" s="271" t="str">
        <f>B61</f>
        <v>Specific emission factor:</v>
      </c>
    </row>
    <row r="82" spans="2:6">
      <c r="B82" s="269" t="str">
        <f>B62</f>
        <v>CO2-factor:</v>
      </c>
      <c r="C82" s="968"/>
      <c r="D82" s="968"/>
      <c r="E82" s="969"/>
      <c r="F82" s="272" t="str">
        <f>F62</f>
        <v>[kgCO2eq/kWh]</v>
      </c>
    </row>
    <row r="83" spans="2:6" ht="15" customHeight="1">
      <c r="B83" s="39" t="str">
        <f>B63</f>
        <v>Data source:</v>
      </c>
      <c r="C83" s="966"/>
      <c r="D83" s="966"/>
      <c r="E83" s="966"/>
      <c r="F83" s="30" t="str">
        <f>F63</f>
        <v>[-]</v>
      </c>
    </row>
    <row r="84" spans="2:6">
      <c r="B84" s="247"/>
    </row>
    <row r="85" spans="2:6">
      <c r="B85" s="277" t="str">
        <f>HLOOKUP(Start!$B$14,Sprachen_allg!B:Z,ROWS(Sprachen_allg!1:400),FALSE)</f>
        <v>Emission factor 2 (project-specific)</v>
      </c>
    </row>
    <row r="86" spans="2:6" ht="15.95" customHeight="1">
      <c r="B86" s="39" t="str">
        <f>B18</f>
        <v>Product name:</v>
      </c>
      <c r="C86" s="967"/>
      <c r="D86" s="967"/>
      <c r="E86" s="967"/>
      <c r="F86" s="30" t="str">
        <f>F77</f>
        <v>e.g. electricity from neighbouring property</v>
      </c>
    </row>
    <row r="87" spans="2:6">
      <c r="B87" s="970" t="str">
        <f>HLOOKUP(Start!$B$14,Sprachen_allg!B:Z,ROWS(Sprachen_allg!1:396),FALSE)</f>
        <v>Share of renewable energy:</v>
      </c>
      <c r="C87" s="971"/>
      <c r="D87" s="115"/>
      <c r="E87" s="280"/>
      <c r="F87" s="30" t="str">
        <f>D66</f>
        <v>[%]</v>
      </c>
    </row>
    <row r="88" spans="2:6">
      <c r="B88" s="269" t="str">
        <f>B57</f>
        <v>Supplier:</v>
      </c>
      <c r="C88" s="967"/>
      <c r="D88" s="967"/>
      <c r="E88" s="967"/>
    </row>
    <row r="89" spans="2:6">
      <c r="B89" s="269" t="str">
        <f>B59</f>
        <v>Evidence:</v>
      </c>
      <c r="C89" s="967"/>
      <c r="D89" s="967"/>
      <c r="E89" s="967"/>
    </row>
    <row r="90" spans="2:6">
      <c r="B90" s="271" t="str">
        <f>B61</f>
        <v>Specific emission factor:</v>
      </c>
    </row>
    <row r="91" spans="2:6">
      <c r="B91" s="269" t="str">
        <f>B62</f>
        <v>CO2-factor:</v>
      </c>
      <c r="C91" s="968"/>
      <c r="D91" s="968"/>
      <c r="E91" s="969"/>
      <c r="F91" s="272" t="str">
        <f>F62</f>
        <v>[kgCO2eq/kWh]</v>
      </c>
    </row>
    <row r="92" spans="2:6" ht="15" customHeight="1">
      <c r="B92" s="39" t="str">
        <f>B63</f>
        <v>Data source:</v>
      </c>
      <c r="C92" s="966"/>
      <c r="D92" s="966"/>
      <c r="E92" s="966"/>
      <c r="F92" s="30" t="str">
        <f>F63</f>
        <v>[-]</v>
      </c>
    </row>
    <row r="93" spans="2:6">
      <c r="B93" s="247"/>
    </row>
    <row r="94" spans="2:6">
      <c r="B94" s="277" t="str">
        <f>HLOOKUP(Start!$B$14,Sprachen_allg!B:Z,ROWS(Sprachen_allg!1:401),FALSE)</f>
        <v>Emission factor 3 (project-specific)</v>
      </c>
    </row>
    <row r="95" spans="2:6" ht="15.95" customHeight="1">
      <c r="B95" s="39" t="str">
        <f>B18</f>
        <v>Product name:</v>
      </c>
      <c r="C95" s="967"/>
      <c r="D95" s="967"/>
      <c r="E95" s="967"/>
      <c r="F95" s="30" t="str">
        <f>F86</f>
        <v>e.g. electricity from neighbouring property</v>
      </c>
    </row>
    <row r="96" spans="2:6">
      <c r="B96" s="970" t="str">
        <f>HLOOKUP(Start!$B$14,Sprachen_allg!B:Z,ROWS(Sprachen_allg!1:396),FALSE)</f>
        <v>Share of renewable energy:</v>
      </c>
      <c r="C96" s="971"/>
      <c r="D96" s="115"/>
      <c r="E96" s="280"/>
      <c r="F96" s="520" t="str">
        <f>D66</f>
        <v>[%]</v>
      </c>
    </row>
    <row r="97" spans="1:6">
      <c r="B97" s="269" t="str">
        <f>B57</f>
        <v>Supplier:</v>
      </c>
      <c r="C97" s="967"/>
      <c r="D97" s="967"/>
      <c r="E97" s="967"/>
    </row>
    <row r="98" spans="1:6">
      <c r="B98" s="269" t="str">
        <f>B59</f>
        <v>Evidence:</v>
      </c>
      <c r="C98" s="967"/>
      <c r="D98" s="967"/>
      <c r="E98" s="967"/>
    </row>
    <row r="99" spans="1:6">
      <c r="B99" s="271" t="str">
        <f>B61</f>
        <v>Specific emission factor:</v>
      </c>
    </row>
    <row r="100" spans="1:6">
      <c r="B100" s="269" t="str">
        <f>B62</f>
        <v>CO2-factor:</v>
      </c>
      <c r="C100" s="968"/>
      <c r="D100" s="968"/>
      <c r="E100" s="969"/>
      <c r="F100" s="272" t="str">
        <f>F62</f>
        <v>[kgCO2eq/kWh]</v>
      </c>
    </row>
    <row r="101" spans="1:6" ht="15" customHeight="1">
      <c r="B101" s="39" t="str">
        <f>B63</f>
        <v>Data source:</v>
      </c>
      <c r="C101" s="966"/>
      <c r="D101" s="966"/>
      <c r="E101" s="966"/>
      <c r="F101" s="30" t="str">
        <f>F63</f>
        <v>[-]</v>
      </c>
    </row>
    <row r="104" spans="1:6" s="240" customFormat="1">
      <c r="A104" s="240" t="str">
        <f>HLOOKUP(Start!$B$14,Sprachen_allg!B:Z,ROWS(Sprachen_allg!1:402),FALSE)</f>
        <v>3. Supplier-specific district heating</v>
      </c>
    </row>
    <row r="106" spans="1:6">
      <c r="B106" s="51" t="str">
        <f>HLOOKUP(Start!$B$14,Sprachen_allg!B:Z,ROWS(Sprachen_allg!1:403),FALSE)</f>
        <v>District heating 1 (supplier-specific)</v>
      </c>
    </row>
    <row r="107" spans="1:6" ht="15.95" customHeight="1">
      <c r="B107" s="39" t="str">
        <f>B77</f>
        <v>Product name:</v>
      </c>
      <c r="C107" s="967"/>
      <c r="D107" s="967"/>
      <c r="E107" s="967"/>
      <c r="F107" s="30" t="str">
        <f>HLOOKUP(Start!$B$14,Sprachen_allg!B:Z,ROWS(Sprachen_allg!1:406),FALSE)</f>
        <v>e.g. district heating from the grid ...</v>
      </c>
    </row>
    <row r="108" spans="1:6">
      <c r="B108" s="970" t="str">
        <f t="shared" ref="B108" si="8">B78</f>
        <v>Share of renewable energy:</v>
      </c>
      <c r="C108" s="971"/>
      <c r="D108" s="115"/>
      <c r="E108" s="280"/>
      <c r="F108" s="520" t="str">
        <f>D66</f>
        <v>[%]</v>
      </c>
    </row>
    <row r="109" spans="1:6">
      <c r="B109" s="269" t="str">
        <f>B79</f>
        <v>Supplier:</v>
      </c>
      <c r="C109" s="967"/>
      <c r="D109" s="967"/>
      <c r="E109" s="967"/>
    </row>
    <row r="110" spans="1:6">
      <c r="B110" s="269" t="str">
        <f>B80</f>
        <v>Evidence:</v>
      </c>
      <c r="C110" s="967"/>
      <c r="D110" s="967"/>
      <c r="E110" s="967"/>
    </row>
    <row r="111" spans="1:6">
      <c r="B111" s="271" t="str">
        <f>B81</f>
        <v>Specific emission factor:</v>
      </c>
    </row>
    <row r="112" spans="1:6">
      <c r="B112" s="269" t="str">
        <f>B82</f>
        <v>CO2-factor:</v>
      </c>
      <c r="C112" s="968"/>
      <c r="D112" s="968"/>
      <c r="E112" s="969"/>
      <c r="F112" s="272" t="str">
        <f>F82</f>
        <v>[kgCO2eq/kWh]</v>
      </c>
    </row>
    <row r="113" spans="2:6" ht="15" customHeight="1">
      <c r="B113" s="39" t="str">
        <f>B83</f>
        <v>Data source:</v>
      </c>
      <c r="C113" s="966"/>
      <c r="D113" s="966"/>
      <c r="E113" s="966"/>
      <c r="F113" s="30" t="str">
        <f>F83</f>
        <v>[-]</v>
      </c>
    </row>
    <row r="114" spans="2:6">
      <c r="B114" s="247"/>
    </row>
    <row r="115" spans="2:6">
      <c r="B115" s="527" t="str">
        <f>HLOOKUP(Start!$B$14,Sprachen_allg!B:Z,ROWS(Sprachen_allg!1:404),FALSE)</f>
        <v>District heating 2 (supplier-specific)</v>
      </c>
    </row>
    <row r="116" spans="2:6" ht="15.95" customHeight="1">
      <c r="B116" s="39" t="str">
        <f>B86</f>
        <v>Product name:</v>
      </c>
      <c r="C116" s="967"/>
      <c r="D116" s="967"/>
      <c r="E116" s="967"/>
      <c r="F116" s="30" t="str">
        <f>F107</f>
        <v>e.g. district heating from the grid ...</v>
      </c>
    </row>
    <row r="117" spans="2:6">
      <c r="B117" s="970" t="str">
        <f t="shared" ref="B117" si="9">B87</f>
        <v>Share of renewable energy:</v>
      </c>
      <c r="C117" s="971"/>
      <c r="D117" s="115"/>
      <c r="E117" s="280"/>
      <c r="F117" s="30" t="str">
        <f>F87</f>
        <v>[%]</v>
      </c>
    </row>
    <row r="118" spans="2:6">
      <c r="B118" s="269" t="str">
        <f>B88</f>
        <v>Supplier:</v>
      </c>
      <c r="C118" s="967"/>
      <c r="D118" s="967"/>
      <c r="E118" s="967"/>
    </row>
    <row r="119" spans="2:6">
      <c r="B119" s="269" t="str">
        <f>B89</f>
        <v>Evidence:</v>
      </c>
      <c r="C119" s="967"/>
      <c r="D119" s="967"/>
      <c r="E119" s="967"/>
    </row>
    <row r="120" spans="2:6">
      <c r="B120" s="271" t="str">
        <f>B90</f>
        <v>Specific emission factor:</v>
      </c>
    </row>
    <row r="121" spans="2:6">
      <c r="B121" s="269" t="str">
        <f>B91</f>
        <v>CO2-factor:</v>
      </c>
      <c r="C121" s="968"/>
      <c r="D121" s="968"/>
      <c r="E121" s="969"/>
      <c r="F121" s="272" t="str">
        <f>F91</f>
        <v>[kgCO2eq/kWh]</v>
      </c>
    </row>
    <row r="122" spans="2:6" ht="15" customHeight="1">
      <c r="B122" s="39" t="str">
        <f>B92</f>
        <v>Data source:</v>
      </c>
      <c r="C122" s="966"/>
      <c r="D122" s="966"/>
      <c r="E122" s="966"/>
      <c r="F122" s="30" t="str">
        <f>F92</f>
        <v>[-]</v>
      </c>
    </row>
    <row r="123" spans="2:6">
      <c r="B123" s="247"/>
    </row>
    <row r="124" spans="2:6">
      <c r="B124" s="277" t="str">
        <f>HLOOKUP(Start!$B$14,Sprachen_allg!B:Z,ROWS(Sprachen_allg!1:405),FALSE)</f>
        <v>District heating 3 (supplier-specific)</v>
      </c>
    </row>
    <row r="125" spans="2:6" ht="15.95" customHeight="1">
      <c r="B125" s="39" t="str">
        <f>B95</f>
        <v>Product name:</v>
      </c>
      <c r="C125" s="967"/>
      <c r="D125" s="967"/>
      <c r="E125" s="967"/>
      <c r="F125" s="30" t="str">
        <f>F116</f>
        <v>e.g. district heating from the grid ...</v>
      </c>
    </row>
    <row r="126" spans="2:6">
      <c r="B126" s="970" t="str">
        <f t="shared" ref="B126" si="10">B96</f>
        <v>Share of renewable energy:</v>
      </c>
      <c r="C126" s="971"/>
      <c r="D126" s="115"/>
      <c r="E126" s="280"/>
      <c r="F126" s="30" t="str">
        <f>F96</f>
        <v>[%]</v>
      </c>
    </row>
    <row r="127" spans="2:6">
      <c r="B127" s="269" t="str">
        <f>B97</f>
        <v>Supplier:</v>
      </c>
      <c r="C127" s="967"/>
      <c r="D127" s="967"/>
      <c r="E127" s="967"/>
    </row>
    <row r="128" spans="2:6">
      <c r="B128" s="269" t="str">
        <f>B98</f>
        <v>Evidence:</v>
      </c>
      <c r="C128" s="967"/>
      <c r="D128" s="967"/>
      <c r="E128" s="967"/>
    </row>
    <row r="129" spans="1:6">
      <c r="B129" s="271" t="str">
        <f>B99</f>
        <v>Specific emission factor:</v>
      </c>
    </row>
    <row r="130" spans="1:6">
      <c r="B130" s="269" t="str">
        <f>B100</f>
        <v>CO2-factor:</v>
      </c>
      <c r="C130" s="968"/>
      <c r="D130" s="968"/>
      <c r="E130" s="969"/>
      <c r="F130" s="272" t="str">
        <f>F100</f>
        <v>[kgCO2eq/kWh]</v>
      </c>
    </row>
    <row r="131" spans="1:6" ht="15" customHeight="1">
      <c r="B131" s="39" t="str">
        <f>B101</f>
        <v>Data source:</v>
      </c>
      <c r="C131" s="966"/>
      <c r="D131" s="966"/>
      <c r="E131" s="966"/>
      <c r="F131" s="30" t="str">
        <f>F101</f>
        <v>[-]</v>
      </c>
    </row>
    <row r="134" spans="1:6" s="240" customFormat="1">
      <c r="A134" s="240" t="str">
        <f>HLOOKUP(Start!$B$14,Sprachen_allg!B:Z,ROWS(Sprachen_allg!1:407),FALSE)</f>
        <v>4. Supplier-specific district cooling</v>
      </c>
    </row>
    <row r="136" spans="1:6">
      <c r="B136" s="521" t="str">
        <f>HLOOKUP(Start!$B$14,Sprachen_allg!B:Z,ROWS(Sprachen_allg!1:408),FALSE)</f>
        <v>District cooling 1 (supplier-specific)</v>
      </c>
    </row>
    <row r="137" spans="1:6" ht="15.95" customHeight="1">
      <c r="B137" s="39" t="str">
        <f>B107</f>
        <v>Product name:</v>
      </c>
      <c r="C137" s="967"/>
      <c r="D137" s="967"/>
      <c r="E137" s="967"/>
      <c r="F137" s="520" t="str">
        <f>HLOOKUP(Start!$B$14,Sprachen_allg!B:Z,ROWS(Sprachen_allg!1:411),FALSE)</f>
        <v>e.g. district cooling from supplier xyz ...</v>
      </c>
    </row>
    <row r="138" spans="1:6">
      <c r="B138" s="970" t="str">
        <f t="shared" ref="B138" si="11">B108</f>
        <v>Share of renewable energy:</v>
      </c>
      <c r="C138" s="971"/>
      <c r="D138" s="115"/>
      <c r="E138" s="280"/>
      <c r="F138" s="30" t="str">
        <f>F108</f>
        <v>[%]</v>
      </c>
    </row>
    <row r="139" spans="1:6">
      <c r="B139" s="269" t="str">
        <f>B109</f>
        <v>Supplier:</v>
      </c>
      <c r="C139" s="967"/>
      <c r="D139" s="967"/>
      <c r="E139" s="967"/>
    </row>
    <row r="140" spans="1:6">
      <c r="B140" s="269" t="str">
        <f>B110</f>
        <v>Evidence:</v>
      </c>
      <c r="C140" s="967"/>
      <c r="D140" s="967"/>
      <c r="E140" s="967"/>
    </row>
    <row r="141" spans="1:6">
      <c r="B141" s="271" t="str">
        <f>B111</f>
        <v>Specific emission factor:</v>
      </c>
    </row>
    <row r="142" spans="1:6">
      <c r="B142" s="269" t="str">
        <f>B112</f>
        <v>CO2-factor:</v>
      </c>
      <c r="C142" s="968"/>
      <c r="D142" s="968"/>
      <c r="E142" s="969"/>
      <c r="F142" s="272" t="str">
        <f>F112</f>
        <v>[kgCO2eq/kWh]</v>
      </c>
    </row>
    <row r="143" spans="1:6" ht="15" customHeight="1">
      <c r="B143" s="39" t="str">
        <f>B113</f>
        <v>Data source:</v>
      </c>
      <c r="C143" s="966"/>
      <c r="D143" s="966"/>
      <c r="E143" s="966"/>
      <c r="F143" s="30" t="str">
        <f>F113</f>
        <v>[-]</v>
      </c>
    </row>
    <row r="144" spans="1:6">
      <c r="B144" s="247"/>
    </row>
    <row r="145" spans="2:6">
      <c r="B145" s="527" t="str">
        <f>HLOOKUP(Start!$B$14,Sprachen_allg!B:Z,ROWS(Sprachen_allg!1:409),FALSE)</f>
        <v>District cooling 2 (supplier-specific)</v>
      </c>
    </row>
    <row r="146" spans="2:6" ht="15.95" customHeight="1">
      <c r="B146" s="39" t="str">
        <f>B116</f>
        <v>Product name:</v>
      </c>
      <c r="C146" s="967"/>
      <c r="D146" s="967"/>
      <c r="E146" s="967"/>
      <c r="F146" s="30" t="str">
        <f>F137</f>
        <v>e.g. district cooling from supplier xyz ...</v>
      </c>
    </row>
    <row r="147" spans="2:6">
      <c r="B147" s="970" t="str">
        <f t="shared" ref="B147" si="12">B117</f>
        <v>Share of renewable energy:</v>
      </c>
      <c r="C147" s="971"/>
      <c r="D147" s="115"/>
      <c r="E147" s="280"/>
      <c r="F147" s="30" t="str">
        <f>F117</f>
        <v>[%]</v>
      </c>
    </row>
    <row r="148" spans="2:6">
      <c r="B148" s="269" t="str">
        <f>B118</f>
        <v>Supplier:</v>
      </c>
      <c r="C148" s="967"/>
      <c r="D148" s="967"/>
      <c r="E148" s="967"/>
    </row>
    <row r="149" spans="2:6">
      <c r="B149" s="269" t="str">
        <f>B119</f>
        <v>Evidence:</v>
      </c>
      <c r="C149" s="967"/>
      <c r="D149" s="967"/>
      <c r="E149" s="967"/>
    </row>
    <row r="150" spans="2:6">
      <c r="B150" s="271" t="str">
        <f>B120</f>
        <v>Specific emission factor:</v>
      </c>
    </row>
    <row r="151" spans="2:6">
      <c r="B151" s="269" t="str">
        <f>B121</f>
        <v>CO2-factor:</v>
      </c>
      <c r="C151" s="968"/>
      <c r="D151" s="968"/>
      <c r="E151" s="969"/>
      <c r="F151" s="272" t="str">
        <f>F121</f>
        <v>[kgCO2eq/kWh]</v>
      </c>
    </row>
    <row r="152" spans="2:6" ht="15" customHeight="1">
      <c r="B152" s="39" t="str">
        <f>B122</f>
        <v>Data source:</v>
      </c>
      <c r="C152" s="966"/>
      <c r="D152" s="966"/>
      <c r="E152" s="966"/>
      <c r="F152" s="30" t="str">
        <f>F122</f>
        <v>[-]</v>
      </c>
    </row>
    <row r="153" spans="2:6">
      <c r="B153" s="247"/>
    </row>
    <row r="154" spans="2:6">
      <c r="B154" s="527" t="str">
        <f>HLOOKUP(Start!$B$14,Sprachen_allg!B:Z,ROWS(Sprachen_allg!1:410),FALSE)</f>
        <v>District cooling 3 (supplier-specific)</v>
      </c>
    </row>
    <row r="155" spans="2:6" ht="15.95" customHeight="1">
      <c r="B155" s="39" t="str">
        <f>B125</f>
        <v>Product name:</v>
      </c>
      <c r="C155" s="967"/>
      <c r="D155" s="967"/>
      <c r="E155" s="967"/>
      <c r="F155" s="30" t="str">
        <f>F146</f>
        <v>e.g. district cooling from supplier xyz ...</v>
      </c>
    </row>
    <row r="156" spans="2:6">
      <c r="B156" s="970" t="str">
        <f t="shared" ref="B156" si="13">B126</f>
        <v>Share of renewable energy:</v>
      </c>
      <c r="C156" s="971"/>
      <c r="D156" s="115"/>
      <c r="E156" s="280"/>
      <c r="F156" s="30" t="str">
        <f>F126</f>
        <v>[%]</v>
      </c>
    </row>
    <row r="157" spans="2:6">
      <c r="B157" s="269" t="str">
        <f>B127</f>
        <v>Supplier:</v>
      </c>
      <c r="C157" s="967"/>
      <c r="D157" s="967"/>
      <c r="E157" s="967"/>
    </row>
    <row r="158" spans="2:6">
      <c r="B158" s="269" t="str">
        <f>B128</f>
        <v>Evidence:</v>
      </c>
      <c r="C158" s="967"/>
      <c r="D158" s="967"/>
      <c r="E158" s="967"/>
    </row>
    <row r="159" spans="2:6">
      <c r="B159" s="271" t="str">
        <f>B129</f>
        <v>Specific emission factor:</v>
      </c>
    </row>
    <row r="160" spans="2:6">
      <c r="B160" s="269" t="str">
        <f>B130</f>
        <v>CO2-factor:</v>
      </c>
      <c r="C160" s="968"/>
      <c r="D160" s="968"/>
      <c r="E160" s="968"/>
      <c r="F160" s="30" t="str">
        <f>F130</f>
        <v>[kgCO2eq/kWh]</v>
      </c>
    </row>
    <row r="161" spans="2:6" ht="15" customHeight="1">
      <c r="B161" s="39" t="str">
        <f>B131</f>
        <v>Data source:</v>
      </c>
      <c r="C161" s="966"/>
      <c r="D161" s="966"/>
      <c r="E161" s="966"/>
      <c r="F161" s="30" t="str">
        <f>F131</f>
        <v>[-]</v>
      </c>
    </row>
  </sheetData>
  <sheetProtection algorithmName="SHA-512" hashValue="xy+HgmlKmC7O7bCXfVZdJ/L4yqcX0WLHNIl9b3W0v0q/u/lJgtaIJRQ5NqQ2rYQrSuG9UOnNInghVX1LROAA5Q==" saltValue="OKf90CrUDWy/koMab2pcEg==" spinCount="100000" sheet="1" objects="1" scenarios="1" formatColumns="0" formatRows="0" selectLockedCells="1"/>
  <mergeCells count="89">
    <mergeCell ref="C113:E113"/>
    <mergeCell ref="C59:E59"/>
    <mergeCell ref="C56:E56"/>
    <mergeCell ref="C62:E62"/>
    <mergeCell ref="B66:C66"/>
    <mergeCell ref="B67:C67"/>
    <mergeCell ref="C63:E63"/>
    <mergeCell ref="C91:E91"/>
    <mergeCell ref="C82:E82"/>
    <mergeCell ref="C92:E92"/>
    <mergeCell ref="C101:E101"/>
    <mergeCell ref="C88:E88"/>
    <mergeCell ref="C89:E89"/>
    <mergeCell ref="C109:E109"/>
    <mergeCell ref="B96:C96"/>
    <mergeCell ref="B108:C108"/>
    <mergeCell ref="B68:C68"/>
    <mergeCell ref="C79:E79"/>
    <mergeCell ref="B69:C69"/>
    <mergeCell ref="B70:C70"/>
    <mergeCell ref="B4:F5"/>
    <mergeCell ref="C21:E21"/>
    <mergeCell ref="C24:E24"/>
    <mergeCell ref="C38:E38"/>
    <mergeCell ref="C39:E39"/>
    <mergeCell ref="C20:E20"/>
    <mergeCell ref="B15:F15"/>
    <mergeCell ref="C19:E19"/>
    <mergeCell ref="B31:C31"/>
    <mergeCell ref="B32:C32"/>
    <mergeCell ref="B28:C28"/>
    <mergeCell ref="B29:C29"/>
    <mergeCell ref="B30:C30"/>
    <mergeCell ref="C25:E25"/>
    <mergeCell ref="C18:E18"/>
    <mergeCell ref="C37:E37"/>
    <mergeCell ref="C40:E40"/>
    <mergeCell ref="C43:E43"/>
    <mergeCell ref="B47:C47"/>
    <mergeCell ref="B48:C48"/>
    <mergeCell ref="B49:C49"/>
    <mergeCell ref="C44:E44"/>
    <mergeCell ref="B51:C51"/>
    <mergeCell ref="C57:E57"/>
    <mergeCell ref="C58:E58"/>
    <mergeCell ref="C155:E155"/>
    <mergeCell ref="C127:E127"/>
    <mergeCell ref="C128:E128"/>
    <mergeCell ref="C152:E152"/>
    <mergeCell ref="B138:C138"/>
    <mergeCell ref="C80:E80"/>
    <mergeCell ref="C97:E97"/>
    <mergeCell ref="C98:E98"/>
    <mergeCell ref="C100:E100"/>
    <mergeCell ref="B117:C117"/>
    <mergeCell ref="B126:C126"/>
    <mergeCell ref="C107:E107"/>
    <mergeCell ref="C116:E116"/>
    <mergeCell ref="B50:C50"/>
    <mergeCell ref="B147:C147"/>
    <mergeCell ref="C77:E77"/>
    <mergeCell ref="C86:E86"/>
    <mergeCell ref="C95:E95"/>
    <mergeCell ref="C143:E143"/>
    <mergeCell ref="C130:E130"/>
    <mergeCell ref="C139:E139"/>
    <mergeCell ref="C140:E140"/>
    <mergeCell ref="C142:E142"/>
    <mergeCell ref="C131:E131"/>
    <mergeCell ref="B78:C78"/>
    <mergeCell ref="B87:C87"/>
    <mergeCell ref="C110:E110"/>
    <mergeCell ref="C112:E112"/>
    <mergeCell ref="C83:E83"/>
    <mergeCell ref="C161:E161"/>
    <mergeCell ref="C118:E118"/>
    <mergeCell ref="C119:E119"/>
    <mergeCell ref="C121:E121"/>
    <mergeCell ref="C160:E160"/>
    <mergeCell ref="C148:E148"/>
    <mergeCell ref="C149:E149"/>
    <mergeCell ref="C151:E151"/>
    <mergeCell ref="C157:E157"/>
    <mergeCell ref="C158:E158"/>
    <mergeCell ref="B156:C156"/>
    <mergeCell ref="C146:E146"/>
    <mergeCell ref="C137:E137"/>
    <mergeCell ref="C122:E122"/>
    <mergeCell ref="C125:E125"/>
  </mergeCells>
  <dataValidations count="3">
    <dataValidation type="decimal" allowBlank="1" showInputMessage="1" showErrorMessage="1" sqref="E28:E32 E47:E51 E66:E70 E78 E87 E96 E108 E117 E126 E138 E147 E156" xr:uid="{00000000-0002-0000-0800-000000000000}">
      <formula1>0</formula1>
      <formula2>1</formula2>
    </dataValidation>
    <dataValidation type="decimal" operator="greaterThanOrEqual" allowBlank="1" showInputMessage="1" showErrorMessage="1" sqref="C114 C121:E121 C24:E24 C43:E43 C62:E62 C82:E82 C91:E91 C100:E100 C112:E112 C151:E151 C130:E130 C142:E142 C160:E160" xr:uid="{00000000-0002-0000-0800-000001000000}">
      <formula1>0</formula1>
    </dataValidation>
    <dataValidation operator="greaterThanOrEqual" allowBlank="1" showInputMessage="1" showErrorMessage="1" sqref="C25:E25 C44:E44 C63:E63 C83:E83 C92:E92 C101:E101 C113:E113 C122:E122 C131:E131 C143:E143 C152:E152 C161:E161" xr:uid="{00000000-0002-0000-0800-000002000000}"/>
  </dataValidations>
  <pageMargins left="0.7" right="0.7" top="0.78740157499999996" bottom="0.78740157499999996" header="0.3" footer="0.3"/>
  <pageSetup paperSize="9" scale="27" orientation="portrait" verticalDpi="200" r:id="rId1"/>
  <extLst>
    <ext xmlns:x14="http://schemas.microsoft.com/office/spreadsheetml/2009/9/main" uri="{78C0D931-6437-407d-A8EE-F0AAD7539E65}">
      <x14:conditionalFormattings>
        <x14:conditionalFormatting xmlns:xm="http://schemas.microsoft.com/office/excel/2006/main">
          <x14:cfRule type="expression" priority="1583" id="{C1AAD6FD-41E6-4615-A531-E07BFA44B2A5}">
            <xm:f>IF($C$20&lt;&gt;Variablen!$B$103,TRUE,FALSE)</xm:f>
            <x14:dxf>
              <font>
                <color theme="0"/>
              </font>
              <fill>
                <patternFill>
                  <bgColor theme="0"/>
                </patternFill>
              </fill>
            </x14:dxf>
          </x14:cfRule>
          <xm:sqref>E28:E33</xm:sqref>
        </x14:conditionalFormatting>
        <x14:conditionalFormatting xmlns:xm="http://schemas.microsoft.com/office/excel/2006/main">
          <x14:cfRule type="expression" priority="1585" id="{D2A4A893-CA67-4432-A21A-573D95C12717}">
            <xm:f>IF($C$39&lt;&gt;Variablen!$B$103,TRUE,FALSE)</xm:f>
            <x14:dxf>
              <font>
                <color theme="0"/>
              </font>
              <fill>
                <patternFill>
                  <bgColor theme="0"/>
                </patternFill>
              </fill>
            </x14:dxf>
          </x14:cfRule>
          <xm:sqref>E47:E52</xm:sqref>
        </x14:conditionalFormatting>
        <x14:conditionalFormatting xmlns:xm="http://schemas.microsoft.com/office/excel/2006/main">
          <x14:cfRule type="expression" priority="1587" id="{7156169A-D21E-4817-85B6-78FCFADFEFEA}">
            <xm:f>IF($C$58&lt;&gt;Variablen!$B$103,TRUE,FALSE)</xm:f>
            <x14:dxf>
              <font>
                <color theme="0"/>
              </font>
              <fill>
                <patternFill>
                  <bgColor theme="0"/>
                </patternFill>
              </fill>
            </x14:dxf>
          </x14:cfRule>
          <xm:sqref>E66:E71</xm:sqref>
        </x14:conditionalFormatting>
        <x14:conditionalFormatting xmlns:xm="http://schemas.microsoft.com/office/excel/2006/main">
          <x14:cfRule type="expression" priority="1592" id="{92121A23-4E47-449B-AFC3-151851EBDC27}">
            <xm:f>IF($C$20&lt;&gt;Variablen!$B$102,TRUE,FALSE)</xm:f>
            <x14:dxf>
              <font>
                <color theme="0"/>
              </font>
              <fill>
                <patternFill>
                  <bgColor theme="0"/>
                </patternFill>
              </fill>
            </x14:dxf>
          </x14:cfRule>
          <xm:sqref>C24:E25</xm:sqref>
        </x14:conditionalFormatting>
        <x14:conditionalFormatting xmlns:xm="http://schemas.microsoft.com/office/excel/2006/main">
          <x14:cfRule type="expression" priority="1593" id="{5D426F6D-7200-4383-B6C3-905F8DE90E67}">
            <xm:f>IF($C$39&lt;&gt;Variablen!$B$102,TRUE,FALSE)</xm:f>
            <x14:dxf>
              <font>
                <color theme="0"/>
              </font>
              <fill>
                <patternFill>
                  <bgColor theme="0"/>
                </patternFill>
              </fill>
            </x14:dxf>
          </x14:cfRule>
          <xm:sqref>C43 C44:E44</xm:sqref>
        </x14:conditionalFormatting>
        <x14:conditionalFormatting xmlns:xm="http://schemas.microsoft.com/office/excel/2006/main">
          <x14:cfRule type="expression" priority="1595" id="{436816A1-B6D9-4299-BD72-2EF47EFFEC7C}">
            <xm:f>IF($C$58&lt;&gt;Variablen!$B$102,TRUE,FALSE)</xm:f>
            <x14:dxf>
              <font>
                <color theme="0"/>
              </font>
              <fill>
                <patternFill>
                  <bgColor theme="0"/>
                </patternFill>
              </fill>
            </x14:dxf>
          </x14:cfRule>
          <xm:sqref>C62 C63:E63</xm:sqref>
        </x14:conditionalFormatting>
      </x14:conditionalFormattings>
    </ext>
    <ext xmlns:x14="http://schemas.microsoft.com/office/spreadsheetml/2009/9/main" uri="{CCE6A557-97BC-4b89-ADB6-D9C93CAAB3DF}">
      <x14:dataValidations xmlns:xm="http://schemas.microsoft.com/office/excel/2006/main" count="1">
        <x14:dataValidation type="list" showInputMessage="1" showErrorMessage="1" xr:uid="{00000000-0002-0000-0800-000003000000}">
          <x14:formula1>
            <xm:f>Variablen!$B$102:$B$103</xm:f>
          </x14:formula1>
          <xm:sqref>C39:E39 C58:E58 C20:E20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62"/>
  <sheetViews>
    <sheetView view="pageBreakPreview" zoomScale="90" zoomScaleNormal="55" zoomScaleSheetLayoutView="90" workbookViewId="0">
      <pane xSplit="2" ySplit="6" topLeftCell="C7" activePane="bottomRight" state="frozen"/>
      <selection pane="topRight" activeCell="C1" sqref="C1"/>
      <selection pane="bottomLeft" activeCell="A7" sqref="A7"/>
      <selection pane="bottomRight" activeCell="L10" sqref="L10:M10"/>
    </sheetView>
  </sheetViews>
  <sheetFormatPr baseColWidth="10" defaultColWidth="11.42578125" defaultRowHeight="12.75" outlineLevelCol="1"/>
  <cols>
    <col min="1" max="1" width="4.7109375" style="14" customWidth="1"/>
    <col min="2" max="2" width="40.7109375" style="14" customWidth="1"/>
    <col min="3" max="9" width="14.7109375" style="249" hidden="1" customWidth="1" outlineLevel="1"/>
    <col min="10" max="10" width="3.7109375" style="14" customWidth="1" collapsed="1"/>
    <col min="11" max="11" width="15.7109375" style="14" customWidth="1"/>
    <col min="12" max="12" width="18.7109375" style="54" customWidth="1"/>
    <col min="13" max="13" width="18.7109375" style="14" customWidth="1"/>
    <col min="14" max="14" width="3.7109375" style="14" customWidth="1"/>
    <col min="15" max="15" width="15.7109375" style="14" customWidth="1"/>
    <col min="16" max="17" width="18.7109375" style="14" customWidth="1"/>
    <col min="18" max="18" width="3.7109375" style="14" customWidth="1"/>
    <col min="19" max="19" width="15.7109375" style="14" customWidth="1"/>
    <col min="20" max="21" width="18.7109375" style="14" customWidth="1"/>
    <col min="22" max="16384" width="11.42578125" style="14"/>
  </cols>
  <sheetData>
    <row r="1" spans="1:21">
      <c r="C1" s="14"/>
      <c r="D1" s="14"/>
      <c r="E1" s="14"/>
      <c r="F1" s="14"/>
      <c r="G1" s="14"/>
      <c r="H1" s="14"/>
      <c r="I1" s="14"/>
      <c r="L1" s="14"/>
    </row>
    <row r="2" spans="1:21" s="27" customFormat="1" ht="20.100000000000001" customHeight="1">
      <c r="A2" s="26" t="str">
        <f>HLOOKUP(Start!$B$14,Sprachen_allg!B:Z,ROWS(Sprachen_allg!1:413),FALSE)</f>
        <v>ANNEX 3: Partial energy values</v>
      </c>
    </row>
    <row r="3" spans="1:21">
      <c r="B3" s="532" t="str">
        <f>HLOOKUP(Start!$B$14,Sprachen_allg!B:Z,ROWS(Sprachen_allg!1:414),FALSE)</f>
        <v>Source:</v>
      </c>
    </row>
    <row r="4" spans="1:21">
      <c r="A4" s="277"/>
      <c r="B4" s="529" t="str">
        <f>HLOOKUP(Start!$B$14,Sprachen_allg!B:Z,ROWS(Sprachen_allg!1:415),FALSE)</f>
        <v>DGNB in cooperation with</v>
      </c>
      <c r="K4" s="533" t="str">
        <f>HLOOKUP(Start!$B$14,Sprachen_allg!B:Z,ROWS(Sprachen_allg!1:472),FALSE)</f>
        <v>Important note about using this auxiliary calculation:</v>
      </c>
      <c r="L4" s="281"/>
    </row>
    <row r="5" spans="1:21" ht="40.5" customHeight="1">
      <c r="B5" s="531" t="str">
        <f>HLOOKUP(Start!$B$14,Sprachen_allg!B:Z,ROWS(Sprachen_allg!1:416),FALSE)</f>
        <v>Institut für Wohnen und Umwelt (IWU)</v>
      </c>
      <c r="K5" s="979" t="str">
        <f>HLOOKUP(Start!$B$14,Sprachen_allg!B:Z,ROWS(Sprachen_allg!1:473),FALSE)</f>
        <v>In the formulas (columns "L", "P" and "T") the electricity consumption from lighting (column "F"), ventilation (column "G"), cooling (column "H") and user-energy/plug-loads ("column I") is calculated. If the electricity consumption for ventilation and cooling is already included in the general areas, the partial energy values in columns "G" and "H" can be omitted manually from the sum formulas.</v>
      </c>
      <c r="L5" s="979"/>
      <c r="M5" s="979"/>
      <c r="N5" s="979"/>
      <c r="O5" s="979"/>
      <c r="P5" s="979"/>
      <c r="Q5" s="979"/>
      <c r="R5" s="979"/>
      <c r="S5" s="979"/>
      <c r="T5" s="979"/>
      <c r="U5" s="979"/>
    </row>
    <row r="6" spans="1:21" ht="12" customHeight="1" thickBot="1">
      <c r="B6" s="56"/>
    </row>
    <row r="7" spans="1:21">
      <c r="K7" s="980" t="str">
        <f>HLOOKUP(Start!$B$14,Sprachen_allg!B:Z,ROWS(Sprachen_allg!1:474),FALSE)</f>
        <v>Subarea / Consumer 1</v>
      </c>
      <c r="L7" s="981"/>
      <c r="M7" s="982"/>
      <c r="O7" s="980" t="str">
        <f>HLOOKUP(Start!$B$14,Sprachen_allg!B:Z,ROWS(Sprachen_allg!1:475),FALSE)</f>
        <v>Subarea / Consumer 2</v>
      </c>
      <c r="P7" s="981"/>
      <c r="Q7" s="982"/>
      <c r="S7" s="980" t="str">
        <f>HLOOKUP(Start!$B$14,Sprachen_allg!B:Z,ROWS(Sprachen_allg!1:476),FALSE)</f>
        <v>Subarea / Consumer 3</v>
      </c>
      <c r="T7" s="981"/>
      <c r="U7" s="982"/>
    </row>
    <row r="8" spans="1:21">
      <c r="K8" s="282"/>
      <c r="L8" s="283"/>
      <c r="M8" s="46"/>
      <c r="O8" s="282"/>
      <c r="P8" s="283"/>
      <c r="Q8" s="284"/>
      <c r="S8" s="282"/>
      <c r="T8" s="283"/>
      <c r="U8" s="284"/>
    </row>
    <row r="9" spans="1:21">
      <c r="K9" s="282" t="str">
        <f>HLOOKUP(Start!$B$14,Sprachen_allg!B:Z,ROWS(Sprachen_allg!1:477),FALSE)</f>
        <v>Name for area:</v>
      </c>
      <c r="L9" s="983"/>
      <c r="M9" s="984"/>
      <c r="O9" s="282" t="str">
        <f t="shared" ref="O9:O10" si="0">K9</f>
        <v>Name for area:</v>
      </c>
      <c r="P9" s="983"/>
      <c r="Q9" s="984"/>
      <c r="S9" s="282" t="str">
        <f t="shared" ref="S9:S10" si="1">O9</f>
        <v>Name for area:</v>
      </c>
      <c r="T9" s="983"/>
      <c r="U9" s="984"/>
    </row>
    <row r="10" spans="1:21">
      <c r="K10" s="282" t="str">
        <f>HLOOKUP(Start!$B$14,Sprachen_allg!B:Z,ROWS(Sprachen_allg!1:478),FALSE)</f>
        <v>Method:</v>
      </c>
      <c r="L10" s="983"/>
      <c r="M10" s="984"/>
      <c r="O10" s="282" t="str">
        <f t="shared" si="0"/>
        <v>Method:</v>
      </c>
      <c r="P10" s="983"/>
      <c r="Q10" s="984"/>
      <c r="S10" s="282" t="str">
        <f t="shared" si="1"/>
        <v>Method:</v>
      </c>
      <c r="T10" s="983"/>
      <c r="U10" s="984"/>
    </row>
    <row r="11" spans="1:21">
      <c r="K11" s="45"/>
      <c r="L11" s="127"/>
      <c r="M11" s="46"/>
      <c r="O11" s="45"/>
      <c r="P11" s="127"/>
      <c r="Q11" s="46"/>
      <c r="S11" s="45"/>
      <c r="T11" s="127"/>
      <c r="U11" s="46"/>
    </row>
    <row r="12" spans="1:21">
      <c r="A12" s="285" t="str">
        <f>HLOOKUP(Start!$B$14,Sprachen_allg!B:Z,ROWS(Sprachen_allg!1:417),FALSE)</f>
        <v>No.</v>
      </c>
      <c r="B12" s="51" t="str">
        <f>HLOOKUP(Start!$B$14,Sprachen_allg!B:Z,ROWS(Sprachen_allg!1:418),FALSE)</f>
        <v>Space type</v>
      </c>
      <c r="C12" s="535" t="str">
        <f>HLOOKUP(Start!$B$14,Sprachen_allg!B:Z,ROWS(Sprachen_allg!1:465),FALSE)</f>
        <v>Main use</v>
      </c>
      <c r="D12" s="285" t="str">
        <f>HLOOKUP(Start!$B$14,Sprachen_allg!B:Z,ROWS(Sprachen_allg!1:466),FALSE)</f>
        <v>Heating</v>
      </c>
      <c r="E12" s="535" t="str">
        <f>HLOOKUP(Start!$B$14,Sprachen_allg!B:Z,ROWS(Sprachen_allg!1:467),FALSE)</f>
        <v>Hot water</v>
      </c>
      <c r="F12" s="535" t="str">
        <f>HLOOKUP(Start!$B$14,Sprachen_allg!B:Z,ROWS(Sprachen_allg!1:468),FALSE)</f>
        <v>Lighting</v>
      </c>
      <c r="G12" s="285" t="str">
        <f>HLOOKUP(Start!$B$14,Sprachen_allg!B:Z,ROWS(Sprachen_allg!1:469),FALSE)</f>
        <v>Ventilation</v>
      </c>
      <c r="H12" s="285" t="str">
        <f>HLOOKUP(Start!$B$14,Sprachen_allg!B:Z,ROWS(Sprachen_allg!1:470),FALSE)</f>
        <v>Cooling</v>
      </c>
      <c r="I12" s="285" t="str">
        <f>HLOOKUP(Start!$B$14,Sprachen_allg!B:Z,ROWS(Sprachen_allg!1:471),FALSE)</f>
        <v>Plug-loads</v>
      </c>
      <c r="K12" s="286" t="str">
        <f>HLOOKUP(Start!$B$14,Sprachen_allg!B:Z,ROWS(Sprachen_allg!1:479),FALSE)</f>
        <v>Area</v>
      </c>
      <c r="L12" s="127" t="str">
        <f>HLOOKUP(Start!$B$14,Sprachen_allg!B:Z,ROWS(Sprachen_allg!1:480),FALSE)</f>
        <v>Electricity</v>
      </c>
      <c r="M12" s="287" t="str">
        <f>HLOOKUP(Start!$B$14,Sprachen_allg!B:Z,ROWS(Sprachen_allg!1:481),FALSE)</f>
        <v>Heating</v>
      </c>
      <c r="O12" s="286" t="str">
        <f t="shared" ref="O12:Q12" si="2">K12</f>
        <v>Area</v>
      </c>
      <c r="P12" s="127" t="str">
        <f t="shared" si="2"/>
        <v>Electricity</v>
      </c>
      <c r="Q12" s="287" t="str">
        <f t="shared" si="2"/>
        <v>Heating</v>
      </c>
      <c r="S12" s="286" t="str">
        <f t="shared" ref="S12:U12" si="3">O12</f>
        <v>Area</v>
      </c>
      <c r="T12" s="127" t="str">
        <f t="shared" si="3"/>
        <v>Electricity</v>
      </c>
      <c r="U12" s="287" t="str">
        <f t="shared" si="3"/>
        <v>Heating</v>
      </c>
    </row>
    <row r="13" spans="1:21">
      <c r="B13" s="35"/>
      <c r="C13" s="54"/>
      <c r="D13" s="249" t="str">
        <f>HLOOKUP(Start!$B$14,Sprachen_Einheiten!B:Z,16,FALSE)</f>
        <v>[kWh/a*m2]</v>
      </c>
      <c r="E13" s="249" t="str">
        <f t="shared" ref="E13:I13" si="4">D13</f>
        <v>[kWh/a*m2]</v>
      </c>
      <c r="F13" s="249" t="str">
        <f t="shared" si="4"/>
        <v>[kWh/a*m2]</v>
      </c>
      <c r="G13" s="249" t="str">
        <f t="shared" si="4"/>
        <v>[kWh/a*m2]</v>
      </c>
      <c r="H13" s="249" t="str">
        <f t="shared" si="4"/>
        <v>[kWh/a*m2]</v>
      </c>
      <c r="I13" s="249" t="str">
        <f t="shared" si="4"/>
        <v>[kWh/a*m2]</v>
      </c>
      <c r="K13" s="282" t="str">
        <f>HLOOKUP(Start!$B$14,Sprachen_Einheiten!B:Z,ROWS(Sprachen_Einheiten!1:12),FALSE)</f>
        <v>[m²]</v>
      </c>
      <c r="L13" s="534" t="str">
        <f>HLOOKUP(Start!$B$14,Sprachen_Einheiten!B:Z,ROWS(Sprachen_Einheiten!1:23),FALSE)</f>
        <v>[kWh]</v>
      </c>
      <c r="M13" s="284" t="str">
        <f>L13</f>
        <v>[kWh]</v>
      </c>
      <c r="O13" s="282" t="str">
        <f t="shared" ref="O13:Q13" si="5">K13</f>
        <v>[m²]</v>
      </c>
      <c r="P13" s="283" t="str">
        <f t="shared" si="5"/>
        <v>[kWh]</v>
      </c>
      <c r="Q13" s="284" t="str">
        <f t="shared" si="5"/>
        <v>[kWh]</v>
      </c>
      <c r="S13" s="282" t="str">
        <f t="shared" ref="S13:U13" si="6">O13</f>
        <v>[m²]</v>
      </c>
      <c r="T13" s="283" t="str">
        <f t="shared" si="6"/>
        <v>[kWh]</v>
      </c>
      <c r="U13" s="284" t="str">
        <f t="shared" si="6"/>
        <v>[kWh]</v>
      </c>
    </row>
    <row r="14" spans="1:21">
      <c r="B14" s="35"/>
      <c r="C14" s="54"/>
      <c r="K14" s="45"/>
      <c r="L14" s="63"/>
      <c r="M14" s="46"/>
      <c r="O14" s="45"/>
      <c r="P14" s="63"/>
      <c r="Q14" s="46"/>
      <c r="S14" s="45"/>
      <c r="T14" s="63"/>
      <c r="U14" s="46"/>
    </row>
    <row r="15" spans="1:21">
      <c r="A15" s="249">
        <v>1</v>
      </c>
      <c r="B15" s="530" t="str">
        <f>HLOOKUP(Start!$B$14,Sprachen_allg!B:Z,ROWS(Sprachen_allg!1:418)+A15,FALSE)</f>
        <v>Single office</v>
      </c>
      <c r="C15" s="54" t="s">
        <v>47</v>
      </c>
      <c r="D15" s="288">
        <v>130.19999999999999</v>
      </c>
      <c r="E15" s="288">
        <v>13.9</v>
      </c>
      <c r="F15" s="288">
        <v>28.3</v>
      </c>
      <c r="G15" s="288">
        <v>16.3</v>
      </c>
      <c r="H15" s="288">
        <v>12.9</v>
      </c>
      <c r="I15" s="288">
        <v>10.5</v>
      </c>
      <c r="K15" s="6"/>
      <c r="L15" s="294">
        <f>IF(OR($L$10=Variablen!$B$109,$L$10=Variablen!$B$111),(F15+G15+H15+I15)*K15,0)</f>
        <v>0</v>
      </c>
      <c r="M15" s="295">
        <f>IF(OR($L$10=Variablen!$B$110,$L$10=Variablen!$B$111),(D15+E15)*K15,0)</f>
        <v>0</v>
      </c>
      <c r="O15" s="6"/>
      <c r="P15" s="294">
        <f>IF(OR($P$10=Variablen!$B$109,$P$10=Variablen!$B$111),(F15+G15+H15+I15)*O15,0)</f>
        <v>0</v>
      </c>
      <c r="Q15" s="295">
        <f>IF(OR($P$10=Variablen!$B$110,$P$10=Variablen!$B$111),(D15+E15)*O15,0)</f>
        <v>0</v>
      </c>
      <c r="S15" s="6"/>
      <c r="T15" s="294">
        <f>IF(OR($T$10=Variablen!$B$109,$T$10=Variablen!$B$111),(F15+G15+H15+I15)*S15,0)</f>
        <v>0</v>
      </c>
      <c r="U15" s="295">
        <f>IF(OR($T$10=Variablen!$B$110,$T$10=Variablen!$B$111),(D15+E15)*S15,0)</f>
        <v>0</v>
      </c>
    </row>
    <row r="16" spans="1:21">
      <c r="A16" s="249">
        <v>2</v>
      </c>
      <c r="B16" s="530" t="str">
        <f>HLOOKUP(Start!$B$14,Sprachen_allg!B:Z,ROWS(Sprachen_allg!2:419)+A16,FALSE)</f>
        <v>Group office</v>
      </c>
      <c r="C16" s="54" t="s">
        <v>47</v>
      </c>
      <c r="D16" s="288">
        <v>132</v>
      </c>
      <c r="E16" s="288">
        <v>13.9</v>
      </c>
      <c r="F16" s="288">
        <v>25.5</v>
      </c>
      <c r="G16" s="288">
        <v>16.3</v>
      </c>
      <c r="H16" s="288">
        <v>12.4</v>
      </c>
      <c r="I16" s="288">
        <v>10.5</v>
      </c>
      <c r="K16" s="6"/>
      <c r="L16" s="294">
        <f>IF(OR($L$10=Variablen!$B$109,$L$10=Variablen!$B$111),(F16+G16+H16+I16)*K16,0)</f>
        <v>0</v>
      </c>
      <c r="M16" s="295">
        <f>IF(OR($L$10=Variablen!$B$110,$L$10=Variablen!$B$111),(D16+E16)*K16,0)</f>
        <v>0</v>
      </c>
      <c r="O16" s="6"/>
      <c r="P16" s="294">
        <f>IF(OR($P$10=Variablen!$B$109,$P$10=Variablen!$B$111),(F16+G16+H16+I16)*O16,0)</f>
        <v>0</v>
      </c>
      <c r="Q16" s="295">
        <f>IF(OR($P$10=Variablen!$B$110,$P$10=Variablen!$B$111),(D16+E16)*O16,0)</f>
        <v>0</v>
      </c>
      <c r="S16" s="6"/>
      <c r="T16" s="294">
        <f>IF(OR($T$10=Variablen!$B$109,$T$10=Variablen!$B$111),(F16+G16+H16+I16)*S16,0)</f>
        <v>0</v>
      </c>
      <c r="U16" s="295">
        <f>IF(OR($T$10=Variablen!$B$110,$T$10=Variablen!$B$111),(D16+E16)*S16,0)</f>
        <v>0</v>
      </c>
    </row>
    <row r="17" spans="1:21">
      <c r="A17" s="249">
        <v>3</v>
      </c>
      <c r="B17" s="530" t="str">
        <f>HLOOKUP(Start!$B$14,Sprachen_allg!B:Z,ROWS(Sprachen_allg!3:420)+A17,FALSE)</f>
        <v>Open-plan office</v>
      </c>
      <c r="C17" s="54" t="s">
        <v>47</v>
      </c>
      <c r="D17" s="288">
        <v>137.30000000000001</v>
      </c>
      <c r="E17" s="288">
        <v>13.9</v>
      </c>
      <c r="F17" s="288">
        <v>31.9</v>
      </c>
      <c r="G17" s="288">
        <v>24.4</v>
      </c>
      <c r="H17" s="288">
        <v>15.9</v>
      </c>
      <c r="I17" s="288">
        <v>15</v>
      </c>
      <c r="K17" s="6"/>
      <c r="L17" s="294">
        <f>IF(OR($L$10=Variablen!$B$109,$L$10=Variablen!$B$111),(F17+G17+H17+I17)*K17,0)</f>
        <v>0</v>
      </c>
      <c r="M17" s="295">
        <f>IF(OR($L$10=Variablen!$B$110,$L$10=Variablen!$B$111),(D17+E17)*K17,0)</f>
        <v>0</v>
      </c>
      <c r="O17" s="6"/>
      <c r="P17" s="294">
        <f>IF(OR($P$10=Variablen!$B$109,$P$10=Variablen!$B$111),(F17+G17+H17+I17)*O17,0)</f>
        <v>0</v>
      </c>
      <c r="Q17" s="295">
        <f>IF(OR($P$10=Variablen!$B$110,$P$10=Variablen!$B$111),(D17+E17)*O17,0)</f>
        <v>0</v>
      </c>
      <c r="S17" s="6"/>
      <c r="T17" s="294">
        <f>IF(OR($T$10=Variablen!$B$109,$T$10=Variablen!$B$111),(F17+G17+H17+I17)*S17,0)</f>
        <v>0</v>
      </c>
      <c r="U17" s="295">
        <f>IF(OR($T$10=Variablen!$B$110,$T$10=Variablen!$B$111),(D17+E17)*S17,0)</f>
        <v>0</v>
      </c>
    </row>
    <row r="18" spans="1:21">
      <c r="A18" s="249">
        <v>4</v>
      </c>
      <c r="B18" s="530" t="str">
        <f>HLOOKUP(Start!$B$14,Sprachen_allg!B:Z,ROWS(Sprachen_allg!4:421)+A18,FALSE)</f>
        <v>Meeting rooms</v>
      </c>
      <c r="C18" s="54" t="s">
        <v>47</v>
      </c>
      <c r="D18" s="288">
        <v>200.3</v>
      </c>
      <c r="E18" s="288">
        <v>0</v>
      </c>
      <c r="F18" s="288">
        <v>32.4</v>
      </c>
      <c r="G18" s="288">
        <v>60.9</v>
      </c>
      <c r="H18" s="288">
        <v>21.2</v>
      </c>
      <c r="I18" s="288">
        <v>2</v>
      </c>
      <c r="K18" s="6"/>
      <c r="L18" s="294">
        <f>IF(OR($L$10=Variablen!$B$109,$L$10=Variablen!$B$111),(F18+G18+H18+I18)*K18,0)</f>
        <v>0</v>
      </c>
      <c r="M18" s="295">
        <f>IF(OR($L$10=Variablen!$B$110,$L$10=Variablen!$B$111),(D18+E18)*K18,0)</f>
        <v>0</v>
      </c>
      <c r="O18" s="6"/>
      <c r="P18" s="294">
        <f>IF(OR($P$10=Variablen!$B$109,$P$10=Variablen!$B$111),(F18+G18+H18+I18)*O18,0)</f>
        <v>0</v>
      </c>
      <c r="Q18" s="295">
        <f>IF(OR($P$10=Variablen!$B$110,$P$10=Variablen!$B$111),(D18+E18)*O18,0)</f>
        <v>0</v>
      </c>
      <c r="S18" s="6"/>
      <c r="T18" s="294">
        <f>IF(OR($T$10=Variablen!$B$109,$T$10=Variablen!$B$111),(F18+G18+H18+I18)*S18,0)</f>
        <v>0</v>
      </c>
      <c r="U18" s="295">
        <f>IF(OR($T$10=Variablen!$B$110,$T$10=Variablen!$B$111),(D18+E18)*S18,0)</f>
        <v>0</v>
      </c>
    </row>
    <row r="19" spans="1:21">
      <c r="A19" s="249">
        <v>5</v>
      </c>
      <c r="B19" s="530" t="str">
        <f>HLOOKUP(Start!$B$14,Sprachen_allg!B:Z,ROWS(Sprachen_allg!5:422)+A19,FALSE)</f>
        <v>Main hall / Lobby</v>
      </c>
      <c r="C19" s="54" t="s">
        <v>47</v>
      </c>
      <c r="D19" s="288">
        <v>147.69999999999999</v>
      </c>
      <c r="E19" s="288">
        <v>0</v>
      </c>
      <c r="F19" s="288">
        <v>13.2</v>
      </c>
      <c r="G19" s="288">
        <v>8.1</v>
      </c>
      <c r="H19" s="288">
        <v>7.3</v>
      </c>
      <c r="I19" s="288">
        <v>6</v>
      </c>
      <c r="K19" s="6"/>
      <c r="L19" s="294">
        <f>IF(OR($L$10=Variablen!$B$109,$L$10=Variablen!$B$111),(F19+G19+H19+I19)*K19,0)</f>
        <v>0</v>
      </c>
      <c r="M19" s="295">
        <f>IF(OR($L$10=Variablen!$B$110,$L$10=Variablen!$B$111),(D19+E19)*K19,0)</f>
        <v>0</v>
      </c>
      <c r="O19" s="6"/>
      <c r="P19" s="294">
        <f>IF(OR($P$10=Variablen!$B$109,$P$10=Variablen!$B$111),(F19+G19+H19+I19)*O19,0)</f>
        <v>0</v>
      </c>
      <c r="Q19" s="295">
        <f>IF(OR($P$10=Variablen!$B$110,$P$10=Variablen!$B$111),(D19+E19)*O19,0)</f>
        <v>0</v>
      </c>
      <c r="S19" s="6"/>
      <c r="T19" s="294">
        <f>IF(OR($T$10=Variablen!$B$109,$T$10=Variablen!$B$111),(F19+G19+H19+I19)*S19,0)</f>
        <v>0</v>
      </c>
      <c r="U19" s="295">
        <f>IF(OR($T$10=Variablen!$B$110,$T$10=Variablen!$B$111),(D19+E19)*S19,0)</f>
        <v>0</v>
      </c>
    </row>
    <row r="20" spans="1:21">
      <c r="A20" s="249">
        <v>6</v>
      </c>
      <c r="B20" s="530" t="str">
        <f>HLOOKUP(Start!$B$14,Sprachen_allg!B:Z,ROWS(Sprachen_allg!6:423)+A20,FALSE)</f>
        <v>Retail / Food store (without refrigerators)</v>
      </c>
      <c r="C20" s="54" t="s">
        <v>47</v>
      </c>
      <c r="D20" s="288">
        <v>154.4</v>
      </c>
      <c r="E20" s="288">
        <v>8.6</v>
      </c>
      <c r="F20" s="288">
        <v>25.7</v>
      </c>
      <c r="G20" s="288">
        <v>21</v>
      </c>
      <c r="H20" s="288">
        <v>13.3</v>
      </c>
      <c r="I20" s="288">
        <v>7.2</v>
      </c>
      <c r="K20" s="6"/>
      <c r="L20" s="294">
        <f>IF(OR($L$10=Variablen!$B$109,$L$10=Variablen!$B$111),(F20+G20+H20+I20)*K20,0)</f>
        <v>0</v>
      </c>
      <c r="M20" s="295">
        <f>IF(OR($L$10=Variablen!$B$110,$L$10=Variablen!$B$111),(D20+E20)*K20,0)</f>
        <v>0</v>
      </c>
      <c r="O20" s="6"/>
      <c r="P20" s="294">
        <f>IF(OR($P$10=Variablen!$B$109,$P$10=Variablen!$B$111),(F20+G20+H20+I20)*O20,0)</f>
        <v>0</v>
      </c>
      <c r="Q20" s="295">
        <f>IF(OR($P$10=Variablen!$B$110,$P$10=Variablen!$B$111),(D20+E20)*O20,0)</f>
        <v>0</v>
      </c>
      <c r="S20" s="6"/>
      <c r="T20" s="294">
        <f>IF(OR($T$10=Variablen!$B$109,$T$10=Variablen!$B$111),(F20+G20+H20+I20)*S20,0)</f>
        <v>0</v>
      </c>
      <c r="U20" s="295">
        <f>IF(OR($T$10=Variablen!$B$110,$T$10=Variablen!$B$111),(D20+E20)*S20,0)</f>
        <v>0</v>
      </c>
    </row>
    <row r="21" spans="1:21">
      <c r="A21" s="249">
        <v>7</v>
      </c>
      <c r="B21" s="530" t="str">
        <f>HLOOKUP(Start!$B$14,Sprachen_allg!B:Z,ROWS(Sprachen_allg!7:424)+A21,FALSE)</f>
        <v>Retail / Food store (with refrigerators)</v>
      </c>
      <c r="C21" s="54" t="s">
        <v>47</v>
      </c>
      <c r="D21" s="288">
        <v>163.69999999999999</v>
      </c>
      <c r="E21" s="288">
        <v>8.6</v>
      </c>
      <c r="F21" s="288">
        <v>28.2</v>
      </c>
      <c r="G21" s="288">
        <v>21</v>
      </c>
      <c r="H21" s="288">
        <v>16.5</v>
      </c>
      <c r="I21" s="288">
        <v>25.5</v>
      </c>
      <c r="K21" s="6"/>
      <c r="L21" s="294">
        <f>IF(OR($L$10=Variablen!$B$109,$L$10=Variablen!$B$111),(F21+G21+H21+I21)*K21,0)</f>
        <v>0</v>
      </c>
      <c r="M21" s="295">
        <f>IF(OR($L$10=Variablen!$B$110,$L$10=Variablen!$B$111),(D21+E21)*K21,0)</f>
        <v>0</v>
      </c>
      <c r="O21" s="6"/>
      <c r="P21" s="294">
        <f>IF(OR($P$10=Variablen!$B$109,$P$10=Variablen!$B$111),(F21+G21+H21+I21)*O21,0)</f>
        <v>0</v>
      </c>
      <c r="Q21" s="295">
        <f>IF(OR($P$10=Variablen!$B$110,$P$10=Variablen!$B$111),(D21+E21)*O21,0)</f>
        <v>0</v>
      </c>
      <c r="S21" s="6"/>
      <c r="T21" s="294">
        <f>IF(OR($T$10=Variablen!$B$109,$T$10=Variablen!$B$111),(F21+G21+H21+I21)*S21,0)</f>
        <v>0</v>
      </c>
      <c r="U21" s="295">
        <f>IF(OR($T$10=Variablen!$B$110,$T$10=Variablen!$B$111),(D21+E21)*S21,0)</f>
        <v>0</v>
      </c>
    </row>
    <row r="22" spans="1:21">
      <c r="A22" s="249">
        <v>8</v>
      </c>
      <c r="B22" s="530" t="str">
        <f>HLOOKUP(Start!$B$14,Sprachen_allg!B:Z,ROWS(Sprachen_allg!8:425)+A22,FALSE)</f>
        <v>Classroom (schools)</v>
      </c>
      <c r="C22" s="54" t="s">
        <v>47</v>
      </c>
      <c r="D22" s="288">
        <v>143</v>
      </c>
      <c r="E22" s="288">
        <v>35.9</v>
      </c>
      <c r="F22" s="288">
        <v>7.6</v>
      </c>
      <c r="G22" s="288">
        <v>22.5</v>
      </c>
      <c r="H22" s="288">
        <v>11.7</v>
      </c>
      <c r="I22" s="288">
        <v>4</v>
      </c>
      <c r="K22" s="6"/>
      <c r="L22" s="294">
        <f>IF(OR($L$10=Variablen!$B$109,$L$10=Variablen!$B$111),(F22+G22+H22+I22)*K22,0)</f>
        <v>0</v>
      </c>
      <c r="M22" s="295">
        <f>IF(OR($L$10=Variablen!$B$110,$L$10=Variablen!$B$111),(D22+E22)*K22,0)</f>
        <v>0</v>
      </c>
      <c r="O22" s="6"/>
      <c r="P22" s="294">
        <f>IF(OR($P$10=Variablen!$B$109,$P$10=Variablen!$B$111),(F22+G22+H22+I22)*O22,0)</f>
        <v>0</v>
      </c>
      <c r="Q22" s="295">
        <f>IF(OR($P$10=Variablen!$B$110,$P$10=Variablen!$B$111),(D22+E22)*O22,0)</f>
        <v>0</v>
      </c>
      <c r="S22" s="6"/>
      <c r="T22" s="294">
        <f>IF(OR($T$10=Variablen!$B$109,$T$10=Variablen!$B$111),(F22+G22+H22+I22)*S22,0)</f>
        <v>0</v>
      </c>
      <c r="U22" s="295">
        <f>IF(OR($T$10=Variablen!$B$110,$T$10=Variablen!$B$111),(D22+E22)*S22,0)</f>
        <v>0</v>
      </c>
    </row>
    <row r="23" spans="1:21">
      <c r="A23" s="249">
        <v>9</v>
      </c>
      <c r="B23" s="530" t="str">
        <f>HLOOKUP(Start!$B$14,Sprachen_allg!B:Z,ROWS(Sprachen_allg!9:426)+A23,FALSE)</f>
        <v>Lecture halls / auditorium</v>
      </c>
      <c r="C23" s="54" t="s">
        <v>47</v>
      </c>
      <c r="D23" s="288">
        <v>213.4</v>
      </c>
      <c r="E23" s="288">
        <v>5</v>
      </c>
      <c r="F23" s="288">
        <v>12.1</v>
      </c>
      <c r="G23" s="288">
        <v>67.5</v>
      </c>
      <c r="H23" s="288">
        <v>24.1</v>
      </c>
      <c r="I23" s="288">
        <v>3.6</v>
      </c>
      <c r="K23" s="6"/>
      <c r="L23" s="294">
        <f>IF(OR($L$10=Variablen!$B$109,$L$10=Variablen!$B$111),(F23+G23+H23+I23)*K23,0)</f>
        <v>0</v>
      </c>
      <c r="M23" s="295">
        <f>IF(OR($L$10=Variablen!$B$110,$L$10=Variablen!$B$111),(D23+E23)*K23,0)</f>
        <v>0</v>
      </c>
      <c r="O23" s="6"/>
      <c r="P23" s="294">
        <f>IF(OR($P$10=Variablen!$B$109,$P$10=Variablen!$B$111),(F23+G23+H23+I23)*O23,0)</f>
        <v>0</v>
      </c>
      <c r="Q23" s="295">
        <f>IF(OR($P$10=Variablen!$B$110,$P$10=Variablen!$B$111),(D23+E23)*O23,0)</f>
        <v>0</v>
      </c>
      <c r="S23" s="6"/>
      <c r="T23" s="294">
        <f>IF(OR($T$10=Variablen!$B$109,$T$10=Variablen!$B$111),(F23+G23+H23+I23)*S23,0)</f>
        <v>0</v>
      </c>
      <c r="U23" s="295">
        <f>IF(OR($T$10=Variablen!$B$110,$T$10=Variablen!$B$111),(D23+E23)*S23,0)</f>
        <v>0</v>
      </c>
    </row>
    <row r="24" spans="1:21">
      <c r="A24" s="249">
        <v>10</v>
      </c>
      <c r="B24" s="530" t="str">
        <f>HLOOKUP(Start!$B$14,Sprachen_allg!B:Z,ROWS(Sprachen_allg!10:427)+A24,FALSE)</f>
        <v>Ward / Dorm</v>
      </c>
      <c r="C24" s="54" t="s">
        <v>47</v>
      </c>
      <c r="D24" s="288">
        <v>198.5</v>
      </c>
      <c r="E24" s="288">
        <v>178.7</v>
      </c>
      <c r="F24" s="288">
        <v>48.5</v>
      </c>
      <c r="G24" s="288">
        <v>54.6</v>
      </c>
      <c r="H24" s="288">
        <v>19.399999999999999</v>
      </c>
      <c r="I24" s="288">
        <v>8.8000000000000007</v>
      </c>
      <c r="K24" s="6"/>
      <c r="L24" s="294">
        <f>IF(OR($L$10=Variablen!$B$109,$L$10=Variablen!$B$111),(F24+G24+H24+I24)*K24,0)</f>
        <v>0</v>
      </c>
      <c r="M24" s="295">
        <f>IF(OR($L$10=Variablen!$B$110,$L$10=Variablen!$B$111),(D24+E24)*K24,0)</f>
        <v>0</v>
      </c>
      <c r="O24" s="6"/>
      <c r="P24" s="294">
        <f>IF(OR($P$10=Variablen!$B$109,$P$10=Variablen!$B$111),(F24+G24+H24+I24)*O24,0)</f>
        <v>0</v>
      </c>
      <c r="Q24" s="295">
        <f>IF(OR($P$10=Variablen!$B$110,$P$10=Variablen!$B$111),(D24+E24)*O24,0)</f>
        <v>0</v>
      </c>
      <c r="S24" s="6"/>
      <c r="T24" s="294">
        <f>IF(OR($T$10=Variablen!$B$109,$T$10=Variablen!$B$111),(F24+G24+H24+I24)*S24,0)</f>
        <v>0</v>
      </c>
      <c r="U24" s="295">
        <f>IF(OR($T$10=Variablen!$B$110,$T$10=Variablen!$B$111),(D24+E24)*S24,0)</f>
        <v>0</v>
      </c>
    </row>
    <row r="25" spans="1:21">
      <c r="A25" s="249">
        <v>11</v>
      </c>
      <c r="B25" s="530" t="str">
        <f>HLOOKUP(Start!$B$14,Sprachen_allg!B:Z,ROWS(Sprachen_allg!11:428)+A25,FALSE)</f>
        <v>Hotel room</v>
      </c>
      <c r="C25" s="54" t="s">
        <v>47</v>
      </c>
      <c r="D25" s="288">
        <v>142.9</v>
      </c>
      <c r="E25" s="288">
        <v>157</v>
      </c>
      <c r="F25" s="288">
        <v>9.5</v>
      </c>
      <c r="G25" s="288">
        <v>20.9</v>
      </c>
      <c r="H25" s="288">
        <v>8.5</v>
      </c>
      <c r="I25" s="288">
        <v>16.100000000000001</v>
      </c>
      <c r="K25" s="6"/>
      <c r="L25" s="294">
        <f>IF(OR($L$10=Variablen!$B$109,$L$10=Variablen!$B$111),(F25+G25+H25+I25)*K25,0)</f>
        <v>0</v>
      </c>
      <c r="M25" s="295">
        <f>IF(OR($L$10=Variablen!$B$110,$L$10=Variablen!$B$111),(D25+E25)*K25,0)</f>
        <v>0</v>
      </c>
      <c r="O25" s="6"/>
      <c r="P25" s="294">
        <f>IF(OR($P$10=Variablen!$B$109,$P$10=Variablen!$B$111),(F25+G25+H25+I25)*O25,0)</f>
        <v>0</v>
      </c>
      <c r="Q25" s="295">
        <f>IF(OR($P$10=Variablen!$B$110,$P$10=Variablen!$B$111),(D25+E25)*O25,0)</f>
        <v>0</v>
      </c>
      <c r="S25" s="6"/>
      <c r="T25" s="294">
        <f>IF(OR($T$10=Variablen!$B$109,$T$10=Variablen!$B$111),(F25+G25+H25+I25)*S25,0)</f>
        <v>0</v>
      </c>
      <c r="U25" s="295">
        <f>IF(OR($T$10=Variablen!$B$110,$T$10=Variablen!$B$111),(D25+E25)*S25,0)</f>
        <v>0</v>
      </c>
    </row>
    <row r="26" spans="1:21">
      <c r="A26" s="249">
        <v>12</v>
      </c>
      <c r="B26" s="530" t="str">
        <f>HLOOKUP(Start!$B$14,Sprachen_allg!B:Z,ROWS(Sprachen_allg!12:429)+A26,FALSE)</f>
        <v>Canteen (Eating area)</v>
      </c>
      <c r="C26" s="54" t="s">
        <v>47</v>
      </c>
      <c r="D26" s="288">
        <v>159</v>
      </c>
      <c r="E26" s="288">
        <v>147.80000000000001</v>
      </c>
      <c r="F26" s="288">
        <v>7.3</v>
      </c>
      <c r="G26" s="288">
        <v>34.299999999999997</v>
      </c>
      <c r="H26" s="288">
        <v>17.600000000000001</v>
      </c>
      <c r="I26" s="288">
        <v>2.5</v>
      </c>
      <c r="K26" s="6"/>
      <c r="L26" s="294">
        <f>IF(OR($L$10=Variablen!$B$109,$L$10=Variablen!$B$111),(F26+G26+H26+I26)*K26,0)</f>
        <v>0</v>
      </c>
      <c r="M26" s="295">
        <f>IF(OR($L$10=Variablen!$B$110,$L$10=Variablen!$B$111),(D26+E26)*K26,0)</f>
        <v>0</v>
      </c>
      <c r="O26" s="6"/>
      <c r="P26" s="294">
        <f>IF(OR($P$10=Variablen!$B$109,$P$10=Variablen!$B$111),(F26+G26+H26+I26)*O26,0)</f>
        <v>0</v>
      </c>
      <c r="Q26" s="295">
        <f>IF(OR($P$10=Variablen!$B$110,$P$10=Variablen!$B$111),(D26+E26)*O26,0)</f>
        <v>0</v>
      </c>
      <c r="S26" s="6"/>
      <c r="T26" s="294">
        <f>IF(OR($T$10=Variablen!$B$109,$T$10=Variablen!$B$111),(F26+G26+H26+I26)*S26,0)</f>
        <v>0</v>
      </c>
      <c r="U26" s="295">
        <f>IF(OR($T$10=Variablen!$B$110,$T$10=Variablen!$B$111),(D26+E26)*S26,0)</f>
        <v>0</v>
      </c>
    </row>
    <row r="27" spans="1:21">
      <c r="A27" s="249">
        <v>13</v>
      </c>
      <c r="B27" s="530" t="str">
        <f>HLOOKUP(Start!$B$14,Sprachen_allg!B:Z,ROWS(Sprachen_allg!13:430)+A27,FALSE)</f>
        <v>Restaurant (Eating area)</v>
      </c>
      <c r="C27" s="54" t="s">
        <v>47</v>
      </c>
      <c r="D27" s="288">
        <v>216.2</v>
      </c>
      <c r="E27" s="288">
        <v>176.4</v>
      </c>
      <c r="F27" s="288">
        <v>24.4</v>
      </c>
      <c r="G27" s="288">
        <v>68.900000000000006</v>
      </c>
      <c r="H27" s="288">
        <v>27.1</v>
      </c>
      <c r="I27" s="288">
        <v>4.2</v>
      </c>
      <c r="K27" s="6"/>
      <c r="L27" s="294">
        <f>IF(OR($L$10=Variablen!$B$109,$L$10=Variablen!$B$111),(F27+G27+H27+I27)*K27,0)</f>
        <v>0</v>
      </c>
      <c r="M27" s="295">
        <f>IF(OR($L$10=Variablen!$B$110,$L$10=Variablen!$B$111),(D27+E27)*K27,0)</f>
        <v>0</v>
      </c>
      <c r="O27" s="6"/>
      <c r="P27" s="294">
        <f>IF(OR($P$10=Variablen!$B$109,$P$10=Variablen!$B$111),(F27+G27+H27+I27)*O27,0)</f>
        <v>0</v>
      </c>
      <c r="Q27" s="295">
        <f>IF(OR($P$10=Variablen!$B$110,$P$10=Variablen!$B$111),(D27+E27)*O27,0)</f>
        <v>0</v>
      </c>
      <c r="S27" s="6"/>
      <c r="T27" s="294">
        <f>IF(OR($T$10=Variablen!$B$109,$T$10=Variablen!$B$111),(F27+G27+H27+I27)*S27,0)</f>
        <v>0</v>
      </c>
      <c r="U27" s="295">
        <f>IF(OR($T$10=Variablen!$B$110,$T$10=Variablen!$B$111),(D27+E27)*S27,0)</f>
        <v>0</v>
      </c>
    </row>
    <row r="28" spans="1:21">
      <c r="A28" s="249">
        <v>14</v>
      </c>
      <c r="B28" s="530" t="str">
        <f>HLOOKUP(Start!$B$14,Sprachen_allg!B:Z,ROWS(Sprachen_allg!14:431)+A28,FALSE)</f>
        <v>Catering kitchen (Cooking with electricity)</v>
      </c>
      <c r="C28" s="54" t="s">
        <v>47</v>
      </c>
      <c r="D28" s="288">
        <v>656.8</v>
      </c>
      <c r="E28" s="288">
        <v>0</v>
      </c>
      <c r="F28" s="288">
        <v>91.2</v>
      </c>
      <c r="G28" s="288">
        <v>335</v>
      </c>
      <c r="H28" s="288">
        <v>216.5</v>
      </c>
      <c r="I28" s="288">
        <v>540</v>
      </c>
      <c r="K28" s="6"/>
      <c r="L28" s="294">
        <f>IF(OR($L$10=Variablen!$B$109,$L$10=Variablen!$B$111),(F28+G28+H28+I28)*K28,0)</f>
        <v>0</v>
      </c>
      <c r="M28" s="295">
        <f>IF(OR($L$10=Variablen!$B$110,$L$10=Variablen!$B$111),(D28+E28)*K28,0)</f>
        <v>0</v>
      </c>
      <c r="O28" s="6"/>
      <c r="P28" s="294">
        <f>IF(OR($P$10=Variablen!$B$109,$P$10=Variablen!$B$111),(F28+G28+H28+I28)*O28,0)</f>
        <v>0</v>
      </c>
      <c r="Q28" s="295">
        <f>IF(OR($P$10=Variablen!$B$110,$P$10=Variablen!$B$111),(D28+E28)*O28,0)</f>
        <v>0</v>
      </c>
      <c r="S28" s="6"/>
      <c r="T28" s="294">
        <f>IF(OR($T$10=Variablen!$B$109,$T$10=Variablen!$B$111),(F28+G28+H28+I28)*S28,0)</f>
        <v>0</v>
      </c>
      <c r="U28" s="295">
        <f>IF(OR($T$10=Variablen!$B$110,$T$10=Variablen!$B$111),(D28+E28)*S28,0)</f>
        <v>0</v>
      </c>
    </row>
    <row r="29" spans="1:21">
      <c r="A29" s="249">
        <v>15</v>
      </c>
      <c r="B29" s="530" t="str">
        <f>HLOOKUP(Start!$B$14,Sprachen_allg!B:Z,ROWS(Sprachen_allg!15:432)+A29,FALSE)</f>
        <v>Catering kitchen (Preparation and storage)</v>
      </c>
      <c r="C29" s="54" t="s">
        <v>47</v>
      </c>
      <c r="D29" s="288">
        <v>170.3</v>
      </c>
      <c r="E29" s="288">
        <v>0</v>
      </c>
      <c r="F29" s="288">
        <v>44.3</v>
      </c>
      <c r="G29" s="288">
        <v>55.8</v>
      </c>
      <c r="H29" s="288">
        <v>25.3</v>
      </c>
      <c r="I29" s="288">
        <v>54</v>
      </c>
      <c r="K29" s="6"/>
      <c r="L29" s="294">
        <f>IF(OR($L$10=Variablen!$B$109,$L$10=Variablen!$B$111),(F29+G29+H29+I29)*K29,0)</f>
        <v>0</v>
      </c>
      <c r="M29" s="295">
        <f>IF(OR($L$10=Variablen!$B$110,$L$10=Variablen!$B$111),(D29+E29)*K29,0)</f>
        <v>0</v>
      </c>
      <c r="O29" s="6"/>
      <c r="P29" s="294">
        <f>IF(OR($P$10=Variablen!$B$109,$P$10=Variablen!$B$111),(F29+G29+H29+I29)*O29,0)</f>
        <v>0</v>
      </c>
      <c r="Q29" s="295">
        <f>IF(OR($P$10=Variablen!$B$110,$P$10=Variablen!$B$111),(D29+E29)*O29,0)</f>
        <v>0</v>
      </c>
      <c r="S29" s="6"/>
      <c r="T29" s="294">
        <f>IF(OR($T$10=Variablen!$B$109,$T$10=Variablen!$B$111),(F29+G29+H29+I29)*S29,0)</f>
        <v>0</v>
      </c>
      <c r="U29" s="295">
        <f>IF(OR($T$10=Variablen!$B$110,$T$10=Variablen!$B$111),(D29+E29)*S29,0)</f>
        <v>0</v>
      </c>
    </row>
    <row r="30" spans="1:21">
      <c r="A30" s="249">
        <v>16</v>
      </c>
      <c r="B30" s="530" t="str">
        <f>HLOOKUP(Start!$B$14,Sprachen_allg!B:Z,ROWS(Sprachen_allg!16:433)+A30,FALSE)</f>
        <v>Toilet and bathroom</v>
      </c>
      <c r="C30" s="54"/>
      <c r="D30" s="288">
        <v>233</v>
      </c>
      <c r="E30" s="288">
        <v>0</v>
      </c>
      <c r="F30" s="288">
        <v>15.6</v>
      </c>
      <c r="G30" s="288">
        <v>60.9</v>
      </c>
      <c r="H30" s="288">
        <v>12.1</v>
      </c>
      <c r="I30" s="288">
        <v>0</v>
      </c>
      <c r="K30" s="6"/>
      <c r="L30" s="294">
        <f>IF(OR($L$10=Variablen!$B$109,$L$10=Variablen!$B$111),(F30+G30+H30+I30)*K30,0)</f>
        <v>0</v>
      </c>
      <c r="M30" s="295">
        <f>IF(OR($L$10=Variablen!$B$110,$L$10=Variablen!$B$111),(D30+E30)*K30,0)</f>
        <v>0</v>
      </c>
      <c r="O30" s="6"/>
      <c r="P30" s="294">
        <f>IF(OR($P$10=Variablen!$B$109,$P$10=Variablen!$B$111),(F30+G30+H30+I30)*O30,0)</f>
        <v>0</v>
      </c>
      <c r="Q30" s="295">
        <f>IF(OR($P$10=Variablen!$B$110,$P$10=Variablen!$B$111),(D30+E30)*O30,0)</f>
        <v>0</v>
      </c>
      <c r="S30" s="6"/>
      <c r="T30" s="294">
        <f>IF(OR($T$10=Variablen!$B$109,$T$10=Variablen!$B$111),(F30+G30+H30+I30)*S30,0)</f>
        <v>0</v>
      </c>
      <c r="U30" s="295">
        <f>IF(OR($T$10=Variablen!$B$110,$T$10=Variablen!$B$111),(D30+E30)*S30,0)</f>
        <v>0</v>
      </c>
    </row>
    <row r="31" spans="1:21">
      <c r="A31" s="249">
        <v>17</v>
      </c>
      <c r="B31" s="530" t="str">
        <f>HLOOKUP(Start!$B$14,Sprachen_allg!B:Z,ROWS(Sprachen_allg!17:434)+A31,FALSE)</f>
        <v>Other regularly occupied spaces</v>
      </c>
      <c r="C31" s="54"/>
      <c r="D31" s="288">
        <v>146.69999999999999</v>
      </c>
      <c r="E31" s="288">
        <v>0</v>
      </c>
      <c r="F31" s="288">
        <v>19.600000000000001</v>
      </c>
      <c r="G31" s="288">
        <v>28.4</v>
      </c>
      <c r="H31" s="288">
        <v>11.1</v>
      </c>
      <c r="I31" s="288">
        <v>2</v>
      </c>
      <c r="K31" s="6"/>
      <c r="L31" s="294">
        <f>IF(OR($L$10=Variablen!$B$109,$L$10=Variablen!$B$111),(F31+G31+H31+I31)*K31,0)</f>
        <v>0</v>
      </c>
      <c r="M31" s="295">
        <f>IF(OR($L$10=Variablen!$B$110,$L$10=Variablen!$B$111),(D31+E31)*K31,0)</f>
        <v>0</v>
      </c>
      <c r="O31" s="6"/>
      <c r="P31" s="294">
        <f>IF(OR($P$10=Variablen!$B$109,$P$10=Variablen!$B$111),(F31+G31+H31+I31)*O31,0)</f>
        <v>0</v>
      </c>
      <c r="Q31" s="295">
        <f>IF(OR($P$10=Variablen!$B$110,$P$10=Variablen!$B$111),(D31+E31)*O31,0)</f>
        <v>0</v>
      </c>
      <c r="S31" s="6"/>
      <c r="T31" s="294">
        <f>IF(OR($T$10=Variablen!$B$109,$T$10=Variablen!$B$111),(F31+G31+H31+I31)*S31,0)</f>
        <v>0</v>
      </c>
      <c r="U31" s="295">
        <f>IF(OR($T$10=Variablen!$B$110,$T$10=Variablen!$B$111),(D31+E31)*S31,0)</f>
        <v>0</v>
      </c>
    </row>
    <row r="32" spans="1:21">
      <c r="A32" s="249">
        <v>18</v>
      </c>
      <c r="B32" s="530" t="str">
        <f>HLOOKUP(Start!$B$14,Sprachen_allg!B:Z,ROWS(Sprachen_allg!18:435)+A32,FALSE)</f>
        <v>Auxiliary space (non-regularly occupied)</v>
      </c>
      <c r="C32" s="54"/>
      <c r="D32" s="288">
        <v>130.19999999999999</v>
      </c>
      <c r="E32" s="288">
        <v>0</v>
      </c>
      <c r="F32" s="288">
        <v>1.4</v>
      </c>
      <c r="G32" s="288">
        <v>0.6</v>
      </c>
      <c r="H32" s="288">
        <v>0.5</v>
      </c>
      <c r="I32" s="288">
        <v>0</v>
      </c>
      <c r="K32" s="6"/>
      <c r="L32" s="294">
        <f>IF(OR($L$10=Variablen!$B$109,$L$10=Variablen!$B$111),(F32+G32+H32+I32)*K32,0)</f>
        <v>0</v>
      </c>
      <c r="M32" s="295">
        <f>IF(OR($L$10=Variablen!$B$110,$L$10=Variablen!$B$111),(D32+E32)*K32,0)</f>
        <v>0</v>
      </c>
      <c r="O32" s="6"/>
      <c r="P32" s="294">
        <f>IF(OR($P$10=Variablen!$B$109,$P$10=Variablen!$B$111),(F32+G32+H32+I32)*O32,0)</f>
        <v>0</v>
      </c>
      <c r="Q32" s="295">
        <f>IF(OR($P$10=Variablen!$B$110,$P$10=Variablen!$B$111),(D32+E32)*O32,0)</f>
        <v>0</v>
      </c>
      <c r="S32" s="6"/>
      <c r="T32" s="294">
        <f>IF(OR($T$10=Variablen!$B$109,$T$10=Variablen!$B$111),(F32+G32+H32+I32)*S32,0)</f>
        <v>0</v>
      </c>
      <c r="U32" s="295">
        <f>IF(OR($T$10=Variablen!$B$110,$T$10=Variablen!$B$111),(D32+E32)*S32,0)</f>
        <v>0</v>
      </c>
    </row>
    <row r="33" spans="1:21">
      <c r="A33" s="249">
        <v>19</v>
      </c>
      <c r="B33" s="530" t="str">
        <f>HLOOKUP(Start!$B$14,Sprachen_allg!B:Z,ROWS(Sprachen_allg!19:436)+A33,FALSE)</f>
        <v>Corridor / transition spaces</v>
      </c>
      <c r="C33" s="54"/>
      <c r="D33" s="288">
        <v>122.7</v>
      </c>
      <c r="E33" s="288">
        <v>0</v>
      </c>
      <c r="F33" s="288">
        <v>7.9</v>
      </c>
      <c r="G33" s="288">
        <v>0</v>
      </c>
      <c r="H33" s="288">
        <v>0.7</v>
      </c>
      <c r="I33" s="288">
        <v>0</v>
      </c>
      <c r="K33" s="6"/>
      <c r="L33" s="294">
        <f>IF(OR($L$10=Variablen!$B$109,$L$10=Variablen!$B$111),(F33+G33+H33+I33)*K33,0)</f>
        <v>0</v>
      </c>
      <c r="M33" s="295">
        <f>IF(OR($L$10=Variablen!$B$110,$L$10=Variablen!$B$111),(D33+E33)*K33,0)</f>
        <v>0</v>
      </c>
      <c r="O33" s="6"/>
      <c r="P33" s="294">
        <f>IF(OR($P$10=Variablen!$B$109,$P$10=Variablen!$B$111),(F33+G33+H33+I33)*O33,0)</f>
        <v>0</v>
      </c>
      <c r="Q33" s="295">
        <f>IF(OR($P$10=Variablen!$B$110,$P$10=Variablen!$B$111),(D33+E33)*O33,0)</f>
        <v>0</v>
      </c>
      <c r="S33" s="6"/>
      <c r="T33" s="294">
        <f>IF(OR($T$10=Variablen!$B$109,$T$10=Variablen!$B$111),(F33+G33+H33+I33)*S33,0)</f>
        <v>0</v>
      </c>
      <c r="U33" s="295">
        <f>IF(OR($T$10=Variablen!$B$110,$T$10=Variablen!$B$111),(D33+E33)*S33,0)</f>
        <v>0</v>
      </c>
    </row>
    <row r="34" spans="1:21">
      <c r="A34" s="249">
        <v>20</v>
      </c>
      <c r="B34" s="530" t="str">
        <f>HLOOKUP(Start!$B$14,Sprachen_allg!B:Z,ROWS(Sprachen_allg!20:437)+A34,FALSE)</f>
        <v>Corridor / transition spaces (without daylight)</v>
      </c>
      <c r="C34" s="54"/>
      <c r="D34" s="288">
        <v>122.7</v>
      </c>
      <c r="E34" s="288">
        <v>0</v>
      </c>
      <c r="F34" s="288">
        <v>11.9</v>
      </c>
      <c r="G34" s="288">
        <v>0</v>
      </c>
      <c r="H34" s="288">
        <v>0.7</v>
      </c>
      <c r="I34" s="288">
        <v>1</v>
      </c>
      <c r="K34" s="6"/>
      <c r="L34" s="294">
        <f>IF(OR($L$10=Variablen!$B$109,$L$10=Variablen!$B$111),(F34+G34+H34+I34)*K34,0)</f>
        <v>0</v>
      </c>
      <c r="M34" s="295">
        <f>IF(OR($L$10=Variablen!$B$110,$L$10=Variablen!$B$111),(D34+E34)*K34,0)</f>
        <v>0</v>
      </c>
      <c r="O34" s="6"/>
      <c r="P34" s="294">
        <f>IF(OR($P$10=Variablen!$B$109,$P$10=Variablen!$B$111),(F34+G34+H34+I34)*O34,0)</f>
        <v>0</v>
      </c>
      <c r="Q34" s="295">
        <f>IF(OR($P$10=Variablen!$B$110,$P$10=Variablen!$B$111),(D34+E34)*O34,0)</f>
        <v>0</v>
      </c>
      <c r="S34" s="6"/>
      <c r="T34" s="294">
        <f>IF(OR($T$10=Variablen!$B$109,$T$10=Variablen!$B$111),(F34+G34+H34+I34)*S34,0)</f>
        <v>0</v>
      </c>
      <c r="U34" s="295">
        <f>IF(OR($T$10=Variablen!$B$110,$T$10=Variablen!$B$111),(D34+E34)*S34,0)</f>
        <v>0</v>
      </c>
    </row>
    <row r="35" spans="1:21">
      <c r="A35" s="249">
        <v>21</v>
      </c>
      <c r="B35" s="530" t="str">
        <f>HLOOKUP(Start!$B$14,Sprachen_allg!B:Z,ROWS(Sprachen_allg!21:438)+A35,FALSE)</f>
        <v>Storage</v>
      </c>
      <c r="C35" s="54"/>
      <c r="D35" s="288">
        <v>149.69999999999999</v>
      </c>
      <c r="E35" s="288">
        <v>0</v>
      </c>
      <c r="F35" s="288">
        <v>0.6</v>
      </c>
      <c r="G35" s="288">
        <v>0.6</v>
      </c>
      <c r="H35" s="288">
        <v>1.9</v>
      </c>
      <c r="I35" s="288">
        <v>0</v>
      </c>
      <c r="K35" s="6"/>
      <c r="L35" s="294">
        <f>IF(OR($L$10=Variablen!$B$109,$L$10=Variablen!$B$111),(F35+G35+H35+I35)*K35,0)</f>
        <v>0</v>
      </c>
      <c r="M35" s="295">
        <f>IF(OR($L$10=Variablen!$B$110,$L$10=Variablen!$B$111),(D35+E35)*K35,0)</f>
        <v>0</v>
      </c>
      <c r="O35" s="6"/>
      <c r="P35" s="294">
        <f>IF(OR($P$10=Variablen!$B$109,$P$10=Variablen!$B$111),(F35+G35+H35+I35)*O35,0)</f>
        <v>0</v>
      </c>
      <c r="Q35" s="295">
        <f>IF(OR($P$10=Variablen!$B$110,$P$10=Variablen!$B$111),(D35+E35)*O35,0)</f>
        <v>0</v>
      </c>
      <c r="S35" s="6"/>
      <c r="T35" s="294">
        <f>IF(OR($T$10=Variablen!$B$109,$T$10=Variablen!$B$111),(F35+G35+H35+I35)*S35,0)</f>
        <v>0</v>
      </c>
      <c r="U35" s="295">
        <f>IF(OR($T$10=Variablen!$B$110,$T$10=Variablen!$B$111),(D35+E35)*S35,0)</f>
        <v>0</v>
      </c>
    </row>
    <row r="36" spans="1:21">
      <c r="A36" s="249">
        <v>22</v>
      </c>
      <c r="B36" s="530" t="str">
        <f>HLOOKUP(Start!$B$14,Sprachen_allg!B:Z,ROWS(Sprachen_allg!22:439)+A36,FALSE)</f>
        <v>Storage with reading space</v>
      </c>
      <c r="C36" s="54"/>
      <c r="D36" s="288">
        <v>149.69999999999999</v>
      </c>
      <c r="E36" s="288">
        <v>0</v>
      </c>
      <c r="F36" s="288">
        <v>11.9</v>
      </c>
      <c r="G36" s="288">
        <v>0.6</v>
      </c>
      <c r="H36" s="288">
        <v>1.9</v>
      </c>
      <c r="I36" s="288">
        <v>1</v>
      </c>
      <c r="K36" s="6"/>
      <c r="L36" s="294">
        <f>IF(OR($L$10=Variablen!$B$109,$L$10=Variablen!$B$111),(F36+G36+H36+I36)*K36,0)</f>
        <v>0</v>
      </c>
      <c r="M36" s="295">
        <f>IF(OR($L$10=Variablen!$B$110,$L$10=Variablen!$B$111),(D36+E36)*K36,0)</f>
        <v>0</v>
      </c>
      <c r="O36" s="6"/>
      <c r="P36" s="294">
        <f>IF(OR($P$10=Variablen!$B$109,$P$10=Variablen!$B$111),(F36+G36+H36+I36)*O36,0)</f>
        <v>0</v>
      </c>
      <c r="Q36" s="295">
        <f>IF(OR($P$10=Variablen!$B$110,$P$10=Variablen!$B$111),(D36+E36)*O36,0)</f>
        <v>0</v>
      </c>
      <c r="S36" s="6"/>
      <c r="T36" s="294">
        <f>IF(OR($T$10=Variablen!$B$109,$T$10=Variablen!$B$111),(F36+G36+H36+I36)*S36,0)</f>
        <v>0</v>
      </c>
      <c r="U36" s="295">
        <f>IF(OR($T$10=Variablen!$B$110,$T$10=Variablen!$B$111),(D36+E36)*S36,0)</f>
        <v>0</v>
      </c>
    </row>
    <row r="37" spans="1:21">
      <c r="A37" s="249">
        <v>23</v>
      </c>
      <c r="B37" s="530" t="str">
        <f>HLOOKUP(Start!$B$14,Sprachen_allg!B:Z,ROWS(Sprachen_allg!23:440)+A37,FALSE)</f>
        <v>Server room in data centers</v>
      </c>
      <c r="C37" s="54" t="s">
        <v>47</v>
      </c>
      <c r="D37" s="288">
        <v>46.9</v>
      </c>
      <c r="E37" s="288">
        <v>0</v>
      </c>
      <c r="F37" s="288">
        <v>59.6</v>
      </c>
      <c r="G37" s="288">
        <v>14.2</v>
      </c>
      <c r="H37" s="288">
        <v>247.4</v>
      </c>
      <c r="I37" s="288">
        <v>657</v>
      </c>
      <c r="K37" s="6"/>
      <c r="L37" s="294">
        <f>IF(OR($L$10=Variablen!$B$109,$L$10=Variablen!$B$111),(F37+G37+H37+I37)*K37,0)</f>
        <v>0</v>
      </c>
      <c r="M37" s="295">
        <f>IF(OR($L$10=Variablen!$B$110,$L$10=Variablen!$B$111),(D37+E37)*K37,0)</f>
        <v>0</v>
      </c>
      <c r="O37" s="6"/>
      <c r="P37" s="294">
        <f>IF(OR($P$10=Variablen!$B$109,$P$10=Variablen!$B$111),(F37+G37+H37+I37)*O37,0)</f>
        <v>0</v>
      </c>
      <c r="Q37" s="295">
        <f>IF(OR($P$10=Variablen!$B$110,$P$10=Variablen!$B$111),(D37+E37)*O37,0)</f>
        <v>0</v>
      </c>
      <c r="S37" s="6"/>
      <c r="T37" s="294">
        <f>IF(OR($T$10=Variablen!$B$109,$T$10=Variablen!$B$111),(F37+G37+H37+I37)*S37,0)</f>
        <v>0</v>
      </c>
      <c r="U37" s="295">
        <f>IF(OR($T$10=Variablen!$B$110,$T$10=Variablen!$B$111),(D37+E37)*S37,0)</f>
        <v>0</v>
      </c>
    </row>
    <row r="38" spans="1:21">
      <c r="A38" s="249">
        <v>24</v>
      </c>
      <c r="B38" s="530" t="str">
        <f>HLOOKUP(Start!$B$14,Sprachen_allg!B:Z,ROWS(Sprachen_allg!24:441)+A38,FALSE)</f>
        <v>Commercial halls (rough work)</v>
      </c>
      <c r="C38" s="54" t="s">
        <v>47</v>
      </c>
      <c r="D38" s="288">
        <v>92.3</v>
      </c>
      <c r="E38" s="288">
        <v>31.8</v>
      </c>
      <c r="F38" s="288">
        <v>17.7</v>
      </c>
      <c r="G38" s="288">
        <v>31.3</v>
      </c>
      <c r="H38" s="288">
        <v>14.6</v>
      </c>
      <c r="I38" s="288">
        <v>70</v>
      </c>
      <c r="K38" s="6"/>
      <c r="L38" s="294">
        <f>IF(OR($L$10=Variablen!$B$109,$L$10=Variablen!$B$111),(F38+G38+H38+I38)*K38,0)</f>
        <v>0</v>
      </c>
      <c r="M38" s="295">
        <f>IF(OR($L$10=Variablen!$B$110,$L$10=Variablen!$B$111),(D38+E38)*K38,0)</f>
        <v>0</v>
      </c>
      <c r="O38" s="6"/>
      <c r="P38" s="294">
        <f>IF(OR($P$10=Variablen!$B$109,$P$10=Variablen!$B$111),(F38+G38+H38+I38)*O38,0)</f>
        <v>0</v>
      </c>
      <c r="Q38" s="295">
        <f>IF(OR($P$10=Variablen!$B$110,$P$10=Variablen!$B$111),(D38+E38)*O38,0)</f>
        <v>0</v>
      </c>
      <c r="S38" s="6"/>
      <c r="T38" s="294">
        <f>IF(OR($T$10=Variablen!$B$109,$T$10=Variablen!$B$111),(F38+G38+H38+I38)*S38,0)</f>
        <v>0</v>
      </c>
      <c r="U38" s="295">
        <f>IF(OR($T$10=Variablen!$B$110,$T$10=Variablen!$B$111),(D38+E38)*S38,0)</f>
        <v>0</v>
      </c>
    </row>
    <row r="39" spans="1:21">
      <c r="A39" s="249">
        <v>25</v>
      </c>
      <c r="B39" s="530" t="str">
        <f>HLOOKUP(Start!$B$14,Sprachen_allg!B:Z,ROWS(Sprachen_allg!25:442)+A39,FALSE)</f>
        <v>Commercial halls (precision work)</v>
      </c>
      <c r="C39" s="54" t="s">
        <v>47</v>
      </c>
      <c r="D39" s="288">
        <v>109.4</v>
      </c>
      <c r="E39" s="288">
        <v>31.8</v>
      </c>
      <c r="F39" s="288">
        <v>26.1</v>
      </c>
      <c r="G39" s="288">
        <v>31.3</v>
      </c>
      <c r="H39" s="288">
        <v>21.8</v>
      </c>
      <c r="I39" s="288">
        <v>70</v>
      </c>
      <c r="K39" s="6"/>
      <c r="L39" s="294">
        <f>IF(OR($L$10=Variablen!$B$109,$L$10=Variablen!$B$111),(F39+G39+H39+I39)*K39,0)</f>
        <v>0</v>
      </c>
      <c r="M39" s="295">
        <f>IF(OR($L$10=Variablen!$B$110,$L$10=Variablen!$B$111),(D39+E39)*K39,0)</f>
        <v>0</v>
      </c>
      <c r="O39" s="6"/>
      <c r="P39" s="294">
        <f>IF(OR($P$10=Variablen!$B$109,$P$10=Variablen!$B$111),(F39+G39+H39+I39)*O39,0)</f>
        <v>0</v>
      </c>
      <c r="Q39" s="295">
        <f>IF(OR($P$10=Variablen!$B$110,$P$10=Variablen!$B$111),(D39+E39)*O39,0)</f>
        <v>0</v>
      </c>
      <c r="S39" s="6"/>
      <c r="T39" s="294">
        <f>IF(OR($T$10=Variablen!$B$109,$T$10=Variablen!$B$111),(F39+G39+H39+I39)*S39,0)</f>
        <v>0</v>
      </c>
      <c r="U39" s="295">
        <f>IF(OR($T$10=Variablen!$B$110,$T$10=Variablen!$B$111),(D39+E39)*S39,0)</f>
        <v>0</v>
      </c>
    </row>
    <row r="40" spans="1:21">
      <c r="A40" s="249">
        <v>26</v>
      </c>
      <c r="B40" s="530" t="str">
        <f>HLOOKUP(Start!$B$14,Sprachen_allg!B:Z,ROWS(Sprachen_allg!26:443)+A40,FALSE)</f>
        <v>Audience area</v>
      </c>
      <c r="C40" s="54" t="s">
        <v>47</v>
      </c>
      <c r="D40" s="288">
        <v>280.7</v>
      </c>
      <c r="E40" s="288">
        <v>0</v>
      </c>
      <c r="F40" s="288">
        <v>6.1</v>
      </c>
      <c r="G40" s="288">
        <v>75</v>
      </c>
      <c r="H40" s="288">
        <v>23.1</v>
      </c>
      <c r="I40" s="288">
        <v>0</v>
      </c>
      <c r="K40" s="6"/>
      <c r="L40" s="294">
        <f>IF(OR($L$10=Variablen!$B$109,$L$10=Variablen!$B$111),(F40+G40+H40+I40)*K40,0)</f>
        <v>0</v>
      </c>
      <c r="M40" s="295">
        <f>IF(OR($L$10=Variablen!$B$110,$L$10=Variablen!$B$111),(D40+E40)*K40,0)</f>
        <v>0</v>
      </c>
      <c r="O40" s="6"/>
      <c r="P40" s="294">
        <f>IF(OR($P$10=Variablen!$B$109,$P$10=Variablen!$B$111),(F40+G40+H40+I40)*O40,0)</f>
        <v>0</v>
      </c>
      <c r="Q40" s="295">
        <f>IF(OR($P$10=Variablen!$B$110,$P$10=Variablen!$B$111),(D40+E40)*O40,0)</f>
        <v>0</v>
      </c>
      <c r="S40" s="6"/>
      <c r="T40" s="294">
        <f>IF(OR($T$10=Variablen!$B$109,$T$10=Variablen!$B$111),(F40+G40+H40+I40)*S40,0)</f>
        <v>0</v>
      </c>
      <c r="U40" s="295">
        <f>IF(OR($T$10=Variablen!$B$110,$T$10=Variablen!$B$111),(D40+E40)*S40,0)</f>
        <v>0</v>
      </c>
    </row>
    <row r="41" spans="1:21">
      <c r="A41" s="249">
        <v>27</v>
      </c>
      <c r="B41" s="530" t="str">
        <f>HLOOKUP(Start!$B$14,Sprachen_allg!B:Z,ROWS(Sprachen_allg!27:444)+A41,FALSE)</f>
        <v>Theater foyer</v>
      </c>
      <c r="C41" s="54" t="s">
        <v>47</v>
      </c>
      <c r="D41" s="288">
        <v>177.5</v>
      </c>
      <c r="E41" s="288">
        <v>0</v>
      </c>
      <c r="F41" s="288">
        <v>7.1</v>
      </c>
      <c r="G41" s="288">
        <v>46.9</v>
      </c>
      <c r="H41" s="288">
        <v>11</v>
      </c>
      <c r="I41" s="288">
        <v>0</v>
      </c>
      <c r="K41" s="6"/>
      <c r="L41" s="294">
        <f>IF(OR($L$10=Variablen!$B$109,$L$10=Variablen!$B$111),(F41+G41+H41+I41)*K41,0)</f>
        <v>0</v>
      </c>
      <c r="M41" s="295">
        <f>IF(OR($L$10=Variablen!$B$110,$L$10=Variablen!$B$111),(D41+E41)*K41,0)</f>
        <v>0</v>
      </c>
      <c r="O41" s="6"/>
      <c r="P41" s="294">
        <f>IF(OR($P$10=Variablen!$B$109,$P$10=Variablen!$B$111),(F41+G41+H41+I41)*O41,0)</f>
        <v>0</v>
      </c>
      <c r="Q41" s="295">
        <f>IF(OR($P$10=Variablen!$B$110,$P$10=Variablen!$B$111),(D41+E41)*O41,0)</f>
        <v>0</v>
      </c>
      <c r="S41" s="6"/>
      <c r="T41" s="294">
        <f>IF(OR($T$10=Variablen!$B$109,$T$10=Variablen!$B$111),(F41+G41+H41+I41)*S41,0)</f>
        <v>0</v>
      </c>
      <c r="U41" s="295">
        <f>IF(OR($T$10=Variablen!$B$110,$T$10=Variablen!$B$111),(D41+E41)*S41,0)</f>
        <v>0</v>
      </c>
    </row>
    <row r="42" spans="1:21">
      <c r="A42" s="249">
        <v>28</v>
      </c>
      <c r="B42" s="530" t="str">
        <f>HLOOKUP(Start!$B$14,Sprachen_allg!B:Z,ROWS(Sprachen_allg!28:445)+A42,FALSE)</f>
        <v>Stage</v>
      </c>
      <c r="C42" s="54" t="s">
        <v>47</v>
      </c>
      <c r="D42" s="288">
        <v>208.8</v>
      </c>
      <c r="E42" s="288">
        <v>0</v>
      </c>
      <c r="F42" s="288">
        <v>40.799999999999997</v>
      </c>
      <c r="G42" s="288">
        <v>0.6</v>
      </c>
      <c r="H42" s="288">
        <v>11</v>
      </c>
      <c r="I42" s="288">
        <v>0</v>
      </c>
      <c r="K42" s="6"/>
      <c r="L42" s="294">
        <f>IF(OR($L$10=Variablen!$B$109,$L$10=Variablen!$B$111),(F42+G42+H42+I42)*K42,0)</f>
        <v>0</v>
      </c>
      <c r="M42" s="295">
        <f>IF(OR($L$10=Variablen!$B$110,$L$10=Variablen!$B$111),(D42+E42)*K42,0)</f>
        <v>0</v>
      </c>
      <c r="O42" s="6"/>
      <c r="P42" s="294">
        <f>IF(OR($P$10=Variablen!$B$109,$P$10=Variablen!$B$111),(F42+G42+H42+I42)*O42,0)</f>
        <v>0</v>
      </c>
      <c r="Q42" s="295">
        <f>IF(OR($P$10=Variablen!$B$110,$P$10=Variablen!$B$111),(D42+E42)*O42,0)</f>
        <v>0</v>
      </c>
      <c r="S42" s="6"/>
      <c r="T42" s="294">
        <f>IF(OR($T$10=Variablen!$B$109,$T$10=Variablen!$B$111),(F42+G42+H42+I42)*S42,0)</f>
        <v>0</v>
      </c>
      <c r="U42" s="295">
        <f>IF(OR($T$10=Variablen!$B$110,$T$10=Variablen!$B$111),(D42+E42)*S42,0)</f>
        <v>0</v>
      </c>
    </row>
    <row r="43" spans="1:21">
      <c r="A43" s="249">
        <v>29</v>
      </c>
      <c r="B43" s="530" t="str">
        <f>HLOOKUP(Start!$B$14,Sprachen_allg!B:Z,ROWS(Sprachen_allg!29:446)+A43,FALSE)</f>
        <v>Fair/congress</v>
      </c>
      <c r="C43" s="54" t="s">
        <v>47</v>
      </c>
      <c r="D43" s="288">
        <v>195.9</v>
      </c>
      <c r="E43" s="288">
        <v>0</v>
      </c>
      <c r="F43" s="288">
        <v>6.3</v>
      </c>
      <c r="G43" s="288">
        <v>14.4</v>
      </c>
      <c r="H43" s="288">
        <v>12.1</v>
      </c>
      <c r="I43" s="288">
        <v>1.8</v>
      </c>
      <c r="K43" s="6"/>
      <c r="L43" s="294">
        <f>IF(OR($L$10=Variablen!$B$109,$L$10=Variablen!$B$111),(F43+G43+H43+I43)*K43,0)</f>
        <v>0</v>
      </c>
      <c r="M43" s="295">
        <f>IF(OR($L$10=Variablen!$B$110,$L$10=Variablen!$B$111),(D43+E43)*K43,0)</f>
        <v>0</v>
      </c>
      <c r="O43" s="6"/>
      <c r="P43" s="294">
        <f>IF(OR($P$10=Variablen!$B$109,$P$10=Variablen!$B$111),(F43+G43+H43+I43)*O43,0)</f>
        <v>0</v>
      </c>
      <c r="Q43" s="295">
        <f>IF(OR($P$10=Variablen!$B$110,$P$10=Variablen!$B$111),(D43+E43)*O43,0)</f>
        <v>0</v>
      </c>
      <c r="S43" s="6"/>
      <c r="T43" s="294">
        <f>IF(OR($T$10=Variablen!$B$109,$T$10=Variablen!$B$111),(F43+G43+H43+I43)*S43,0)</f>
        <v>0</v>
      </c>
      <c r="U43" s="295">
        <f>IF(OR($T$10=Variablen!$B$110,$T$10=Variablen!$B$111),(D43+E43)*S43,0)</f>
        <v>0</v>
      </c>
    </row>
    <row r="44" spans="1:21">
      <c r="A44" s="249">
        <v>30</v>
      </c>
      <c r="B44" s="530" t="str">
        <f>HLOOKUP(Start!$B$14,Sprachen_allg!B:Z,ROWS(Sprachen_allg!30:447)+A44,FALSE)</f>
        <v>Exhibition rooms and museums</v>
      </c>
      <c r="C44" s="54" t="s">
        <v>47</v>
      </c>
      <c r="D44" s="288">
        <v>190.5</v>
      </c>
      <c r="E44" s="288">
        <v>0</v>
      </c>
      <c r="F44" s="288">
        <v>9.5</v>
      </c>
      <c r="G44" s="288">
        <v>21.9</v>
      </c>
      <c r="H44" s="288">
        <v>6.9</v>
      </c>
      <c r="I44" s="288">
        <v>0</v>
      </c>
      <c r="K44" s="6"/>
      <c r="L44" s="294">
        <f>IF(OR($L$10=Variablen!$B$109,$L$10=Variablen!$B$111),(F44+G44+H44+I44)*K44,0)</f>
        <v>0</v>
      </c>
      <c r="M44" s="295">
        <f>IF(OR($L$10=Variablen!$B$110,$L$10=Variablen!$B$111),(D44+E44)*K44,0)</f>
        <v>0</v>
      </c>
      <c r="O44" s="6"/>
      <c r="P44" s="294">
        <f>IF(OR($P$10=Variablen!$B$109,$P$10=Variablen!$B$111),(F44+G44+H44+I44)*O44,0)</f>
        <v>0</v>
      </c>
      <c r="Q44" s="295">
        <f>IF(OR($P$10=Variablen!$B$110,$P$10=Variablen!$B$111),(D44+E44)*O44,0)</f>
        <v>0</v>
      </c>
      <c r="S44" s="6"/>
      <c r="T44" s="294">
        <f>IF(OR($T$10=Variablen!$B$109,$T$10=Variablen!$B$111),(F44+G44+H44+I44)*S44,0)</f>
        <v>0</v>
      </c>
      <c r="U44" s="295">
        <f>IF(OR($T$10=Variablen!$B$110,$T$10=Variablen!$B$111),(D44+E44)*S44,0)</f>
        <v>0</v>
      </c>
    </row>
    <row r="45" spans="1:21">
      <c r="A45" s="249">
        <v>31</v>
      </c>
      <c r="B45" s="530" t="str">
        <f>HLOOKUP(Start!$B$14,Sprachen_allg!B:Z,ROWS(Sprachen_allg!31:448)+A45,FALSE)</f>
        <v>Library - reading hall</v>
      </c>
      <c r="C45" s="54" t="s">
        <v>47</v>
      </c>
      <c r="D45" s="288">
        <v>148.69999999999999</v>
      </c>
      <c r="E45" s="288">
        <v>0</v>
      </c>
      <c r="F45" s="288">
        <v>50.7</v>
      </c>
      <c r="G45" s="288">
        <v>42</v>
      </c>
      <c r="H45" s="288">
        <v>26.3</v>
      </c>
      <c r="I45" s="288">
        <v>0</v>
      </c>
      <c r="K45" s="6"/>
      <c r="L45" s="294">
        <f>IF(OR($L$10=Variablen!$B$109,$L$10=Variablen!$B$111),(F45+G45+H45+I45)*K45,0)</f>
        <v>0</v>
      </c>
      <c r="M45" s="295">
        <f>IF(OR($L$10=Variablen!$B$110,$L$10=Variablen!$B$111),(D45+E45)*K45,0)</f>
        <v>0</v>
      </c>
      <c r="O45" s="6"/>
      <c r="P45" s="294">
        <f>IF(OR($P$10=Variablen!$B$109,$P$10=Variablen!$B$111),(F45+G45+H45+I45)*O45,0)</f>
        <v>0</v>
      </c>
      <c r="Q45" s="295">
        <f>IF(OR($P$10=Variablen!$B$110,$P$10=Variablen!$B$111),(D45+E45)*O45,0)</f>
        <v>0</v>
      </c>
      <c r="S45" s="6"/>
      <c r="T45" s="294">
        <f>IF(OR($T$10=Variablen!$B$109,$T$10=Variablen!$B$111),(F45+G45+H45+I45)*S45,0)</f>
        <v>0</v>
      </c>
      <c r="U45" s="295">
        <f>IF(OR($T$10=Variablen!$B$110,$T$10=Variablen!$B$111),(D45+E45)*S45,0)</f>
        <v>0</v>
      </c>
    </row>
    <row r="46" spans="1:21">
      <c r="A46" s="249">
        <v>32</v>
      </c>
      <c r="B46" s="530" t="str">
        <f>HLOOKUP(Start!$B$14,Sprachen_allg!B:Z,ROWS(Sprachen_allg!32:449)+A46,FALSE)</f>
        <v>Library - open access sections</v>
      </c>
      <c r="C46" s="54" t="s">
        <v>47</v>
      </c>
      <c r="D46" s="288">
        <v>125.7</v>
      </c>
      <c r="E46" s="288">
        <v>0</v>
      </c>
      <c r="F46" s="288">
        <v>23.3</v>
      </c>
      <c r="G46" s="288">
        <v>10.5</v>
      </c>
      <c r="H46" s="288">
        <v>7</v>
      </c>
      <c r="I46" s="288">
        <v>0</v>
      </c>
      <c r="K46" s="6"/>
      <c r="L46" s="294">
        <f>IF(OR($L$10=Variablen!$B$109,$L$10=Variablen!$B$111),(F46+G46+H46+I46)*K46,0)</f>
        <v>0</v>
      </c>
      <c r="M46" s="295">
        <f>IF(OR($L$10=Variablen!$B$110,$L$10=Variablen!$B$111),(D46+E46)*K46,0)</f>
        <v>0</v>
      </c>
      <c r="O46" s="6"/>
      <c r="P46" s="294">
        <f>IF(OR($P$10=Variablen!$B$109,$P$10=Variablen!$B$111),(F46+G46+H46+I46)*O46,0)</f>
        <v>0</v>
      </c>
      <c r="Q46" s="295">
        <f>IF(OR($P$10=Variablen!$B$110,$P$10=Variablen!$B$111),(D46+E46)*O46,0)</f>
        <v>0</v>
      </c>
      <c r="S46" s="6"/>
      <c r="T46" s="294">
        <f>IF(OR($T$10=Variablen!$B$109,$T$10=Variablen!$B$111),(F46+G46+H46+I46)*S46,0)</f>
        <v>0</v>
      </c>
      <c r="U46" s="295">
        <f>IF(OR($T$10=Variablen!$B$110,$T$10=Variablen!$B$111),(D46+E46)*S46,0)</f>
        <v>0</v>
      </c>
    </row>
    <row r="47" spans="1:21">
      <c r="A47" s="249">
        <v>33</v>
      </c>
      <c r="B47" s="530" t="str">
        <f>HLOOKUP(Start!$B$14,Sprachen_allg!B:Z,ROWS(Sprachen_allg!33:450)+A47,FALSE)</f>
        <v>Library - storage and stock</v>
      </c>
      <c r="C47" s="54" t="s">
        <v>47</v>
      </c>
      <c r="D47" s="288">
        <v>162.9</v>
      </c>
      <c r="E47" s="288">
        <v>0</v>
      </c>
      <c r="F47" s="288">
        <v>1.9</v>
      </c>
      <c r="G47" s="288">
        <v>15.8</v>
      </c>
      <c r="H47" s="288">
        <v>3.2</v>
      </c>
      <c r="I47" s="288">
        <v>0</v>
      </c>
      <c r="K47" s="6"/>
      <c r="L47" s="294">
        <f>IF(OR($L$10=Variablen!$B$109,$L$10=Variablen!$B$111),(F47+G47+H47+I47)*K47,0)</f>
        <v>0</v>
      </c>
      <c r="M47" s="295">
        <f>IF(OR($L$10=Variablen!$B$110,$L$10=Variablen!$B$111),(D47+E47)*K47,0)</f>
        <v>0</v>
      </c>
      <c r="O47" s="6"/>
      <c r="P47" s="294">
        <f>IF(OR($P$10=Variablen!$B$109,$P$10=Variablen!$B$111),(F47+G47+H47+I47)*O47,0)</f>
        <v>0</v>
      </c>
      <c r="Q47" s="295">
        <f>IF(OR($P$10=Variablen!$B$110,$P$10=Variablen!$B$111),(D47+E47)*O47,0)</f>
        <v>0</v>
      </c>
      <c r="S47" s="6"/>
      <c r="T47" s="294">
        <f>IF(OR($T$10=Variablen!$B$109,$T$10=Variablen!$B$111),(F47+G47+H47+I47)*S47,0)</f>
        <v>0</v>
      </c>
      <c r="U47" s="295">
        <f>IF(OR($T$10=Variablen!$B$110,$T$10=Variablen!$B$111),(D47+E47)*S47,0)</f>
        <v>0</v>
      </c>
    </row>
    <row r="48" spans="1:21">
      <c r="A48" s="249">
        <v>34</v>
      </c>
      <c r="B48" s="530" t="str">
        <f>HLOOKUP(Start!$B$14,Sprachen_allg!B:Z,ROWS(Sprachen_allg!34:451)+A48,FALSE)</f>
        <v>Sports hall</v>
      </c>
      <c r="C48" s="54" t="s">
        <v>47</v>
      </c>
      <c r="D48" s="288">
        <v>42.2</v>
      </c>
      <c r="E48" s="288">
        <v>37.1</v>
      </c>
      <c r="F48" s="288">
        <v>32.799999999999997</v>
      </c>
      <c r="G48" s="288">
        <v>10.5</v>
      </c>
      <c r="H48" s="288">
        <v>19.8</v>
      </c>
      <c r="I48" s="288">
        <v>0</v>
      </c>
      <c r="K48" s="6"/>
      <c r="L48" s="294">
        <f>IF(OR($L$10=Variablen!$B$109,$L$10=Variablen!$B$111),(F48+G48+H48+I48)*K48,0)</f>
        <v>0</v>
      </c>
      <c r="M48" s="295">
        <f>IF(OR($L$10=Variablen!$B$110,$L$10=Variablen!$B$111),(D48+E48)*K48,0)</f>
        <v>0</v>
      </c>
      <c r="O48" s="6"/>
      <c r="P48" s="294">
        <f>IF(OR($P$10=Variablen!$B$109,$P$10=Variablen!$B$111),(F48+G48+H48+I48)*O48,0)</f>
        <v>0</v>
      </c>
      <c r="Q48" s="295">
        <f>IF(OR($P$10=Variablen!$B$110,$P$10=Variablen!$B$111),(D48+E48)*O48,0)</f>
        <v>0</v>
      </c>
      <c r="S48" s="6"/>
      <c r="T48" s="294">
        <f>IF(OR($T$10=Variablen!$B$109,$T$10=Variablen!$B$111),(F48+G48+H48+I48)*S48,0)</f>
        <v>0</v>
      </c>
      <c r="U48" s="295">
        <f>IF(OR($T$10=Variablen!$B$110,$T$10=Variablen!$B$111),(D48+E48)*S48,0)</f>
        <v>0</v>
      </c>
    </row>
    <row r="49" spans="1:21">
      <c r="A49" s="249">
        <v>35</v>
      </c>
      <c r="B49" s="530" t="str">
        <f>HLOOKUP(Start!$B$14,Sprachen_allg!B:Z,ROWS(Sprachen_allg!35:452)+A49,FALSE)</f>
        <v>Car park / underground car park (private use)</v>
      </c>
      <c r="C49" s="54"/>
      <c r="D49" s="288">
        <v>0</v>
      </c>
      <c r="E49" s="288">
        <v>0</v>
      </c>
      <c r="F49" s="288">
        <v>0.7</v>
      </c>
      <c r="G49" s="288">
        <v>11.2</v>
      </c>
      <c r="H49" s="288">
        <v>0</v>
      </c>
      <c r="I49" s="288">
        <v>0</v>
      </c>
      <c r="K49" s="6"/>
      <c r="L49" s="294">
        <f>IF(OR($L$10=Variablen!$B$109,$L$10=Variablen!$B$111),(F49+G49+H49+I49)*K49,0)</f>
        <v>0</v>
      </c>
      <c r="M49" s="295">
        <f>IF(OR($L$10=Variablen!$B$110,$L$10=Variablen!$B$111),(D49+E49)*K49,0)</f>
        <v>0</v>
      </c>
      <c r="O49" s="6"/>
      <c r="P49" s="294">
        <f>IF(OR($P$10=Variablen!$B$109,$P$10=Variablen!$B$111),(F49+G49+H49+I49)*O49,0)</f>
        <v>0</v>
      </c>
      <c r="Q49" s="295">
        <f>IF(OR($P$10=Variablen!$B$110,$P$10=Variablen!$B$111),(D49+E49)*O49,0)</f>
        <v>0</v>
      </c>
      <c r="S49" s="6"/>
      <c r="T49" s="294">
        <f>IF(OR($T$10=Variablen!$B$109,$T$10=Variablen!$B$111),(F49+G49+H49+I49)*S49,0)</f>
        <v>0</v>
      </c>
      <c r="U49" s="295">
        <f>IF(OR($T$10=Variablen!$B$110,$T$10=Variablen!$B$111),(D49+E49)*S49,0)</f>
        <v>0</v>
      </c>
    </row>
    <row r="50" spans="1:21">
      <c r="A50" s="249">
        <v>36</v>
      </c>
      <c r="B50" s="530" t="str">
        <f>HLOOKUP(Start!$B$14,Sprachen_allg!B:Z,ROWS(Sprachen_allg!36:453)+A50,FALSE)</f>
        <v>Car park / underground car park (public)</v>
      </c>
      <c r="C50" s="54"/>
      <c r="D50" s="288">
        <v>0</v>
      </c>
      <c r="E50" s="288">
        <v>0</v>
      </c>
      <c r="F50" s="288">
        <v>7.2</v>
      </c>
      <c r="G50" s="288">
        <v>56.2</v>
      </c>
      <c r="H50" s="288">
        <v>0</v>
      </c>
      <c r="I50" s="288">
        <v>0</v>
      </c>
      <c r="K50" s="6"/>
      <c r="L50" s="294">
        <f>IF(OR($L$10=Variablen!$B$109,$L$10=Variablen!$B$111),(F50+G50+H50+I50)*K50,0)</f>
        <v>0</v>
      </c>
      <c r="M50" s="295">
        <f>IF(OR($L$10=Variablen!$B$110,$L$10=Variablen!$B$111),(D50+E50)*K50,0)</f>
        <v>0</v>
      </c>
      <c r="O50" s="6"/>
      <c r="P50" s="294">
        <f>IF(OR($P$10=Variablen!$B$109,$P$10=Variablen!$B$111),(F50+G50+H50+I50)*O50,0)</f>
        <v>0</v>
      </c>
      <c r="Q50" s="295">
        <f>IF(OR($P$10=Variablen!$B$110,$P$10=Variablen!$B$111),(D50+E50)*O50,0)</f>
        <v>0</v>
      </c>
      <c r="S50" s="6"/>
      <c r="T50" s="294">
        <f>IF(OR($T$10=Variablen!$B$109,$T$10=Variablen!$B$111),(F50+G50+H50+I50)*S50,0)</f>
        <v>0</v>
      </c>
      <c r="U50" s="295">
        <f>IF(OR($T$10=Variablen!$B$110,$T$10=Variablen!$B$111),(D50+E50)*S50,0)</f>
        <v>0</v>
      </c>
    </row>
    <row r="51" spans="1:21">
      <c r="A51" s="249">
        <v>37</v>
      </c>
      <c r="B51" s="530" t="str">
        <f>HLOOKUP(Start!$B$14,Sprachen_allg!B:Z,ROWS(Sprachen_allg!37:454)+A51,FALSE)</f>
        <v>Sauna area</v>
      </c>
      <c r="C51" s="54" t="s">
        <v>47</v>
      </c>
      <c r="D51" s="288">
        <v>293.89999999999998</v>
      </c>
      <c r="E51" s="288">
        <v>107.1</v>
      </c>
      <c r="F51" s="288">
        <v>35.5</v>
      </c>
      <c r="G51" s="288">
        <v>95.8</v>
      </c>
      <c r="H51" s="288">
        <v>47.9</v>
      </c>
      <c r="I51" s="288">
        <v>182.5</v>
      </c>
      <c r="K51" s="6"/>
      <c r="L51" s="294">
        <f>IF(OR($L$10=Variablen!$B$109,$L$10=Variablen!$B$111),(F51+G51+H51+I51)*K51,0)</f>
        <v>0</v>
      </c>
      <c r="M51" s="295">
        <f>IF(OR($L$10=Variablen!$B$110,$L$10=Variablen!$B$111),(D51+E51)*K51,0)</f>
        <v>0</v>
      </c>
      <c r="O51" s="6"/>
      <c r="P51" s="294">
        <f>IF(OR($P$10=Variablen!$B$109,$P$10=Variablen!$B$111),(F51+G51+H51+I51)*O51,0)</f>
        <v>0</v>
      </c>
      <c r="Q51" s="295">
        <f>IF(OR($P$10=Variablen!$B$110,$P$10=Variablen!$B$111),(D51+E51)*O51,0)</f>
        <v>0</v>
      </c>
      <c r="S51" s="6"/>
      <c r="T51" s="294">
        <f>IF(OR($T$10=Variablen!$B$109,$T$10=Variablen!$B$111),(F51+G51+H51+I51)*S51,0)</f>
        <v>0</v>
      </c>
      <c r="U51" s="295">
        <f>IF(OR($T$10=Variablen!$B$110,$T$10=Variablen!$B$111),(D51+E51)*S51,0)</f>
        <v>0</v>
      </c>
    </row>
    <row r="52" spans="1:21">
      <c r="A52" s="249">
        <v>38</v>
      </c>
      <c r="B52" s="530" t="str">
        <f>HLOOKUP(Start!$B$14,Sprachen_allg!B:Z,ROWS(Sprachen_allg!38:455)+A52,FALSE)</f>
        <v>Gym</v>
      </c>
      <c r="C52" s="54" t="s">
        <v>47</v>
      </c>
      <c r="D52" s="288">
        <v>209.6</v>
      </c>
      <c r="E52" s="288">
        <v>135.30000000000001</v>
      </c>
      <c r="F52" s="288">
        <v>44.5</v>
      </c>
      <c r="G52" s="288">
        <v>93.1</v>
      </c>
      <c r="H52" s="288">
        <v>38.6</v>
      </c>
      <c r="I52" s="288">
        <v>8.8000000000000007</v>
      </c>
      <c r="K52" s="6"/>
      <c r="L52" s="294">
        <f>IF(OR($L$10=Variablen!$B$109,$L$10=Variablen!$B$111),(F52+G52+H52+I52)*K52,0)</f>
        <v>0</v>
      </c>
      <c r="M52" s="295">
        <f>IF(OR($L$10=Variablen!$B$110,$L$10=Variablen!$B$111),(D52+E52)*K52,0)</f>
        <v>0</v>
      </c>
      <c r="O52" s="6"/>
      <c r="P52" s="294">
        <f>IF(OR($P$10=Variablen!$B$109,$P$10=Variablen!$B$111),(F52+G52+H52+I52)*O52,0)</f>
        <v>0</v>
      </c>
      <c r="Q52" s="295">
        <f>IF(OR($P$10=Variablen!$B$110,$P$10=Variablen!$B$111),(D52+E52)*O52,0)</f>
        <v>0</v>
      </c>
      <c r="S52" s="6"/>
      <c r="T52" s="294">
        <f>IF(OR($T$10=Variablen!$B$109,$T$10=Variablen!$B$111),(F52+G52+H52+I52)*S52,0)</f>
        <v>0</v>
      </c>
      <c r="U52" s="295">
        <f>IF(OR($T$10=Variablen!$B$110,$T$10=Variablen!$B$111),(D52+E52)*S52,0)</f>
        <v>0</v>
      </c>
    </row>
    <row r="53" spans="1:21">
      <c r="A53" s="249">
        <v>39</v>
      </c>
      <c r="B53" s="530" t="str">
        <f>HLOOKUP(Start!$B$14,Sprachen_allg!B:Z,ROWS(Sprachen_allg!39:456)+A53,FALSE)</f>
        <v>Laboratory</v>
      </c>
      <c r="C53" s="54" t="s">
        <v>47</v>
      </c>
      <c r="D53" s="288">
        <v>402.3</v>
      </c>
      <c r="E53" s="288">
        <v>13.9</v>
      </c>
      <c r="F53" s="288">
        <v>44.6</v>
      </c>
      <c r="G53" s="288">
        <v>119.5</v>
      </c>
      <c r="H53" s="288">
        <v>25.3</v>
      </c>
      <c r="I53" s="288">
        <v>27</v>
      </c>
      <c r="K53" s="6"/>
      <c r="L53" s="294">
        <f>IF(OR($L$10=Variablen!$B$109,$L$10=Variablen!$B$111),(F53+G53+H53+I53)*K53,0)</f>
        <v>0</v>
      </c>
      <c r="M53" s="295">
        <f>IF(OR($L$10=Variablen!$B$110,$L$10=Variablen!$B$111),(D53+E53)*K53,0)</f>
        <v>0</v>
      </c>
      <c r="O53" s="6"/>
      <c r="P53" s="294">
        <f>IF(OR($P$10=Variablen!$B$109,$P$10=Variablen!$B$111),(F53+G53+H53+I53)*O53,0)</f>
        <v>0</v>
      </c>
      <c r="Q53" s="295">
        <f>IF(OR($P$10=Variablen!$B$110,$P$10=Variablen!$B$111),(D53+E53)*O53,0)</f>
        <v>0</v>
      </c>
      <c r="S53" s="6"/>
      <c r="T53" s="294">
        <f>IF(OR($T$10=Variablen!$B$109,$T$10=Variablen!$B$111),(F53+G53+H53+I53)*S53,0)</f>
        <v>0</v>
      </c>
      <c r="U53" s="295">
        <f>IF(OR($T$10=Variablen!$B$110,$T$10=Variablen!$B$111),(D53+E53)*S53,0)</f>
        <v>0</v>
      </c>
    </row>
    <row r="54" spans="1:21">
      <c r="A54" s="249">
        <v>40</v>
      </c>
      <c r="B54" s="530" t="str">
        <f>HLOOKUP(Start!$B$14,Sprachen_allg!B:Z,ROWS(Sprachen_allg!40:457)+A54,FALSE)</f>
        <v>Examination / treatment room</v>
      </c>
      <c r="C54" s="54" t="s">
        <v>47</v>
      </c>
      <c r="D54" s="288">
        <v>206.1</v>
      </c>
      <c r="E54" s="288">
        <v>5</v>
      </c>
      <c r="F54" s="288">
        <v>47.7</v>
      </c>
      <c r="G54" s="288">
        <v>40.6</v>
      </c>
      <c r="H54" s="288">
        <v>21.8</v>
      </c>
      <c r="I54" s="288">
        <v>8.8000000000000007</v>
      </c>
      <c r="K54" s="6"/>
      <c r="L54" s="294">
        <f>IF(OR($L$10=Variablen!$B$109,$L$10=Variablen!$B$111),(F54+G54+H54+I54)*K54,0)</f>
        <v>0</v>
      </c>
      <c r="M54" s="295">
        <f>IF(OR($L$10=Variablen!$B$110,$L$10=Variablen!$B$111),(D54+E54)*K54,0)</f>
        <v>0</v>
      </c>
      <c r="O54" s="6"/>
      <c r="P54" s="294">
        <f>IF(OR($P$10=Variablen!$B$109,$P$10=Variablen!$B$111),(F54+G54+H54+I54)*O54,0)</f>
        <v>0</v>
      </c>
      <c r="Q54" s="295">
        <f>IF(OR($P$10=Variablen!$B$110,$P$10=Variablen!$B$111),(D54+E54)*O54,0)</f>
        <v>0</v>
      </c>
      <c r="S54" s="6"/>
      <c r="T54" s="294">
        <f>IF(OR($T$10=Variablen!$B$109,$T$10=Variablen!$B$111),(F54+G54+H54+I54)*S54,0)</f>
        <v>0</v>
      </c>
      <c r="U54" s="295">
        <f>IF(OR($T$10=Variablen!$B$110,$T$10=Variablen!$B$111),(D54+E54)*S54,0)</f>
        <v>0</v>
      </c>
    </row>
    <row r="55" spans="1:21">
      <c r="A55" s="249">
        <v>41</v>
      </c>
      <c r="B55" s="530" t="str">
        <f>HLOOKUP(Start!$B$14,Sprachen_allg!B:Z,ROWS(Sprachen_allg!41:458)+A55,FALSE)</f>
        <v>Special medical care areas</v>
      </c>
      <c r="C55" s="54" t="s">
        <v>47</v>
      </c>
      <c r="D55" s="288">
        <v>1143.5999999999999</v>
      </c>
      <c r="E55" s="288">
        <v>5</v>
      </c>
      <c r="F55" s="288">
        <v>82.7</v>
      </c>
      <c r="G55" s="288">
        <v>327.8</v>
      </c>
      <c r="H55" s="288">
        <v>73.8</v>
      </c>
      <c r="I55" s="288">
        <v>83.2</v>
      </c>
      <c r="K55" s="6"/>
      <c r="L55" s="294">
        <f>IF(OR($L$10=Variablen!$B$109,$L$10=Variablen!$B$111),(F55+G55+H55+I55)*K55,0)</f>
        <v>0</v>
      </c>
      <c r="M55" s="295">
        <f>IF(OR($L$10=Variablen!$B$110,$L$10=Variablen!$B$111),(D55+E55)*K55,0)</f>
        <v>0</v>
      </c>
      <c r="O55" s="6"/>
      <c r="P55" s="294">
        <f>IF(OR($P$10=Variablen!$B$109,$P$10=Variablen!$B$111),(F55+G55+H55+I55)*O55,0)</f>
        <v>0</v>
      </c>
      <c r="Q55" s="295">
        <f>IF(OR($P$10=Variablen!$B$110,$P$10=Variablen!$B$111),(D55+E55)*O55,0)</f>
        <v>0</v>
      </c>
      <c r="S55" s="6"/>
      <c r="T55" s="294">
        <f>IF(OR($T$10=Variablen!$B$109,$T$10=Variablen!$B$111),(F55+G55+H55+I55)*S55,0)</f>
        <v>0</v>
      </c>
      <c r="U55" s="295">
        <f>IF(OR($T$10=Variablen!$B$110,$T$10=Variablen!$B$111),(D55+E55)*S55,0)</f>
        <v>0</v>
      </c>
    </row>
    <row r="56" spans="1:21">
      <c r="A56" s="249">
        <v>42</v>
      </c>
      <c r="B56" s="530" t="str">
        <f>HLOOKUP(Start!$B$14,Sprachen_allg!B:Z,ROWS(Sprachen_allg!42:459)+A56,FALSE)</f>
        <v>Corridors (medical care sector)</v>
      </c>
      <c r="C56" s="54"/>
      <c r="D56" s="288">
        <v>420.5</v>
      </c>
      <c r="E56" s="288">
        <v>5</v>
      </c>
      <c r="F56" s="288">
        <v>30.7</v>
      </c>
      <c r="G56" s="288">
        <v>109.3</v>
      </c>
      <c r="H56" s="288">
        <v>15.3</v>
      </c>
      <c r="I56" s="288">
        <v>0</v>
      </c>
      <c r="K56" s="6"/>
      <c r="L56" s="294">
        <f>IF(OR($L$10=Variablen!$B$109,$L$10=Variablen!$B$111),(F56+G56+H56+I56)*K56,0)</f>
        <v>0</v>
      </c>
      <c r="M56" s="295">
        <f>IF(OR($L$10=Variablen!$B$110,$L$10=Variablen!$B$111),(D56+E56)*K56,0)</f>
        <v>0</v>
      </c>
      <c r="O56" s="6"/>
      <c r="P56" s="294">
        <f>IF(OR($P$10=Variablen!$B$109,$P$10=Variablen!$B$111),(F56+G56+H56+I56)*O56,0)</f>
        <v>0</v>
      </c>
      <c r="Q56" s="295">
        <f>IF(OR($P$10=Variablen!$B$110,$P$10=Variablen!$B$111),(D56+E56)*O56,0)</f>
        <v>0</v>
      </c>
      <c r="S56" s="6"/>
      <c r="T56" s="294">
        <f>IF(OR($T$10=Variablen!$B$109,$T$10=Variablen!$B$111),(F56+G56+H56+I56)*S56,0)</f>
        <v>0</v>
      </c>
      <c r="U56" s="295">
        <f>IF(OR($T$10=Variablen!$B$110,$T$10=Variablen!$B$111),(D56+E56)*S56,0)</f>
        <v>0</v>
      </c>
    </row>
    <row r="57" spans="1:21">
      <c r="A57" s="249">
        <v>43</v>
      </c>
      <c r="B57" s="530" t="str">
        <f>HLOOKUP(Start!$B$14,Sprachen_allg!B:Z,ROWS(Sprachen_allg!43:460)+A57,FALSE)</f>
        <v>Medical practices</v>
      </c>
      <c r="C57" s="54" t="s">
        <v>47</v>
      </c>
      <c r="D57" s="288">
        <v>193.8</v>
      </c>
      <c r="E57" s="288">
        <v>13.9</v>
      </c>
      <c r="F57" s="288">
        <v>27.1</v>
      </c>
      <c r="G57" s="288">
        <v>21.1</v>
      </c>
      <c r="H57" s="288">
        <v>14.1</v>
      </c>
      <c r="I57" s="288">
        <v>6.3</v>
      </c>
      <c r="K57" s="6"/>
      <c r="L57" s="294">
        <f>IF(OR($L$10=Variablen!$B$109,$L$10=Variablen!$B$111),(F57+G57+H57+I57)*K57,0)</f>
        <v>0</v>
      </c>
      <c r="M57" s="295">
        <f>IF(OR($L$10=Variablen!$B$110,$L$10=Variablen!$B$111),(D57+E57)*K57,0)</f>
        <v>0</v>
      </c>
      <c r="O57" s="6"/>
      <c r="P57" s="294">
        <f>IF(OR($P$10=Variablen!$B$109,$P$10=Variablen!$B$111),(F57+G57+H57+I57)*O57,0)</f>
        <v>0</v>
      </c>
      <c r="Q57" s="295">
        <f>IF(OR($P$10=Variablen!$B$110,$P$10=Variablen!$B$111),(D57+E57)*O57,0)</f>
        <v>0</v>
      </c>
      <c r="S57" s="6"/>
      <c r="T57" s="294">
        <f>IF(OR($T$10=Variablen!$B$109,$T$10=Variablen!$B$111),(F57+G57+H57+I57)*S57,0)</f>
        <v>0</v>
      </c>
      <c r="U57" s="295">
        <f>IF(OR($T$10=Variablen!$B$110,$T$10=Variablen!$B$111),(D57+E57)*S57,0)</f>
        <v>0</v>
      </c>
    </row>
    <row r="58" spans="1:21">
      <c r="A58" s="249">
        <v>44</v>
      </c>
      <c r="B58" s="530" t="str">
        <f>HLOOKUP(Start!$B$14,Sprachen_allg!B:Z,ROWS(Sprachen_allg!44:461)+A58,FALSE)</f>
        <v>Warehouse</v>
      </c>
      <c r="C58" s="54" t="s">
        <v>47</v>
      </c>
      <c r="D58" s="288">
        <v>88.2</v>
      </c>
      <c r="E58" s="288">
        <v>5</v>
      </c>
      <c r="F58" s="288">
        <v>35.9</v>
      </c>
      <c r="G58" s="288">
        <v>4.8</v>
      </c>
      <c r="H58" s="288">
        <v>0</v>
      </c>
      <c r="I58" s="288">
        <v>0</v>
      </c>
      <c r="K58" s="6"/>
      <c r="L58" s="294">
        <f>IF(OR($L$10=Variablen!$B$109,$L$10=Variablen!$B$111),(F58+G58+H58+I58)*K58,0)</f>
        <v>0</v>
      </c>
      <c r="M58" s="295">
        <f>IF(OR($L$10=Variablen!$B$110,$L$10=Variablen!$B$111),(D58+E58)*K58,0)</f>
        <v>0</v>
      </c>
      <c r="O58" s="6"/>
      <c r="P58" s="294">
        <f>IF(OR($P$10=Variablen!$B$109,$P$10=Variablen!$B$111),(F58+G58+H58+I58)*O58,0)</f>
        <v>0</v>
      </c>
      <c r="Q58" s="295">
        <f>IF(OR($P$10=Variablen!$B$110,$P$10=Variablen!$B$111),(D58+E58)*O58,0)</f>
        <v>0</v>
      </c>
      <c r="S58" s="6"/>
      <c r="T58" s="294">
        <f>IF(OR($T$10=Variablen!$B$109,$T$10=Variablen!$B$111),(F58+G58+H58+I58)*S58,0)</f>
        <v>0</v>
      </c>
      <c r="U58" s="295">
        <f>IF(OR($T$10=Variablen!$B$110,$T$10=Variablen!$B$111),(D58+E58)*S58,0)</f>
        <v>0</v>
      </c>
    </row>
    <row r="59" spans="1:21">
      <c r="A59" s="249">
        <v>45</v>
      </c>
      <c r="B59" s="530" t="str">
        <f>HLOOKUP(Start!$B$14,Sprachen_allg!B:Z,ROWS(Sprachen_allg!45:462)+A59,FALSE)</f>
        <v>Residential (single-family house)</v>
      </c>
      <c r="C59" s="54" t="s">
        <v>47</v>
      </c>
      <c r="D59" s="288">
        <v>100.5</v>
      </c>
      <c r="E59" s="288">
        <v>19.3</v>
      </c>
      <c r="F59" s="288">
        <v>47.9</v>
      </c>
      <c r="G59" s="288">
        <v>10.9</v>
      </c>
      <c r="H59" s="288">
        <v>0</v>
      </c>
      <c r="I59" s="288">
        <v>24.5</v>
      </c>
      <c r="K59" s="6"/>
      <c r="L59" s="294">
        <f>IF(OR($L$10=Variablen!$B$109,$L$10=Variablen!$B$111),(F59+G59+H59+I59)*K59,0)</f>
        <v>0</v>
      </c>
      <c r="M59" s="295">
        <f>IF(OR($L$10=Variablen!$B$110,$L$10=Variablen!$B$111),(D59+E59)*K59,0)</f>
        <v>0</v>
      </c>
      <c r="O59" s="6"/>
      <c r="P59" s="294">
        <f>IF(OR($P$10=Variablen!$B$109,$P$10=Variablen!$B$111),(F59+G59+H59+I59)*O59,0)</f>
        <v>0</v>
      </c>
      <c r="Q59" s="295">
        <f>IF(OR($P$10=Variablen!$B$110,$P$10=Variablen!$B$111),(D59+E59)*O59,0)</f>
        <v>0</v>
      </c>
      <c r="S59" s="6"/>
      <c r="T59" s="294">
        <f>IF(OR($T$10=Variablen!$B$109,$T$10=Variablen!$B$111),(F59+G59+H59+I59)*S59,0)</f>
        <v>0</v>
      </c>
      <c r="U59" s="295">
        <f>IF(OR($T$10=Variablen!$B$110,$T$10=Variablen!$B$111),(D59+E59)*S59,0)</f>
        <v>0</v>
      </c>
    </row>
    <row r="60" spans="1:21">
      <c r="A60" s="249">
        <v>46</v>
      </c>
      <c r="B60" s="530" t="str">
        <f>HLOOKUP(Start!$B$14,Sprachen_allg!B:Z,ROWS(Sprachen_allg!46:463)+A60,FALSE)</f>
        <v>Residential (apartment building)</v>
      </c>
      <c r="C60" s="54" t="s">
        <v>47</v>
      </c>
      <c r="D60" s="288">
        <v>89.7</v>
      </c>
      <c r="E60" s="288">
        <v>24</v>
      </c>
      <c r="F60" s="288">
        <v>49.2</v>
      </c>
      <c r="G60" s="288">
        <v>10.9</v>
      </c>
      <c r="H60" s="288">
        <v>0</v>
      </c>
      <c r="I60" s="288">
        <v>36.799999999999997</v>
      </c>
      <c r="K60" s="6"/>
      <c r="L60" s="294">
        <f>IF(OR($L$10=Variablen!$B$109,$L$10=Variablen!$B$111),(F60+G60+H60+I60)*K60,0)</f>
        <v>0</v>
      </c>
      <c r="M60" s="295">
        <f>IF(OR($L$10=Variablen!$B$110,$L$10=Variablen!$B$111),(D60+E60)*K60,0)</f>
        <v>0</v>
      </c>
      <c r="O60" s="6"/>
      <c r="P60" s="294">
        <f>IF(OR($P$10=Variablen!$B$109,$P$10=Variablen!$B$111),(F60+G60+H60+I60)*O60,0)</f>
        <v>0</v>
      </c>
      <c r="Q60" s="295">
        <f>IF(OR($P$10=Variablen!$B$110,$P$10=Variablen!$B$111),(D60+E60)*O60,0)</f>
        <v>0</v>
      </c>
      <c r="S60" s="6"/>
      <c r="T60" s="294">
        <f>IF(OR($T$10=Variablen!$B$109,$T$10=Variablen!$B$111),(F60+G60+H60+I60)*S60,0)</f>
        <v>0</v>
      </c>
      <c r="U60" s="295">
        <f>IF(OR($T$10=Variablen!$B$110,$T$10=Variablen!$B$111),(D60+E60)*S60,0)</f>
        <v>0</v>
      </c>
    </row>
    <row r="61" spans="1:21">
      <c r="K61" s="45"/>
      <c r="L61" s="289"/>
      <c r="M61" s="290"/>
      <c r="O61" s="45"/>
      <c r="P61" s="289"/>
      <c r="Q61" s="290"/>
      <c r="S61" s="45"/>
      <c r="T61" s="289"/>
      <c r="U61" s="290"/>
    </row>
    <row r="62" spans="1:21" ht="13.5" thickBot="1">
      <c r="K62" s="291" t="str">
        <f>HLOOKUP(Start!$B$14,Sprachen_allg!B:Z,ROWS(Sprachen_allg!1:482),FALSE)</f>
        <v>Total</v>
      </c>
      <c r="L62" s="292">
        <f>SUM(L15:L60)</f>
        <v>0</v>
      </c>
      <c r="M62" s="293">
        <f>SUM(M15:M60)</f>
        <v>0</v>
      </c>
      <c r="O62" s="291" t="str">
        <f>K62</f>
        <v>Total</v>
      </c>
      <c r="P62" s="292">
        <f>SUM(P15:P60)</f>
        <v>0</v>
      </c>
      <c r="Q62" s="293">
        <f>SUM(Q15:Q60)</f>
        <v>0</v>
      </c>
      <c r="S62" s="291" t="str">
        <f>O62</f>
        <v>Total</v>
      </c>
      <c r="T62" s="292">
        <f>SUM(T15:T60)</f>
        <v>0</v>
      </c>
      <c r="U62" s="293">
        <f>SUM(U15:U60)</f>
        <v>0</v>
      </c>
    </row>
  </sheetData>
  <sheetProtection algorithmName="SHA-512" hashValue="FrjVMRk+oT+mcpKjcRTVNrceqyPpf5w9OLm+L/06kI6c62WNf+b1Da9EiBUllBfHsgEvUaIovQCHs6u1ymGpYA==" saltValue="X69OLmjQdNZUIKDBHTBDxQ==" spinCount="100000" sheet="1" objects="1" scenarios="1" formatColumns="0" formatRows="0" selectLockedCells="1"/>
  <mergeCells count="10">
    <mergeCell ref="K5:U5"/>
    <mergeCell ref="S7:U7"/>
    <mergeCell ref="T10:U10"/>
    <mergeCell ref="K7:M7"/>
    <mergeCell ref="L10:M10"/>
    <mergeCell ref="O7:Q7"/>
    <mergeCell ref="P10:Q10"/>
    <mergeCell ref="L9:M9"/>
    <mergeCell ref="P9:Q9"/>
    <mergeCell ref="T9:U9"/>
  </mergeCells>
  <phoneticPr fontId="4" type="noConversion"/>
  <dataValidations count="1">
    <dataValidation type="decimal" operator="greaterThan" allowBlank="1" showInputMessage="1" showErrorMessage="1" sqref="K15:K60 O15:O60 S15:S60" xr:uid="{00000000-0002-0000-0900-000000000000}">
      <formula1>0</formula1>
    </dataValidation>
  </dataValidations>
  <pageMargins left="0.7" right="0.7" top="0.78740157499999996" bottom="0.78740157499999996" header="0.3" footer="0.3"/>
  <pageSetup paperSize="9" scale="28" orientation="portrait" verticalDpi="300" r:id="rId1"/>
  <ignoredErrors>
    <ignoredError sqref="M16:M60 Q16:Q60 U16:U60 M15 Q15 U15"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Variablen!$B$109:$B$111</xm:f>
          </x14:formula1>
          <xm:sqref>T10:U10 L10:M10 P10:Q10</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16</vt:i4>
      </vt:variant>
      <vt:variant>
        <vt:lpstr>Diagramme</vt:lpstr>
      </vt:variant>
      <vt:variant>
        <vt:i4>2</vt:i4>
      </vt:variant>
      <vt:variant>
        <vt:lpstr>Benannte Bereiche</vt:lpstr>
      </vt:variant>
      <vt:variant>
        <vt:i4>46</vt:i4>
      </vt:variant>
    </vt:vector>
  </HeadingPairs>
  <TitlesOfParts>
    <vt:vector size="64" baseType="lpstr">
      <vt:lpstr>Änderungsprotokoll</vt:lpstr>
      <vt:lpstr>Start</vt:lpstr>
      <vt:lpstr>Project</vt:lpstr>
      <vt:lpstr>PART 1 Status assessment</vt:lpstr>
      <vt:lpstr>PART 2a CAR Measures</vt:lpstr>
      <vt:lpstr>PART 3 Climate Action Pass</vt:lpstr>
      <vt:lpstr>ANNEX 1 Emission Factors</vt:lpstr>
      <vt:lpstr>ANNEX 2 Specific Factors</vt:lpstr>
      <vt:lpstr>ANNEX 3 Partial energy values</vt:lpstr>
      <vt:lpstr>ANNEX 4 Data Quality Index</vt:lpstr>
      <vt:lpstr>ANNEX 5 Definition of terms</vt:lpstr>
      <vt:lpstr>Sprachen_Diverses</vt:lpstr>
      <vt:lpstr>Sprachen_Einheiten</vt:lpstr>
      <vt:lpstr>Sprachen_Grafiken</vt:lpstr>
      <vt:lpstr>Sprachen_allg</vt:lpstr>
      <vt:lpstr>Variablen</vt:lpstr>
      <vt:lpstr>PART 2b CAR Graphic | absolute</vt:lpstr>
      <vt:lpstr>PART 2c CAR Graphic | specific</vt:lpstr>
      <vt:lpstr>aktJahr</vt:lpstr>
      <vt:lpstr>AngabeLCA</vt:lpstr>
      <vt:lpstr>AngabeNRF</vt:lpstr>
      <vt:lpstr>AuswahlEtr</vt:lpstr>
      <vt:lpstr>BBK</vt:lpstr>
      <vt:lpstr>BudgetEmission</vt:lpstr>
      <vt:lpstr>BudgetGrenzwert</vt:lpstr>
      <vt:lpstr>'ANNEX 1 Emission Factors'!Druckbereich</vt:lpstr>
      <vt:lpstr>'ANNEX 2 Specific Factors'!Druckbereich</vt:lpstr>
      <vt:lpstr>'ANNEX 3 Partial energy values'!Druckbereich</vt:lpstr>
      <vt:lpstr>'ANNEX 4 Data Quality Index'!Druckbereich</vt:lpstr>
      <vt:lpstr>'ANNEX 5 Definition of terms'!Druckbereich</vt:lpstr>
      <vt:lpstr>'PART 1 Status assessment'!Druckbereich</vt:lpstr>
      <vt:lpstr>'PART 2a CAR Measures'!Druckbereich</vt:lpstr>
      <vt:lpstr>'PART 3 Climate Action Pass'!Druckbereich</vt:lpstr>
      <vt:lpstr>Project!Druckbereich</vt:lpstr>
      <vt:lpstr>Start!Druckbereich</vt:lpstr>
      <vt:lpstr>Variablen!Druckbereich</vt:lpstr>
      <vt:lpstr>EingabePd</vt:lpstr>
      <vt:lpstr>GIB</vt:lpstr>
      <vt:lpstr>JahrEmission</vt:lpstr>
      <vt:lpstr>JahrEmissionen</vt:lpstr>
      <vt:lpstr>JahrGrenzwert</vt:lpstr>
      <vt:lpstr>Messen</vt:lpstr>
      <vt:lpstr>N</vt:lpstr>
      <vt:lpstr>NichtGleich</vt:lpstr>
      <vt:lpstr>NRF</vt:lpstr>
      <vt:lpstr>Plan</vt:lpstr>
      <vt:lpstr>Prozentual</vt:lpstr>
      <vt:lpstr>Spezifisch</vt:lpstr>
      <vt:lpstr>Sprache</vt:lpstr>
      <vt:lpstr>StartjahrKSFP</vt:lpstr>
      <vt:lpstr>TextAusEtr</vt:lpstr>
      <vt:lpstr>TextAx2</vt:lpstr>
      <vt:lpstr>TextAx3</vt:lpstr>
      <vt:lpstr>TextDaten</vt:lpstr>
      <vt:lpstr>TextDQI</vt:lpstr>
      <vt:lpstr>TextEtr</vt:lpstr>
      <vt:lpstr>TextKSFP</vt:lpstr>
      <vt:lpstr>TextLcaDQI</vt:lpstr>
      <vt:lpstr>Textna</vt:lpstr>
      <vt:lpstr>TextNRF</vt:lpstr>
      <vt:lpstr>TextStKSFP</vt:lpstr>
      <vt:lpstr>TextZiel</vt:lpstr>
      <vt:lpstr>Y</vt:lpstr>
      <vt:lpstr>ZieljahrKSFP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Julius Christoph Loydl</dc:creator>
  <cp:lastModifiedBy>Dietmar Geiselmann</cp:lastModifiedBy>
  <cp:lastPrinted>2020-03-11T12:11:45Z</cp:lastPrinted>
  <dcterms:created xsi:type="dcterms:W3CDTF">2019-10-16T07:05:20Z</dcterms:created>
  <dcterms:modified xsi:type="dcterms:W3CDTF">2021-01-27T18:03:36Z</dcterms:modified>
</cp:coreProperties>
</file>