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updateLinks="never" defaultThemeVersion="124226"/>
  <mc:AlternateContent xmlns:mc="http://schemas.openxmlformats.org/markup-compatibility/2006">
    <mc:Choice Requires="x15">
      <x15ac:absPath xmlns:x15ac="http://schemas.microsoft.com/office/spreadsheetml/2010/11/ac" url="S:\NP_Oeff\10_Gebäude im Betrieb\05_BIU20\02_Gewichtungstabelle und Tools\Tool_CO2_Bilanz\"/>
    </mc:Choice>
  </mc:AlternateContent>
  <xr:revisionPtr revIDLastSave="0" documentId="13_ncr:1_{A768E6B6-297B-40BD-873C-109877AAD44E}" xr6:coauthVersionLast="46" xr6:coauthVersionMax="46" xr10:uidLastSave="{00000000-0000-0000-0000-000000000000}"/>
  <workbookProtection workbookAlgorithmName="SHA-512" workbookHashValue="MK5vBjamwKFObjOoFm+fOY9mhEcr5Dp90xFHEsTcz3TiWYjyC6wbFPd6UGSk4kM/r7pUH6gQbvvSg58gLK1S4g==" workbookSaltValue="8AI8SEvpwb1C2sXvBuE68g==" workbookSpinCount="100000" lockStructure="1"/>
  <bookViews>
    <workbookView xWindow="-120" yWindow="-120" windowWidth="29040" windowHeight="15840" tabRatio="946" firstSheet="1" activeTab="1" xr2:uid="{00000000-000D-0000-FFFF-FFFF00000000}"/>
  </bookViews>
  <sheets>
    <sheet name="Änderungsprotokoll" sheetId="23" state="hidden" r:id="rId1"/>
    <sheet name="Start" sheetId="3" r:id="rId2"/>
    <sheet name="Project" sheetId="7" r:id="rId3"/>
    <sheet name="PART 1 Status assessment" sheetId="4" r:id="rId4"/>
    <sheet name="PART 2a CAR Measures" sheetId="16" r:id="rId5"/>
    <sheet name="PART 2b CAR Graphic | absolute" sheetId="17" r:id="rId6"/>
    <sheet name="PART 2c CAR Graphic | specific" sheetId="27" r:id="rId7"/>
    <sheet name="PART 3 Climate Action Pass" sheetId="6" r:id="rId8"/>
    <sheet name="ANNEX 1 Emission Factors" sheetId="1" r:id="rId9"/>
    <sheet name="ANNEX 2 Specific Factors" sheetId="15" r:id="rId10"/>
    <sheet name="ANNEX 3 Partial energy values" sheetId="8" r:id="rId11"/>
    <sheet name="ANNEX 4 Data Quality Index" sheetId="18" r:id="rId12"/>
    <sheet name="ANNEX 5 Definition of terms" sheetId="21" r:id="rId13"/>
    <sheet name="Sprachen_Diverses" sheetId="25" state="hidden" r:id="rId14"/>
    <sheet name="Sprachen_Einheiten" sheetId="24" state="hidden" r:id="rId15"/>
    <sheet name="Sprachen_Grafiken" sheetId="26" state="hidden" r:id="rId16"/>
    <sheet name="Sprachen_allg" sheetId="22" state="hidden" r:id="rId17"/>
    <sheet name="Variablen" sheetId="19" state="hidden" r:id="rId18"/>
  </sheets>
  <definedNames>
    <definedName name="aktJahr">Variablen!$B$69</definedName>
    <definedName name="AngabeLCA">Variablen!$D$49</definedName>
    <definedName name="AngabeLCADauer">Variablen!#REF!</definedName>
    <definedName name="AngabeNRF">Variablen!$D$46</definedName>
    <definedName name="AuswahlEtr">Variablen!$B$12</definedName>
    <definedName name="BBK">Variablen!$D$42</definedName>
    <definedName name="Bild01">INDIRECT("Sprachen_Grafiken!"&amp;ADDRESS(2,COLUMN(INDEX(Sprachen_Grafiken!$A$1:$Z$1,MATCH(Start!$B$14,Sprachen_Grafiken!$A$1:$Z$1))),1))</definedName>
    <definedName name="Bild02">INDIRECT("Sprachen_Grafiken!"&amp;ADDRESS(3,COLUMN(INDEX(Sprachen_Grafiken!$A$1:$Z$1,MATCH(Start!$B$14,Sprachen_Grafiken!$A$1:$Z$1))),1))</definedName>
    <definedName name="Bild03">INDIRECT("Sprachen_Grafiken!"&amp;ADDRESS(4,COLUMN(INDEX(Sprachen_Grafiken!$A$1:$Z$1,MATCH(Start!$B$14,Sprachen_Grafiken!$A$1:$Z$1))),1))</definedName>
    <definedName name="BudgetEmission">Variablen!$D$91</definedName>
    <definedName name="BudgetGrenzwert">Variablen!$D$89</definedName>
    <definedName name="_xlnm.Print_Area" localSheetId="8">'ANNEX 1 Emission Factors'!$A$1:$AS$199</definedName>
    <definedName name="_xlnm.Print_Area" localSheetId="9">'ANNEX 2 Specific Factors'!$A$1:$H$163</definedName>
    <definedName name="_xlnm.Print_Area" localSheetId="10">'ANNEX 3 Partial energy values'!$A$1:$V$64</definedName>
    <definedName name="_xlnm.Print_Area" localSheetId="11">'ANNEX 4 Data Quality Index'!$A$1:$I$137</definedName>
    <definedName name="_xlnm.Print_Area" localSheetId="12">'ANNEX 5 Definition of terms'!$A$1:$R$137</definedName>
    <definedName name="_xlnm.Print_Area" localSheetId="3">'PART 1 Status assessment'!$A$11:$I$232</definedName>
    <definedName name="_xlnm.Print_Area" localSheetId="4">'PART 2a CAR Measures'!$A$1:$AL$311</definedName>
    <definedName name="_xlnm.Print_Area" localSheetId="7">'PART 3 Climate Action Pass'!$A$1:$N$115</definedName>
    <definedName name="_xlnm.Print_Area" localSheetId="2">Project!$A$1:$K$83</definedName>
    <definedName name="_xlnm.Print_Area" localSheetId="1">Start!$A$1:$N$90</definedName>
    <definedName name="_xlnm.Print_Area" localSheetId="17">Variablen!$A$1:$E$112</definedName>
    <definedName name="EingabePd">Variablen!$B$19</definedName>
    <definedName name="GIB">Variablen!$D$35</definedName>
    <definedName name="JahrEmission">Variablen!$D$85</definedName>
    <definedName name="JahrEmissionen">Variablen!$D$85</definedName>
    <definedName name="JahrGrenzwert">Variablen!$D$83</definedName>
    <definedName name="Messen">Variablen!$B$67</definedName>
    <definedName name="N">Variablen!$B$18</definedName>
    <definedName name="NichtGleich">Variablen!$B$104</definedName>
    <definedName name="NRF">Variablen!$D$47</definedName>
    <definedName name="Plan">Variablen!$B$68</definedName>
    <definedName name="Prozentual">Variablen!$B$103</definedName>
    <definedName name="Spezifisch">Variablen!$B$102</definedName>
    <definedName name="Sprache">Sprachen_allg!$B$1:$C$1</definedName>
    <definedName name="StartjahrKSFP">Variablen!$D$73</definedName>
    <definedName name="TextAusEtr">Variablen!$B$24</definedName>
    <definedName name="TextAx2">Variablen!$B$14</definedName>
    <definedName name="TextAx3">Variablen!$B$15</definedName>
    <definedName name="TextDaten">Variablen!$B$22</definedName>
    <definedName name="TextDQI">Variablen!$B$16</definedName>
    <definedName name="TextEtr">Variablen!$B$12</definedName>
    <definedName name="TextKSFP">Variablen!$B$23</definedName>
    <definedName name="TextLcaDQI">Variablen!$B$26</definedName>
    <definedName name="Textna">Variablen!$B$21</definedName>
    <definedName name="TextNRF">Variablen!$B$13</definedName>
    <definedName name="TextStKSFP">Variablen!$B$25</definedName>
    <definedName name="TextZiel">Variablen!$B$20</definedName>
    <definedName name="Y">Variablen!$B$17</definedName>
    <definedName name="ZieljahrKSFP">Variablen!$D$75</definedName>
  </definedNames>
  <calcPr calcId="181029"/>
</workbook>
</file>

<file path=xl/calcChain.xml><?xml version="1.0" encoding="utf-8"?>
<calcChain xmlns="http://schemas.openxmlformats.org/spreadsheetml/2006/main">
  <c r="I25" i="18" l="1"/>
  <c r="H25" i="18"/>
  <c r="F49" i="18"/>
  <c r="F48" i="18"/>
  <c r="E48" i="18"/>
  <c r="D48" i="18"/>
  <c r="C48" i="18"/>
  <c r="B136" i="18"/>
  <c r="B135" i="18"/>
  <c r="B134" i="18"/>
  <c r="B133" i="18"/>
  <c r="A136" i="18"/>
  <c r="A135" i="18"/>
  <c r="A134" i="18"/>
  <c r="A133" i="18"/>
  <c r="E37" i="3"/>
  <c r="K37" i="3"/>
  <c r="C37" i="3"/>
  <c r="B37" i="3"/>
  <c r="B5" i="18" l="1"/>
  <c r="B4" i="18"/>
  <c r="C151" i="22" l="1"/>
  <c r="B151" i="22"/>
  <c r="A1" i="4" s="1"/>
  <c r="C4" i="4"/>
  <c r="C5" i="4"/>
  <c r="C3" i="4"/>
  <c r="I19" i="4"/>
  <c r="I12" i="8" l="1"/>
  <c r="H12" i="8"/>
  <c r="G12" i="8"/>
  <c r="F12" i="8"/>
  <c r="E12" i="8"/>
  <c r="D12" i="8"/>
  <c r="C12" i="8"/>
  <c r="A131" i="18" l="1"/>
  <c r="A126" i="18"/>
  <c r="A125" i="18"/>
  <c r="A123" i="18"/>
  <c r="B119" i="18"/>
  <c r="B118" i="18"/>
  <c r="B117" i="18"/>
  <c r="B116" i="18"/>
  <c r="A114" i="18"/>
  <c r="B111" i="18"/>
  <c r="A119" i="18"/>
  <c r="A111" i="18"/>
  <c r="A118" i="18"/>
  <c r="A110" i="18"/>
  <c r="A117" i="18"/>
  <c r="A116" i="18"/>
  <c r="A108" i="18"/>
  <c r="B110" i="18"/>
  <c r="B109" i="18"/>
  <c r="B108" i="18"/>
  <c r="A106" i="18"/>
  <c r="A109" i="18"/>
  <c r="B103" i="18"/>
  <c r="A103" i="18"/>
  <c r="B102" i="18"/>
  <c r="A102" i="18"/>
  <c r="B101" i="18"/>
  <c r="A101" i="18"/>
  <c r="B100" i="18"/>
  <c r="A100" i="18"/>
  <c r="A98" i="18"/>
  <c r="D95" i="18"/>
  <c r="B95" i="18"/>
  <c r="D94" i="18"/>
  <c r="B94" i="18"/>
  <c r="D93" i="18"/>
  <c r="D92" i="18"/>
  <c r="B93" i="18"/>
  <c r="B92" i="18"/>
  <c r="A90" i="18"/>
  <c r="A95" i="18"/>
  <c r="A94" i="18"/>
  <c r="A93" i="18"/>
  <c r="A92" i="18"/>
  <c r="D86" i="18"/>
  <c r="D85" i="18"/>
  <c r="D84" i="18"/>
  <c r="D83" i="18"/>
  <c r="D82" i="18"/>
  <c r="D81" i="18"/>
  <c r="B86" i="18"/>
  <c r="B85" i="18"/>
  <c r="B84" i="18"/>
  <c r="B83" i="18"/>
  <c r="B82" i="18"/>
  <c r="B81" i="18"/>
  <c r="A81" i="18"/>
  <c r="D79" i="18"/>
  <c r="B79" i="18"/>
  <c r="A77" i="18"/>
  <c r="A63" i="18"/>
  <c r="A76" i="18"/>
  <c r="D72" i="18"/>
  <c r="D71" i="18"/>
  <c r="D70" i="18"/>
  <c r="D69" i="18"/>
  <c r="D68" i="18"/>
  <c r="D67" i="18"/>
  <c r="B72" i="18"/>
  <c r="B71" i="18"/>
  <c r="B70" i="18"/>
  <c r="B69" i="18"/>
  <c r="B68" i="18"/>
  <c r="B67" i="18"/>
  <c r="D65" i="18"/>
  <c r="B65" i="18"/>
  <c r="A62" i="18"/>
  <c r="A60" i="18"/>
  <c r="A58" i="18"/>
  <c r="F22" i="18"/>
  <c r="F23" i="18" s="1"/>
  <c r="C20" i="18"/>
  <c r="C19" i="18"/>
  <c r="F17" i="18"/>
  <c r="F16" i="18"/>
  <c r="E17" i="18"/>
  <c r="E16" i="18"/>
  <c r="D17" i="18"/>
  <c r="D16" i="18"/>
  <c r="C17" i="18"/>
  <c r="B125" i="18" l="1"/>
  <c r="B126" i="18"/>
  <c r="A73" i="18"/>
  <c r="A87" i="18"/>
  <c r="E20" i="18"/>
  <c r="D20" i="18"/>
  <c r="B96" i="15" l="1"/>
  <c r="B87" i="15"/>
  <c r="B78" i="15"/>
  <c r="A74" i="15"/>
  <c r="B76" i="15"/>
  <c r="D321" i="16"/>
  <c r="E321" i="16"/>
  <c r="D322" i="16"/>
  <c r="E322" i="16"/>
  <c r="D323" i="16"/>
  <c r="E323" i="16"/>
  <c r="I44" i="7" l="1"/>
  <c r="A77" i="1" l="1"/>
  <c r="B64" i="1"/>
  <c r="B23" i="1"/>
  <c r="A21" i="1"/>
  <c r="G271" i="16"/>
  <c r="E18" i="4"/>
  <c r="H17" i="4"/>
  <c r="G17" i="4"/>
  <c r="F17" i="4"/>
  <c r="B111" i="19"/>
  <c r="B110" i="19"/>
  <c r="B109" i="19"/>
  <c r="L15" i="8" s="1"/>
  <c r="B103" i="19"/>
  <c r="B102" i="19"/>
  <c r="B96" i="19"/>
  <c r="B95" i="19"/>
  <c r="B69" i="19"/>
  <c r="B68" i="19"/>
  <c r="B67" i="19"/>
  <c r="B66" i="19"/>
  <c r="B65" i="19"/>
  <c r="B64" i="19"/>
  <c r="B63" i="19"/>
  <c r="B62" i="19"/>
  <c r="B56" i="19"/>
  <c r="B55" i="19"/>
  <c r="B40" i="19"/>
  <c r="B39" i="19"/>
  <c r="B33" i="19"/>
  <c r="B32" i="19"/>
  <c r="B26" i="19"/>
  <c r="B25" i="19"/>
  <c r="B24" i="19"/>
  <c r="B23" i="19"/>
  <c r="B22" i="19"/>
  <c r="B21" i="19"/>
  <c r="B20" i="19"/>
  <c r="B19" i="19"/>
  <c r="B18" i="19"/>
  <c r="B17" i="19"/>
  <c r="B16" i="19"/>
  <c r="B15" i="19"/>
  <c r="B14" i="19"/>
  <c r="B13" i="19"/>
  <c r="B12" i="19"/>
  <c r="B31" i="21"/>
  <c r="B4" i="21"/>
  <c r="A2" i="21"/>
  <c r="C44" i="18"/>
  <c r="A50" i="18"/>
  <c r="A48" i="18"/>
  <c r="A43" i="18"/>
  <c r="A41" i="18"/>
  <c r="F36" i="18"/>
  <c r="E36" i="18"/>
  <c r="D36" i="18"/>
  <c r="C36" i="18"/>
  <c r="C31" i="18"/>
  <c r="A38" i="18"/>
  <c r="A36" i="18"/>
  <c r="A30" i="18"/>
  <c r="A28" i="18"/>
  <c r="A86" i="18"/>
  <c r="A85" i="18"/>
  <c r="A84" i="18"/>
  <c r="A83" i="18"/>
  <c r="A82" i="18"/>
  <c r="A72" i="18"/>
  <c r="A71" i="18"/>
  <c r="A70" i="18"/>
  <c r="A69" i="18"/>
  <c r="A68" i="18"/>
  <c r="A67" i="18"/>
  <c r="T16" i="8" l="1"/>
  <c r="T20" i="8"/>
  <c r="T24" i="8"/>
  <c r="T28" i="8"/>
  <c r="T32" i="8"/>
  <c r="T36" i="8"/>
  <c r="T40" i="8"/>
  <c r="T44" i="8"/>
  <c r="T48" i="8"/>
  <c r="T52" i="8"/>
  <c r="T56" i="8"/>
  <c r="T60" i="8"/>
  <c r="P18" i="8"/>
  <c r="P22" i="8"/>
  <c r="P26" i="8"/>
  <c r="P30" i="8"/>
  <c r="P34" i="8"/>
  <c r="P38" i="8"/>
  <c r="P42" i="8"/>
  <c r="P46" i="8"/>
  <c r="P50" i="8"/>
  <c r="P54" i="8"/>
  <c r="P58" i="8"/>
  <c r="L16" i="8"/>
  <c r="L20" i="8"/>
  <c r="L24" i="8"/>
  <c r="L28" i="8"/>
  <c r="L32" i="8"/>
  <c r="L36" i="8"/>
  <c r="L40" i="8"/>
  <c r="L44" i="8"/>
  <c r="L48" i="8"/>
  <c r="L52" i="8"/>
  <c r="L56" i="8"/>
  <c r="L60" i="8"/>
  <c r="L58" i="8"/>
  <c r="T17" i="8"/>
  <c r="T21" i="8"/>
  <c r="T25" i="8"/>
  <c r="T29" i="8"/>
  <c r="T33" i="8"/>
  <c r="T37" i="8"/>
  <c r="T41" i="8"/>
  <c r="T45" i="8"/>
  <c r="T49" i="8"/>
  <c r="T53" i="8"/>
  <c r="T57" i="8"/>
  <c r="T15" i="8"/>
  <c r="P19" i="8"/>
  <c r="P23" i="8"/>
  <c r="P27" i="8"/>
  <c r="P31" i="8"/>
  <c r="P35" i="8"/>
  <c r="P39" i="8"/>
  <c r="P43" i="8"/>
  <c r="P47" i="8"/>
  <c r="P51" i="8"/>
  <c r="P55" i="8"/>
  <c r="P59" i="8"/>
  <c r="L17" i="8"/>
  <c r="L21" i="8"/>
  <c r="L25" i="8"/>
  <c r="L29" i="8"/>
  <c r="L33" i="8"/>
  <c r="L37" i="8"/>
  <c r="L41" i="8"/>
  <c r="L45" i="8"/>
  <c r="L49" i="8"/>
  <c r="L53" i="8"/>
  <c r="L57" i="8"/>
  <c r="L54" i="8"/>
  <c r="T18" i="8"/>
  <c r="T22" i="8"/>
  <c r="T26" i="8"/>
  <c r="T30" i="8"/>
  <c r="T34" i="8"/>
  <c r="T38" i="8"/>
  <c r="T42" i="8"/>
  <c r="T46" i="8"/>
  <c r="T50" i="8"/>
  <c r="T54" i="8"/>
  <c r="T58" i="8"/>
  <c r="P16" i="8"/>
  <c r="P20" i="8"/>
  <c r="P24" i="8"/>
  <c r="P28" i="8"/>
  <c r="P32" i="8"/>
  <c r="P36" i="8"/>
  <c r="P40" i="8"/>
  <c r="P44" i="8"/>
  <c r="P48" i="8"/>
  <c r="P52" i="8"/>
  <c r="P56" i="8"/>
  <c r="P60" i="8"/>
  <c r="L18" i="8"/>
  <c r="L22" i="8"/>
  <c r="L26" i="8"/>
  <c r="L30" i="8"/>
  <c r="L34" i="8"/>
  <c r="L38" i="8"/>
  <c r="L42" i="8"/>
  <c r="L46" i="8"/>
  <c r="L50" i="8"/>
  <c r="T19" i="8"/>
  <c r="T23" i="8"/>
  <c r="T27" i="8"/>
  <c r="T31" i="8"/>
  <c r="T35" i="8"/>
  <c r="T39" i="8"/>
  <c r="T43" i="8"/>
  <c r="T47" i="8"/>
  <c r="T51" i="8"/>
  <c r="T55" i="8"/>
  <c r="T59" i="8"/>
  <c r="P17" i="8"/>
  <c r="P21" i="8"/>
  <c r="P25" i="8"/>
  <c r="P29" i="8"/>
  <c r="P33" i="8"/>
  <c r="P37" i="8"/>
  <c r="P41" i="8"/>
  <c r="P45" i="8"/>
  <c r="P49" i="8"/>
  <c r="P53" i="8"/>
  <c r="P57" i="8"/>
  <c r="P15" i="8"/>
  <c r="L19" i="8"/>
  <c r="L23" i="8"/>
  <c r="L27" i="8"/>
  <c r="L31" i="8"/>
  <c r="L35" i="8"/>
  <c r="L39" i="8"/>
  <c r="L43" i="8"/>
  <c r="L47" i="8"/>
  <c r="L51" i="8"/>
  <c r="L55" i="8"/>
  <c r="L59" i="8"/>
  <c r="F20" i="18"/>
  <c r="F19" i="18"/>
  <c r="E22" i="18"/>
  <c r="E19" i="18"/>
  <c r="D22" i="18"/>
  <c r="D19" i="18"/>
  <c r="C22" i="18"/>
  <c r="C16" i="18"/>
  <c r="F14" i="18"/>
  <c r="E14" i="18"/>
  <c r="D14" i="18"/>
  <c r="C12" i="18"/>
  <c r="C11" i="18"/>
  <c r="B23" i="18"/>
  <c r="B22" i="18"/>
  <c r="B20" i="18"/>
  <c r="B19" i="18"/>
  <c r="B17" i="18"/>
  <c r="B16" i="18"/>
  <c r="B11" i="18"/>
  <c r="A25" i="18"/>
  <c r="A23" i="18"/>
  <c r="A22" i="18"/>
  <c r="A20" i="18"/>
  <c r="A19" i="18"/>
  <c r="A17" i="18"/>
  <c r="A16" i="18"/>
  <c r="A11" i="18"/>
  <c r="A9" i="18"/>
  <c r="A53" i="18"/>
  <c r="A55" i="18"/>
  <c r="A6" i="18"/>
  <c r="G7" i="18"/>
  <c r="I6" i="18"/>
  <c r="H6" i="18"/>
  <c r="H4" i="18"/>
  <c r="A4" i="18"/>
  <c r="A3" i="18"/>
  <c r="A2" i="18"/>
  <c r="K62" i="8"/>
  <c r="M12" i="8"/>
  <c r="L12" i="8"/>
  <c r="L13" i="8"/>
  <c r="K13" i="8"/>
  <c r="K12" i="8"/>
  <c r="K10" i="8"/>
  <c r="K9" i="8"/>
  <c r="S7" i="8"/>
  <c r="O7" i="8"/>
  <c r="K7" i="8"/>
  <c r="K5" i="8"/>
  <c r="K4"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15" i="8"/>
  <c r="B12" i="8"/>
  <c r="A12" i="8"/>
  <c r="B5" i="8"/>
  <c r="B4" i="8"/>
  <c r="B3" i="8"/>
  <c r="A2" i="8"/>
  <c r="B154" i="15"/>
  <c r="B145" i="15"/>
  <c r="F137" i="15"/>
  <c r="B136" i="15"/>
  <c r="A134" i="15"/>
  <c r="B124" i="15"/>
  <c r="B115" i="15"/>
  <c r="F107" i="15"/>
  <c r="B106" i="15"/>
  <c r="A104" i="15"/>
  <c r="B94" i="15"/>
  <c r="B85" i="15"/>
  <c r="F77" i="15"/>
  <c r="B55" i="15"/>
  <c r="B36" i="15"/>
  <c r="B33" i="15"/>
  <c r="B32" i="15"/>
  <c r="B31" i="15"/>
  <c r="B30" i="15"/>
  <c r="B29" i="15"/>
  <c r="B28" i="15"/>
  <c r="B27" i="15"/>
  <c r="B25" i="15"/>
  <c r="B24" i="15"/>
  <c r="B23" i="15"/>
  <c r="F18" i="15"/>
  <c r="B21" i="15"/>
  <c r="B20" i="15"/>
  <c r="B19" i="15"/>
  <c r="B18" i="15"/>
  <c r="B17" i="15"/>
  <c r="B15" i="15"/>
  <c r="A13" i="15"/>
  <c r="B11" i="15"/>
  <c r="B10" i="15"/>
  <c r="B9" i="15"/>
  <c r="B8" i="15"/>
  <c r="B4" i="15"/>
  <c r="A2" i="15"/>
  <c r="B79" i="1"/>
  <c r="A66" i="1"/>
  <c r="A62" i="1"/>
  <c r="B52" i="1"/>
  <c r="B51" i="1"/>
  <c r="B50" i="1"/>
  <c r="B49" i="1"/>
  <c r="B48" i="1"/>
  <c r="B47" i="1"/>
  <c r="B46" i="1"/>
  <c r="B45" i="1"/>
  <c r="B44" i="1"/>
  <c r="B43" i="1"/>
  <c r="B42" i="1"/>
  <c r="B41" i="1"/>
  <c r="A39" i="1"/>
  <c r="B37" i="1"/>
  <c r="B36" i="1"/>
  <c r="B35" i="1"/>
  <c r="B34" i="1"/>
  <c r="B33" i="1"/>
  <c r="A31" i="1"/>
  <c r="B17" i="1"/>
  <c r="B16" i="1"/>
  <c r="B15" i="1"/>
  <c r="B14" i="1"/>
  <c r="A12" i="1"/>
  <c r="B10" i="1"/>
  <c r="B9" i="1"/>
  <c r="A7" i="1"/>
  <c r="H4" i="1"/>
  <c r="G4" i="1"/>
  <c r="F4" i="1"/>
  <c r="E5" i="1"/>
  <c r="E4" i="1"/>
  <c r="D5" i="1"/>
  <c r="D4" i="1"/>
  <c r="C4" i="1"/>
  <c r="A4" i="1"/>
  <c r="A2" i="1"/>
  <c r="L72" i="6"/>
  <c r="L59" i="6"/>
  <c r="L50" i="6"/>
  <c r="L37" i="6"/>
  <c r="G20" i="6"/>
  <c r="G8" i="6"/>
  <c r="B113" i="6"/>
  <c r="B112" i="6"/>
  <c r="B111" i="6"/>
  <c r="B110" i="6"/>
  <c r="B108" i="6"/>
  <c r="B107" i="6"/>
  <c r="B106" i="6"/>
  <c r="B105" i="6"/>
  <c r="B104" i="6"/>
  <c r="B103" i="6"/>
  <c r="B100" i="6"/>
  <c r="B99" i="6"/>
  <c r="B98"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7" i="6"/>
  <c r="B66" i="6"/>
  <c r="B65" i="6"/>
  <c r="B64" i="6"/>
  <c r="B60" i="6"/>
  <c r="B59" i="6"/>
  <c r="B58" i="6"/>
  <c r="B57" i="6"/>
  <c r="B55" i="6"/>
  <c r="B54" i="6"/>
  <c r="B53" i="6"/>
  <c r="B52" i="6"/>
  <c r="B50" i="6"/>
  <c r="B40" i="6"/>
  <c r="B39" i="6"/>
  <c r="B38" i="6"/>
  <c r="B37" i="6"/>
  <c r="B36" i="6"/>
  <c r="B35" i="6"/>
  <c r="B34" i="6"/>
  <c r="B33" i="6"/>
  <c r="B32" i="6"/>
  <c r="B30" i="6"/>
  <c r="B25" i="6"/>
  <c r="B19" i="6"/>
  <c r="B7" i="6"/>
  <c r="B6" i="6"/>
  <c r="B4" i="6"/>
  <c r="A2" i="6"/>
  <c r="B95" i="15" l="1"/>
  <c r="B77" i="15"/>
  <c r="B86" i="15"/>
  <c r="H5" i="16"/>
  <c r="G6" i="16"/>
  <c r="C306" i="16"/>
  <c r="C304" i="16"/>
  <c r="C303" i="16"/>
  <c r="C302" i="16"/>
  <c r="C301" i="16"/>
  <c r="C300" i="16"/>
  <c r="C299" i="16"/>
  <c r="B297" i="16"/>
  <c r="B295" i="16"/>
  <c r="B293" i="16"/>
  <c r="C290" i="16"/>
  <c r="C289" i="16"/>
  <c r="C288" i="16"/>
  <c r="C287" i="16"/>
  <c r="C286" i="16"/>
  <c r="C285" i="16"/>
  <c r="B283" i="16"/>
  <c r="B281" i="16"/>
  <c r="B279" i="16"/>
  <c r="B276" i="16"/>
  <c r="B275" i="16"/>
  <c r="B274" i="16"/>
  <c r="B273" i="16"/>
  <c r="B272" i="16"/>
  <c r="B271" i="16"/>
  <c r="B266" i="16"/>
  <c r="B264" i="16"/>
  <c r="B263" i="16"/>
  <c r="B262" i="16"/>
  <c r="B261" i="16"/>
  <c r="B260" i="16"/>
  <c r="B256" i="16"/>
  <c r="B255" i="16"/>
  <c r="B254" i="16"/>
  <c r="B253" i="16"/>
  <c r="B251" i="16"/>
  <c r="B250" i="16"/>
  <c r="B249" i="16"/>
  <c r="B247" i="16"/>
  <c r="B245" i="16"/>
  <c r="B244" i="16"/>
  <c r="B243" i="16"/>
  <c r="B242" i="16"/>
  <c r="B241" i="16"/>
  <c r="B239" i="16"/>
  <c r="B196" i="16"/>
  <c r="B188" i="16"/>
  <c r="C178" i="16"/>
  <c r="C172" i="16"/>
  <c r="C166" i="16"/>
  <c r="C160" i="16"/>
  <c r="C154" i="16"/>
  <c r="C148" i="16"/>
  <c r="B146" i="16"/>
  <c r="C140" i="16"/>
  <c r="C134" i="16"/>
  <c r="C128" i="16"/>
  <c r="C122" i="16"/>
  <c r="C116" i="16"/>
  <c r="C110" i="16"/>
  <c r="B108" i="16"/>
  <c r="C106" i="16"/>
  <c r="B106" i="16"/>
  <c r="B104" i="16"/>
  <c r="C98" i="16"/>
  <c r="C92" i="16"/>
  <c r="C86" i="16"/>
  <c r="C80" i="16"/>
  <c r="C74" i="16"/>
  <c r="C68" i="16"/>
  <c r="B66" i="16"/>
  <c r="C60" i="16"/>
  <c r="C54" i="16"/>
  <c r="C48" i="16"/>
  <c r="C42" i="16"/>
  <c r="C36" i="16"/>
  <c r="D34" i="16"/>
  <c r="D33" i="16"/>
  <c r="C34" i="16"/>
  <c r="C33" i="16"/>
  <c r="C31" i="16"/>
  <c r="C30" i="16"/>
  <c r="B28" i="16"/>
  <c r="B26" i="16"/>
  <c r="B20" i="16"/>
  <c r="B19" i="16"/>
  <c r="B17" i="16"/>
  <c r="B16" i="16"/>
  <c r="B14" i="16"/>
  <c r="B13" i="16"/>
  <c r="B12" i="16"/>
  <c r="B10" i="16"/>
  <c r="B7" i="16"/>
  <c r="E5" i="16"/>
  <c r="B4" i="16"/>
  <c r="E31" i="4"/>
  <c r="E32" i="4"/>
  <c r="E196" i="4"/>
  <c r="E199" i="4"/>
  <c r="C229" i="4"/>
  <c r="C227" i="4"/>
  <c r="C226" i="4"/>
  <c r="C225" i="4"/>
  <c r="C224" i="4"/>
  <c r="C223" i="4"/>
  <c r="C222" i="4"/>
  <c r="C220" i="4"/>
  <c r="B218" i="4"/>
  <c r="B216" i="4"/>
  <c r="C213" i="4"/>
  <c r="C212" i="4"/>
  <c r="C211" i="4"/>
  <c r="B206" i="4"/>
  <c r="B205" i="4"/>
  <c r="C202" i="4"/>
  <c r="C201" i="4"/>
  <c r="C199" i="4"/>
  <c r="C198" i="4"/>
  <c r="C197" i="4"/>
  <c r="C196" i="4"/>
  <c r="C195" i="4"/>
  <c r="B191" i="4"/>
  <c r="C184" i="4"/>
  <c r="C178" i="4"/>
  <c r="B176" i="4"/>
  <c r="C170" i="4"/>
  <c r="B168" i="4"/>
  <c r="B166" i="4"/>
  <c r="B165" i="4"/>
  <c r="C158" i="4"/>
  <c r="C152" i="4"/>
  <c r="B150" i="4"/>
  <c r="C144" i="4"/>
  <c r="B142" i="4"/>
  <c r="B140" i="4"/>
  <c r="B139" i="4"/>
  <c r="C132" i="4"/>
  <c r="C126" i="4"/>
  <c r="C120" i="4"/>
  <c r="B116" i="4"/>
  <c r="C118" i="4"/>
  <c r="C98" i="4"/>
  <c r="C92" i="4"/>
  <c r="C86" i="4"/>
  <c r="B84" i="4"/>
  <c r="C82" i="4"/>
  <c r="B80" i="4"/>
  <c r="C74" i="4"/>
  <c r="C68" i="4"/>
  <c r="C62" i="4"/>
  <c r="C60" i="4"/>
  <c r="B60" i="4"/>
  <c r="B58" i="4"/>
  <c r="C40" i="4"/>
  <c r="C34" i="4"/>
  <c r="C32" i="4"/>
  <c r="C31" i="4"/>
  <c r="C29" i="4"/>
  <c r="C28" i="4"/>
  <c r="B26" i="4"/>
  <c r="C462" i="16" l="1"/>
  <c r="C383" i="4"/>
  <c r="B104" i="19"/>
  <c r="A2" i="16"/>
  <c r="B7" i="7"/>
  <c r="AL288" i="16"/>
  <c r="AK288" i="16"/>
  <c r="AJ288" i="16"/>
  <c r="AI288" i="16"/>
  <c r="AH288" i="16"/>
  <c r="AG288" i="16"/>
  <c r="AF288" i="16"/>
  <c r="AE288" i="16"/>
  <c r="AD288" i="16"/>
  <c r="AC288" i="16"/>
  <c r="AB288" i="16"/>
  <c r="AA288" i="16"/>
  <c r="Z288" i="16"/>
  <c r="Y288" i="16"/>
  <c r="X288" i="16"/>
  <c r="W288" i="16"/>
  <c r="V288" i="16"/>
  <c r="U288" i="16"/>
  <c r="T288" i="16"/>
  <c r="S288" i="16"/>
  <c r="R288" i="16"/>
  <c r="Q288" i="16"/>
  <c r="P288" i="16"/>
  <c r="O288" i="16"/>
  <c r="N288" i="16"/>
  <c r="M288" i="16"/>
  <c r="L288" i="16"/>
  <c r="K288" i="16"/>
  <c r="J288" i="16"/>
  <c r="I288" i="16"/>
  <c r="H288" i="16"/>
  <c r="B24" i="4"/>
  <c r="B22" i="4"/>
  <c r="B21" i="4"/>
  <c r="H14" i="4"/>
  <c r="B19" i="4"/>
  <c r="B18" i="4"/>
  <c r="B17" i="4"/>
  <c r="A12" i="4"/>
  <c r="E33" i="15" l="1"/>
  <c r="H77" i="7"/>
  <c r="H74" i="7"/>
  <c r="H73" i="7"/>
  <c r="H72" i="7"/>
  <c r="H69" i="7"/>
  <c r="H68" i="7"/>
  <c r="H67" i="7"/>
  <c r="H66" i="7"/>
  <c r="H63" i="7"/>
  <c r="H62" i="7"/>
  <c r="H61" i="7"/>
  <c r="H60" i="7"/>
  <c r="H58" i="7"/>
  <c r="H55" i="7"/>
  <c r="H54" i="7"/>
  <c r="H53" i="7"/>
  <c r="H52" i="7"/>
  <c r="H51" i="7"/>
  <c r="H50" i="7"/>
  <c r="H45" i="7"/>
  <c r="H44" i="7"/>
  <c r="H41" i="7"/>
  <c r="H40" i="7"/>
  <c r="H39" i="7"/>
  <c r="H36" i="7"/>
  <c r="H35" i="7"/>
  <c r="H34" i="7"/>
  <c r="H33" i="7"/>
  <c r="H32" i="7"/>
  <c r="H31" i="7"/>
  <c r="H30" i="7"/>
  <c r="H29" i="7"/>
  <c r="H28" i="7"/>
  <c r="H27" i="7"/>
  <c r="H22" i="7"/>
  <c r="H21" i="7"/>
  <c r="H20" i="7"/>
  <c r="H16" i="7"/>
  <c r="H15" i="7"/>
  <c r="H14" i="7"/>
  <c r="H13" i="7"/>
  <c r="H12" i="7"/>
  <c r="H9" i="7"/>
  <c r="H8" i="7"/>
  <c r="H7" i="7"/>
  <c r="I77" i="7"/>
  <c r="B77" i="7"/>
  <c r="B76" i="7"/>
  <c r="B74" i="7"/>
  <c r="B73" i="7"/>
  <c r="B72" i="7"/>
  <c r="B71" i="7"/>
  <c r="B69" i="7"/>
  <c r="B66" i="7"/>
  <c r="B65" i="7"/>
  <c r="B63" i="7"/>
  <c r="B62" i="7"/>
  <c r="B61" i="7"/>
  <c r="B60" i="7"/>
  <c r="B59" i="7"/>
  <c r="B58" i="7"/>
  <c r="B57" i="7"/>
  <c r="B55" i="7"/>
  <c r="B54" i="7"/>
  <c r="B53" i="7"/>
  <c r="B52" i="7"/>
  <c r="B51" i="7"/>
  <c r="B50" i="7"/>
  <c r="B49" i="7"/>
  <c r="B47" i="7"/>
  <c r="B45" i="7"/>
  <c r="B44" i="7"/>
  <c r="B43" i="7"/>
  <c r="B41" i="7"/>
  <c r="B40" i="7"/>
  <c r="B39" i="7"/>
  <c r="B38" i="7"/>
  <c r="B36" i="7"/>
  <c r="B35" i="7"/>
  <c r="B34" i="7"/>
  <c r="B33" i="7"/>
  <c r="B32" i="7"/>
  <c r="B31" i="7"/>
  <c r="B30" i="7"/>
  <c r="B29" i="7"/>
  <c r="B28" i="7"/>
  <c r="B27" i="7"/>
  <c r="B26" i="7"/>
  <c r="B24" i="7"/>
  <c r="B22" i="7"/>
  <c r="A5" i="4" s="1"/>
  <c r="B21" i="7"/>
  <c r="A4" i="4" s="1"/>
  <c r="B20" i="7"/>
  <c r="A3" i="4" s="1"/>
  <c r="B19" i="7"/>
  <c r="B18" i="7"/>
  <c r="B16" i="7"/>
  <c r="B15" i="7"/>
  <c r="B14" i="7"/>
  <c r="B13" i="7"/>
  <c r="B12" i="7"/>
  <c r="B11" i="7"/>
  <c r="B9" i="7"/>
  <c r="B8" i="7"/>
  <c r="B6" i="7"/>
  <c r="B4" i="7"/>
  <c r="A2" i="7"/>
  <c r="B26" i="3"/>
  <c r="B24" i="3"/>
  <c r="B23" i="3"/>
  <c r="B21" i="3"/>
  <c r="B20" i="3"/>
  <c r="B19" i="3"/>
  <c r="B18" i="3"/>
  <c r="B16" i="3"/>
  <c r="L6" i="3"/>
  <c r="L5" i="3"/>
  <c r="B8" i="3"/>
  <c r="B5" i="3"/>
  <c r="B3" i="3"/>
  <c r="E32" i="3"/>
  <c r="K35" i="3"/>
  <c r="E28" i="3"/>
  <c r="K33" i="3"/>
  <c r="B34" i="3"/>
  <c r="E34" i="3"/>
  <c r="K36" i="3"/>
  <c r="B32" i="3"/>
  <c r="C34" i="3"/>
  <c r="C28" i="3"/>
  <c r="C36" i="3"/>
  <c r="K29" i="3"/>
  <c r="C35" i="3"/>
  <c r="C32" i="3"/>
  <c r="E35" i="3"/>
  <c r="K28" i="3"/>
  <c r="B36" i="3"/>
  <c r="K31" i="3"/>
  <c r="B30" i="3"/>
  <c r="K34" i="3"/>
  <c r="C29" i="3"/>
  <c r="B29" i="3"/>
  <c r="K38" i="3"/>
  <c r="E30" i="3"/>
  <c r="B35" i="3"/>
  <c r="E31" i="3"/>
  <c r="E29" i="3"/>
  <c r="C33" i="3"/>
  <c r="C30" i="3"/>
  <c r="K32" i="3"/>
  <c r="E33" i="3"/>
  <c r="K30" i="3"/>
  <c r="B28" i="3"/>
  <c r="B38" i="3"/>
  <c r="B33" i="3"/>
  <c r="C38" i="3"/>
  <c r="B6" i="3"/>
  <c r="C31" i="3"/>
  <c r="B31" i="3"/>
  <c r="E36" i="3"/>
  <c r="E38" i="3"/>
  <c r="A7" i="18" l="1"/>
  <c r="E23" i="18"/>
  <c r="D23" i="18"/>
  <c r="C23" i="18"/>
  <c r="F33" i="18"/>
  <c r="F46" i="18" s="1"/>
  <c r="E33" i="18"/>
  <c r="E46" i="18" s="1"/>
  <c r="D33" i="18"/>
  <c r="D46" i="18" s="1"/>
  <c r="C30" i="18"/>
  <c r="C43" i="18" s="1"/>
  <c r="O62" i="8"/>
  <c r="S62" i="8" s="1"/>
  <c r="D13" i="8"/>
  <c r="E13" i="8" s="1"/>
  <c r="F13" i="8" s="1"/>
  <c r="G13" i="8" s="1"/>
  <c r="H13" i="8" s="1"/>
  <c r="I13" i="8" s="1"/>
  <c r="M13" i="8"/>
  <c r="Q13" i="8" s="1"/>
  <c r="U13" i="8" s="1"/>
  <c r="O13" i="8"/>
  <c r="S13" i="8" s="1"/>
  <c r="Q12" i="8"/>
  <c r="U12" i="8" s="1"/>
  <c r="P12" i="8"/>
  <c r="T12" i="8" s="1"/>
  <c r="O12" i="8"/>
  <c r="S12" i="8" s="1"/>
  <c r="O10" i="8"/>
  <c r="S10" i="8" s="1"/>
  <c r="O9" i="8"/>
  <c r="S9" i="8" s="1"/>
  <c r="P13" i="8" l="1"/>
  <c r="T13" i="8" s="1"/>
  <c r="F146" i="15"/>
  <c r="F155" i="15" s="1"/>
  <c r="F116" i="15"/>
  <c r="F125" i="15" s="1"/>
  <c r="F86" i="15"/>
  <c r="F95" i="15" s="1"/>
  <c r="B126" i="15"/>
  <c r="B156" i="15" s="1"/>
  <c r="F37" i="15"/>
  <c r="F56" i="15" s="1"/>
  <c r="B52" i="15"/>
  <c r="B71" i="15" s="1"/>
  <c r="B51" i="15"/>
  <c r="B70" i="15" s="1"/>
  <c r="B50" i="15"/>
  <c r="B69" i="15" s="1"/>
  <c r="B49" i="15"/>
  <c r="B68" i="15" s="1"/>
  <c r="B48" i="15"/>
  <c r="B67" i="15" s="1"/>
  <c r="B47" i="15"/>
  <c r="B66" i="15" s="1"/>
  <c r="B46" i="15"/>
  <c r="B65" i="15" s="1"/>
  <c r="B44" i="15"/>
  <c r="B63" i="15" s="1"/>
  <c r="B43" i="15"/>
  <c r="B62" i="15" s="1"/>
  <c r="B42" i="15"/>
  <c r="B61" i="15" s="1"/>
  <c r="B40" i="15"/>
  <c r="B59" i="15" s="1"/>
  <c r="B39" i="15"/>
  <c r="B58" i="15" s="1"/>
  <c r="B38" i="15"/>
  <c r="B57" i="15" s="1"/>
  <c r="B37" i="15"/>
  <c r="B56" i="15" s="1"/>
  <c r="L104" i="6"/>
  <c r="L106" i="6" s="1"/>
  <c r="L80" i="6"/>
  <c r="L73" i="6"/>
  <c r="L75" i="6" s="1"/>
  <c r="L76" i="6" s="1"/>
  <c r="L77" i="6" s="1"/>
  <c r="L82" i="6" s="1"/>
  <c r="L83" i="6" s="1"/>
  <c r="L84" i="6" s="1"/>
  <c r="L85" i="6" s="1"/>
  <c r="L87" i="6" s="1"/>
  <c r="L88" i="6" s="1"/>
  <c r="L89" i="6" s="1"/>
  <c r="L90" i="6" s="1"/>
  <c r="L91" i="6" s="1"/>
  <c r="L92" i="6" s="1"/>
  <c r="L93" i="6" s="1"/>
  <c r="L63" i="6"/>
  <c r="L94" i="6" s="1"/>
  <c r="L111" i="6" s="1"/>
  <c r="L112" i="6" s="1"/>
  <c r="L113" i="6" s="1"/>
  <c r="G38" i="6"/>
  <c r="G39" i="6" s="1"/>
  <c r="G78" i="6" s="1"/>
  <c r="G79" i="6" s="1"/>
  <c r="G80" i="6" s="1"/>
  <c r="G99" i="6" s="1"/>
  <c r="G101" i="6" s="1"/>
  <c r="G102" i="6" s="1"/>
  <c r="G103" i="6" s="1"/>
  <c r="G104" i="6" s="1"/>
  <c r="G106" i="6" s="1"/>
  <c r="G107" i="6" s="1"/>
  <c r="G108" i="6" s="1"/>
  <c r="G26" i="6"/>
  <c r="A246" i="22"/>
  <c r="E8" i="16"/>
  <c r="I5" i="16"/>
  <c r="J5" i="16" s="1"/>
  <c r="K5" i="16" s="1"/>
  <c r="L5" i="16" s="1"/>
  <c r="M5" i="16" s="1"/>
  <c r="N5" i="16" s="1"/>
  <c r="O5" i="16" s="1"/>
  <c r="P5" i="16" s="1"/>
  <c r="Q5" i="16" s="1"/>
  <c r="R5" i="16" s="1"/>
  <c r="S5" i="16" s="1"/>
  <c r="T5" i="16" s="1"/>
  <c r="U5" i="16" s="1"/>
  <c r="V5" i="16" s="1"/>
  <c r="W5" i="16" s="1"/>
  <c r="X5" i="16" s="1"/>
  <c r="Y5" i="16" s="1"/>
  <c r="Z5" i="16" s="1"/>
  <c r="AA5" i="16" s="1"/>
  <c r="AB5" i="16" s="1"/>
  <c r="AC5" i="16" s="1"/>
  <c r="AD5" i="16" s="1"/>
  <c r="AE5" i="16" s="1"/>
  <c r="AF5" i="16" s="1"/>
  <c r="AG5" i="16" s="1"/>
  <c r="AH5" i="16" s="1"/>
  <c r="AI5" i="16" s="1"/>
  <c r="AJ5" i="16" s="1"/>
  <c r="AK5" i="16" s="1"/>
  <c r="AL5" i="16" s="1"/>
  <c r="E256" i="16"/>
  <c r="E264" i="16" s="1"/>
  <c r="E254" i="16"/>
  <c r="E244" i="16"/>
  <c r="E251" i="16" s="1"/>
  <c r="E242" i="16"/>
  <c r="E245" i="16" s="1"/>
  <c r="B222" i="16"/>
  <c r="B214" i="16"/>
  <c r="D40" i="16"/>
  <c r="D46" i="16" s="1"/>
  <c r="D52" i="16" s="1"/>
  <c r="D58" i="16" s="1"/>
  <c r="D64" i="16" s="1"/>
  <c r="D72" i="16" s="1"/>
  <c r="D78" i="16" s="1"/>
  <c r="D84" i="16" s="1"/>
  <c r="D90" i="16" s="1"/>
  <c r="D96" i="16" s="1"/>
  <c r="D102" i="16" s="1"/>
  <c r="D114" i="16" s="1"/>
  <c r="D120" i="16" s="1"/>
  <c r="D126" i="16" s="1"/>
  <c r="D132" i="16" s="1"/>
  <c r="D138" i="16" s="1"/>
  <c r="D144" i="16" s="1"/>
  <c r="D152" i="16" s="1"/>
  <c r="D158" i="16" s="1"/>
  <c r="D164" i="16" s="1"/>
  <c r="D170" i="16" s="1"/>
  <c r="D176" i="16" s="1"/>
  <c r="D182" i="16" s="1"/>
  <c r="D194" i="16" s="1"/>
  <c r="D202" i="16" s="1"/>
  <c r="D208" i="16" s="1"/>
  <c r="D220" i="16" s="1"/>
  <c r="D228" i="16" s="1"/>
  <c r="D234" i="16" s="1"/>
  <c r="D39" i="16"/>
  <c r="D45" i="16" s="1"/>
  <c r="D51" i="16" s="1"/>
  <c r="D57" i="16" s="1"/>
  <c r="D63" i="16" s="1"/>
  <c r="D71" i="16" s="1"/>
  <c r="D77" i="16" s="1"/>
  <c r="D83" i="16" s="1"/>
  <c r="D89" i="16" s="1"/>
  <c r="D95" i="16" s="1"/>
  <c r="D101" i="16" s="1"/>
  <c r="D113" i="16" s="1"/>
  <c r="D119" i="16" s="1"/>
  <c r="D125" i="16" s="1"/>
  <c r="D131" i="16" s="1"/>
  <c r="D137" i="16" s="1"/>
  <c r="D143" i="16" s="1"/>
  <c r="D151" i="16" s="1"/>
  <c r="D157" i="16" s="1"/>
  <c r="D163" i="16" s="1"/>
  <c r="D169" i="16" s="1"/>
  <c r="D175" i="16" s="1"/>
  <c r="D181" i="16" s="1"/>
  <c r="D193" i="16" s="1"/>
  <c r="D201" i="16" s="1"/>
  <c r="D207" i="16" s="1"/>
  <c r="D219" i="16" s="1"/>
  <c r="D227" i="16" s="1"/>
  <c r="D233" i="16" s="1"/>
  <c r="C40" i="16"/>
  <c r="C46" i="16" s="1"/>
  <c r="C52" i="16" s="1"/>
  <c r="C58" i="16" s="1"/>
  <c r="C64" i="16" s="1"/>
  <c r="C72" i="16" s="1"/>
  <c r="C78" i="16" s="1"/>
  <c r="C84" i="16" s="1"/>
  <c r="C90" i="16" s="1"/>
  <c r="C96" i="16" s="1"/>
  <c r="C102" i="16" s="1"/>
  <c r="C114" i="16" s="1"/>
  <c r="C120" i="16" s="1"/>
  <c r="C126" i="16" s="1"/>
  <c r="C132" i="16" s="1"/>
  <c r="C138" i="16" s="1"/>
  <c r="C144" i="16" s="1"/>
  <c r="C152" i="16" s="1"/>
  <c r="C158" i="16" s="1"/>
  <c r="C164" i="16" s="1"/>
  <c r="C170" i="16" s="1"/>
  <c r="C176" i="16" s="1"/>
  <c r="C182" i="16" s="1"/>
  <c r="C194" i="16" s="1"/>
  <c r="C202" i="16" s="1"/>
  <c r="C208" i="16" s="1"/>
  <c r="C220" i="16" s="1"/>
  <c r="C228" i="16" s="1"/>
  <c r="C234" i="16" s="1"/>
  <c r="C39" i="16"/>
  <c r="C45" i="16" s="1"/>
  <c r="C51" i="16" s="1"/>
  <c r="C57" i="16" s="1"/>
  <c r="C63" i="16" s="1"/>
  <c r="C71" i="16" s="1"/>
  <c r="C77" i="16" s="1"/>
  <c r="C83" i="16" s="1"/>
  <c r="C89" i="16" s="1"/>
  <c r="C95" i="16" s="1"/>
  <c r="C101" i="16" s="1"/>
  <c r="C113" i="16" s="1"/>
  <c r="C119" i="16" s="1"/>
  <c r="C125" i="16" s="1"/>
  <c r="C131" i="16" s="1"/>
  <c r="C137" i="16" s="1"/>
  <c r="C143" i="16" s="1"/>
  <c r="C151" i="16" s="1"/>
  <c r="C157" i="16" s="1"/>
  <c r="C163" i="16" s="1"/>
  <c r="C169" i="16" s="1"/>
  <c r="C175" i="16" s="1"/>
  <c r="C181" i="16" s="1"/>
  <c r="C193" i="16" s="1"/>
  <c r="C201" i="16" s="1"/>
  <c r="C207" i="16" s="1"/>
  <c r="C219" i="16" s="1"/>
  <c r="C227" i="16" s="1"/>
  <c r="C233" i="16" s="1"/>
  <c r="C37" i="16"/>
  <c r="C43" i="16" s="1"/>
  <c r="C49" i="16" s="1"/>
  <c r="C55" i="16" s="1"/>
  <c r="C61" i="16" s="1"/>
  <c r="C69" i="16" s="1"/>
  <c r="C75" i="16" s="1"/>
  <c r="C81" i="16" s="1"/>
  <c r="C87" i="16" s="1"/>
  <c r="C93" i="16" s="1"/>
  <c r="C99" i="16" s="1"/>
  <c r="C111" i="16" s="1"/>
  <c r="C117" i="16" s="1"/>
  <c r="C123" i="16" s="1"/>
  <c r="C129" i="16" s="1"/>
  <c r="C135" i="16" s="1"/>
  <c r="C141" i="16" s="1"/>
  <c r="C149" i="16" s="1"/>
  <c r="C155" i="16" s="1"/>
  <c r="C161" i="16" s="1"/>
  <c r="C167" i="16" s="1"/>
  <c r="C173" i="16" s="1"/>
  <c r="C179" i="16" s="1"/>
  <c r="C191" i="16" s="1"/>
  <c r="C199" i="16" s="1"/>
  <c r="E226" i="4"/>
  <c r="E227" i="4" s="1"/>
  <c r="E224" i="4"/>
  <c r="E225" i="4" s="1"/>
  <c r="E197" i="4"/>
  <c r="E198" i="4" s="1"/>
  <c r="E212" i="4" s="1"/>
  <c r="E213" i="4" s="1"/>
  <c r="C204" i="16"/>
  <c r="B82" i="4"/>
  <c r="B118" i="4" s="1"/>
  <c r="E44" i="4"/>
  <c r="E65" i="4"/>
  <c r="C38" i="4"/>
  <c r="C43" i="4"/>
  <c r="C63" i="4"/>
  <c r="L108" i="6"/>
  <c r="L107" i="6"/>
  <c r="F25" i="15"/>
  <c r="F44" i="15" s="1"/>
  <c r="F63" i="15" s="1"/>
  <c r="L78" i="6"/>
  <c r="L79" i="6"/>
  <c r="L20" i="6"/>
  <c r="L95" i="6" s="1"/>
  <c r="L96" i="6" s="1"/>
  <c r="L21" i="6"/>
  <c r="L16" i="6"/>
  <c r="L27" i="6"/>
  <c r="L28" i="6" s="1"/>
  <c r="L26" i="6"/>
  <c r="L4" i="6"/>
  <c r="L14" i="6" s="1"/>
  <c r="L15" i="6" s="1"/>
  <c r="L53" i="6"/>
  <c r="L55" i="6" s="1"/>
  <c r="L60" i="6" s="1"/>
  <c r="L61" i="6" s="1"/>
  <c r="L62" i="6" s="1"/>
  <c r="L64" i="6" s="1"/>
  <c r="L65" i="6" s="1"/>
  <c r="L66" i="6" s="1"/>
  <c r="L67" i="6" s="1"/>
  <c r="L99" i="6" s="1"/>
  <c r="L101" i="6" s="1"/>
  <c r="L102" i="6" s="1"/>
  <c r="L103" i="6" s="1"/>
  <c r="L31" i="6"/>
  <c r="F101" i="15" l="1"/>
  <c r="F83" i="15"/>
  <c r="F113" i="15" s="1"/>
  <c r="F143" i="15" s="1"/>
  <c r="F92" i="15"/>
  <c r="F122" i="15" s="1"/>
  <c r="F152" i="15" s="1"/>
  <c r="B99" i="15"/>
  <c r="B81" i="15"/>
  <c r="B111" i="15" s="1"/>
  <c r="B141" i="15" s="1"/>
  <c r="B90" i="15"/>
  <c r="B101" i="15"/>
  <c r="B83" i="15"/>
  <c r="B113" i="15" s="1"/>
  <c r="B143" i="15" s="1"/>
  <c r="B92" i="15"/>
  <c r="B97" i="15"/>
  <c r="B79" i="15"/>
  <c r="B109" i="15" s="1"/>
  <c r="B139" i="15" s="1"/>
  <c r="B88" i="15"/>
  <c r="B89" i="15"/>
  <c r="B98" i="15"/>
  <c r="B80" i="15"/>
  <c r="B110" i="15" s="1"/>
  <c r="B140" i="15" s="1"/>
  <c r="B91" i="15"/>
  <c r="B100" i="15"/>
  <c r="B82" i="15"/>
  <c r="B112" i="15" s="1"/>
  <c r="B142" i="15" s="1"/>
  <c r="C41" i="4"/>
  <c r="D28" i="15"/>
  <c r="F131" i="15"/>
  <c r="F161" i="15" s="1"/>
  <c r="B108" i="15"/>
  <c r="B138" i="15" s="1"/>
  <c r="B107" i="15"/>
  <c r="B137" i="15" s="1"/>
  <c r="B117" i="15"/>
  <c r="B147" i="15" s="1"/>
  <c r="L58" i="6"/>
  <c r="L22" i="6"/>
  <c r="L23" i="6" s="1"/>
  <c r="L17" i="6"/>
  <c r="L32" i="6"/>
  <c r="L33" i="6" s="1"/>
  <c r="L34" i="6" s="1"/>
  <c r="L35" i="6" s="1"/>
  <c r="L41" i="6"/>
  <c r="G27" i="6"/>
  <c r="G28" i="6" s="1"/>
  <c r="G31" i="6"/>
  <c r="G32" i="6" s="1"/>
  <c r="G33" i="6" s="1"/>
  <c r="G34" i="6" s="1"/>
  <c r="G35" i="6" s="1"/>
  <c r="G36" i="6" s="1"/>
  <c r="G37" i="6" s="1"/>
  <c r="G21" i="6"/>
  <c r="G22" i="6" s="1"/>
  <c r="G23" i="6" s="1"/>
  <c r="G9" i="6"/>
  <c r="G10" i="6" s="1"/>
  <c r="G11" i="6" s="1"/>
  <c r="G12" i="6" s="1"/>
  <c r="G13" i="6" s="1"/>
  <c r="G14" i="6" s="1"/>
  <c r="G15" i="6" s="1"/>
  <c r="G16" i="6" s="1"/>
  <c r="G17" i="6" s="1"/>
  <c r="E272" i="16"/>
  <c r="E275" i="16" s="1"/>
  <c r="E255" i="16"/>
  <c r="E261" i="16"/>
  <c r="E274" i="16" s="1"/>
  <c r="E276" i="16" s="1"/>
  <c r="E263" i="16"/>
  <c r="E262" i="16"/>
  <c r="H7" i="16"/>
  <c r="E243" i="16"/>
  <c r="E250" i="16"/>
  <c r="E43" i="4"/>
  <c r="C205" i="16"/>
  <c r="C217" i="16"/>
  <c r="C225" i="16" s="1"/>
  <c r="C231" i="16" s="1"/>
  <c r="E77" i="4"/>
  <c r="E89" i="4" s="1"/>
  <c r="E95" i="4" s="1"/>
  <c r="E101" i="4" s="1"/>
  <c r="E123" i="4" s="1"/>
  <c r="E129" i="4" s="1"/>
  <c r="E135" i="4" s="1"/>
  <c r="E147" i="4" s="1"/>
  <c r="E155" i="4" s="1"/>
  <c r="E161" i="4" s="1"/>
  <c r="E173" i="4" s="1"/>
  <c r="E181" i="4" s="1"/>
  <c r="E187" i="4" s="1"/>
  <c r="E71" i="4"/>
  <c r="E66" i="4"/>
  <c r="C35" i="4"/>
  <c r="C75" i="4"/>
  <c r="C87" i="4" s="1"/>
  <c r="C93" i="4" s="1"/>
  <c r="C99" i="4" s="1"/>
  <c r="C121" i="4" s="1"/>
  <c r="C127" i="4" s="1"/>
  <c r="C133" i="4" s="1"/>
  <c r="C145" i="4" s="1"/>
  <c r="C153" i="4" s="1"/>
  <c r="C159" i="4" s="1"/>
  <c r="C171" i="4" s="1"/>
  <c r="C179" i="4" s="1"/>
  <c r="C185" i="4" s="1"/>
  <c r="C69" i="4"/>
  <c r="C65" i="4"/>
  <c r="C71" i="4" s="1"/>
  <c r="C37" i="4"/>
  <c r="C66" i="4"/>
  <c r="E38" i="4"/>
  <c r="E37" i="4"/>
  <c r="C44" i="4"/>
  <c r="B121" i="15" l="1"/>
  <c r="B151" i="15" s="1"/>
  <c r="B130" i="15"/>
  <c r="B160" i="15" s="1"/>
  <c r="B119" i="15"/>
  <c r="B149" i="15" s="1"/>
  <c r="B128" i="15"/>
  <c r="B158" i="15" s="1"/>
  <c r="B118" i="15"/>
  <c r="B148" i="15" s="1"/>
  <c r="B127" i="15"/>
  <c r="B157" i="15" s="1"/>
  <c r="B131" i="15"/>
  <c r="B161" i="15" s="1"/>
  <c r="B122" i="15"/>
  <c r="B152" i="15" s="1"/>
  <c r="B120" i="15"/>
  <c r="B150" i="15" s="1"/>
  <c r="B129" i="15"/>
  <c r="B159" i="15" s="1"/>
  <c r="B116" i="15"/>
  <c r="B146" i="15" s="1"/>
  <c r="B125" i="15"/>
  <c r="B155" i="15" s="1"/>
  <c r="L42" i="6"/>
  <c r="L43" i="6" s="1"/>
  <c r="L44" i="6" s="1"/>
  <c r="L45" i="6" s="1"/>
  <c r="L46" i="6" s="1"/>
  <c r="L47" i="6" s="1"/>
  <c r="L48" i="6" s="1"/>
  <c r="L49" i="6" s="1"/>
  <c r="F24" i="15"/>
  <c r="D29" i="15"/>
  <c r="D47" i="15"/>
  <c r="D66" i="15" s="1"/>
  <c r="F108" i="15" s="1"/>
  <c r="E273" i="16"/>
  <c r="G41" i="6"/>
  <c r="G42" i="6" s="1"/>
  <c r="G43" i="6" s="1"/>
  <c r="G44" i="6" s="1"/>
  <c r="G45" i="6" s="1"/>
  <c r="G46" i="6" s="1"/>
  <c r="G47" i="6" s="1"/>
  <c r="G48" i="6" s="1"/>
  <c r="G49" i="6" s="1"/>
  <c r="G50" i="6" s="1"/>
  <c r="G53" i="6" s="1"/>
  <c r="G54" i="6" s="1"/>
  <c r="G55" i="6" s="1"/>
  <c r="G58" i="6" s="1"/>
  <c r="G59" i="6" s="1"/>
  <c r="G60" i="6" s="1"/>
  <c r="G61" i="6" s="1"/>
  <c r="G62" i="6" s="1"/>
  <c r="G63" i="6" s="1"/>
  <c r="G64" i="6" s="1"/>
  <c r="G65" i="6" s="1"/>
  <c r="G66" i="6" s="1"/>
  <c r="G67" i="6" s="1"/>
  <c r="G72" i="6" s="1"/>
  <c r="G73" i="6" s="1"/>
  <c r="G75" i="6" s="1"/>
  <c r="G76" i="6" s="1"/>
  <c r="E78" i="4"/>
  <c r="E90" i="4" s="1"/>
  <c r="E96" i="4" s="1"/>
  <c r="E102" i="4" s="1"/>
  <c r="E124" i="4" s="1"/>
  <c r="E130" i="4" s="1"/>
  <c r="E136" i="4" s="1"/>
  <c r="E148" i="4" s="1"/>
  <c r="E156" i="4" s="1"/>
  <c r="E162" i="4" s="1"/>
  <c r="E174" i="4" s="1"/>
  <c r="E182" i="4" s="1"/>
  <c r="E188" i="4" s="1"/>
  <c r="E72" i="4"/>
  <c r="C77" i="4"/>
  <c r="C89" i="4" s="1"/>
  <c r="C95" i="4" s="1"/>
  <c r="C101" i="4" s="1"/>
  <c r="C123" i="4" s="1"/>
  <c r="C129" i="4" s="1"/>
  <c r="C135" i="4" s="1"/>
  <c r="C147" i="4" s="1"/>
  <c r="C155" i="4" s="1"/>
  <c r="C161" i="4" s="1"/>
  <c r="C173" i="4" s="1"/>
  <c r="C181" i="4" s="1"/>
  <c r="C187" i="4" s="1"/>
  <c r="C78" i="4"/>
  <c r="C90" i="4" s="1"/>
  <c r="C96" i="4" s="1"/>
  <c r="C102" i="4" s="1"/>
  <c r="C124" i="4" s="1"/>
  <c r="C130" i="4" s="1"/>
  <c r="C136" i="4" s="1"/>
  <c r="C148" i="4" s="1"/>
  <c r="C156" i="4" s="1"/>
  <c r="C162" i="4" s="1"/>
  <c r="C174" i="4" s="1"/>
  <c r="C182" i="4" s="1"/>
  <c r="C188" i="4" s="1"/>
  <c r="C72" i="4"/>
  <c r="H17" i="6"/>
  <c r="H16" i="6"/>
  <c r="H15" i="6"/>
  <c r="H14" i="6"/>
  <c r="F96" i="15" l="1"/>
  <c r="F126" i="15" s="1"/>
  <c r="F156" i="15" s="1"/>
  <c r="F78" i="15"/>
  <c r="F87" i="15"/>
  <c r="F117" i="15" s="1"/>
  <c r="F147" i="15" s="1"/>
  <c r="F138" i="15"/>
  <c r="D33" i="15"/>
  <c r="D52" i="15" s="1"/>
  <c r="D71" i="15" s="1"/>
  <c r="F43" i="15"/>
  <c r="F62" i="15" s="1"/>
  <c r="D30" i="15"/>
  <c r="D48" i="15"/>
  <c r="D67" i="15" s="1"/>
  <c r="G77" i="6"/>
  <c r="G82" i="6" s="1"/>
  <c r="G83" i="6" s="1"/>
  <c r="G84" i="6" s="1"/>
  <c r="G85" i="6" s="1"/>
  <c r="G87" i="6" s="1"/>
  <c r="G88" i="6" s="1"/>
  <c r="G89" i="6" s="1"/>
  <c r="G90" i="6" s="1"/>
  <c r="G92" i="6" s="1"/>
  <c r="G93" i="6" s="1"/>
  <c r="G94" i="6" s="1"/>
  <c r="G95" i="6" s="1"/>
  <c r="G96" i="6" s="1"/>
  <c r="G111" i="6" s="1"/>
  <c r="G112" i="6" s="1"/>
  <c r="G113" i="6" s="1"/>
  <c r="F91" i="15" l="1"/>
  <c r="F121" i="15" s="1"/>
  <c r="F151" i="15" s="1"/>
  <c r="F100" i="15"/>
  <c r="F130" i="15" s="1"/>
  <c r="F160" i="15" s="1"/>
  <c r="F82" i="15"/>
  <c r="F112" i="15" s="1"/>
  <c r="F142" i="15" s="1"/>
  <c r="D49" i="15"/>
  <c r="D68" i="15" s="1"/>
  <c r="D31" i="15"/>
  <c r="E16" i="7"/>
  <c r="D32" i="15" l="1"/>
  <c r="D51" i="15" s="1"/>
  <c r="D70" i="15" s="1"/>
  <c r="D50" i="15"/>
  <c r="D69" i="15" s="1"/>
  <c r="I181" i="16"/>
  <c r="J181" i="16"/>
  <c r="K181" i="16"/>
  <c r="L181" i="16"/>
  <c r="M181" i="16"/>
  <c r="N181" i="16"/>
  <c r="O181" i="16"/>
  <c r="P181" i="16"/>
  <c r="Q181" i="16"/>
  <c r="R181" i="16"/>
  <c r="S181" i="16"/>
  <c r="T181" i="16"/>
  <c r="U181" i="16"/>
  <c r="V181" i="16"/>
  <c r="W181" i="16"/>
  <c r="X181" i="16"/>
  <c r="Y181" i="16"/>
  <c r="Z181" i="16"/>
  <c r="AA181" i="16"/>
  <c r="AB181" i="16"/>
  <c r="AC181" i="16"/>
  <c r="AD181" i="16"/>
  <c r="AE181" i="16"/>
  <c r="AF181" i="16"/>
  <c r="AG181" i="16"/>
  <c r="AH181" i="16"/>
  <c r="AI181" i="16"/>
  <c r="AJ181" i="16"/>
  <c r="AK181" i="16"/>
  <c r="AL181" i="16"/>
  <c r="I175" i="16"/>
  <c r="J175" i="16"/>
  <c r="K175" i="16"/>
  <c r="L175" i="16"/>
  <c r="M175" i="16"/>
  <c r="N175" i="16"/>
  <c r="O175" i="16"/>
  <c r="P175" i="16"/>
  <c r="Q175" i="16"/>
  <c r="R175" i="16"/>
  <c r="S175" i="16"/>
  <c r="T175" i="16"/>
  <c r="U175" i="16"/>
  <c r="V175" i="16"/>
  <c r="W175" i="16"/>
  <c r="X175" i="16"/>
  <c r="Y175" i="16"/>
  <c r="Z175" i="16"/>
  <c r="AA175" i="16"/>
  <c r="AB175" i="16"/>
  <c r="AC175" i="16"/>
  <c r="AD175" i="16"/>
  <c r="AE175" i="16"/>
  <c r="AF175" i="16"/>
  <c r="AG175" i="16"/>
  <c r="AH175" i="16"/>
  <c r="AI175" i="16"/>
  <c r="AJ175" i="16"/>
  <c r="AK175" i="16"/>
  <c r="AL175" i="16"/>
  <c r="I169" i="16"/>
  <c r="J169" i="16"/>
  <c r="K169" i="16"/>
  <c r="L169" i="16"/>
  <c r="M169" i="16"/>
  <c r="N169" i="16"/>
  <c r="O169" i="16"/>
  <c r="P169" i="16"/>
  <c r="Q169" i="16"/>
  <c r="R169" i="16"/>
  <c r="S169" i="16"/>
  <c r="T169" i="16"/>
  <c r="U169" i="16"/>
  <c r="V169" i="16"/>
  <c r="W169" i="16"/>
  <c r="X169" i="16"/>
  <c r="Y169" i="16"/>
  <c r="Z169" i="16"/>
  <c r="AA169" i="16"/>
  <c r="AB169" i="16"/>
  <c r="AC169" i="16"/>
  <c r="AD169" i="16"/>
  <c r="AE169" i="16"/>
  <c r="AF169" i="16"/>
  <c r="AG169" i="16"/>
  <c r="AH169" i="16"/>
  <c r="AI169" i="16"/>
  <c r="AJ169" i="16"/>
  <c r="AK169" i="16"/>
  <c r="AL169" i="16"/>
  <c r="I143" i="16"/>
  <c r="J143" i="16"/>
  <c r="K143" i="16"/>
  <c r="L143" i="16"/>
  <c r="M143" i="16"/>
  <c r="N143" i="16"/>
  <c r="O143" i="16"/>
  <c r="P143" i="16"/>
  <c r="Q143" i="16"/>
  <c r="R143" i="16"/>
  <c r="S143" i="16"/>
  <c r="T143" i="16"/>
  <c r="U143" i="16"/>
  <c r="V143" i="16"/>
  <c r="W143" i="16"/>
  <c r="X143" i="16"/>
  <c r="Y143" i="16"/>
  <c r="Z143" i="16"/>
  <c r="AA143" i="16"/>
  <c r="AB143" i="16"/>
  <c r="AC143" i="16"/>
  <c r="AD143" i="16"/>
  <c r="AE143" i="16"/>
  <c r="AF143" i="16"/>
  <c r="AG143" i="16"/>
  <c r="AH143" i="16"/>
  <c r="AI143" i="16"/>
  <c r="AJ143" i="16"/>
  <c r="AK143" i="16"/>
  <c r="AL143" i="16"/>
  <c r="I137" i="16"/>
  <c r="J137" i="16"/>
  <c r="K137" i="16"/>
  <c r="L137" i="16"/>
  <c r="M137" i="16"/>
  <c r="N137" i="16"/>
  <c r="O137" i="16"/>
  <c r="P137" i="16"/>
  <c r="Q137" i="16"/>
  <c r="R137" i="16"/>
  <c r="S137" i="16"/>
  <c r="T137" i="16"/>
  <c r="U137" i="16"/>
  <c r="V137" i="16"/>
  <c r="W137" i="16"/>
  <c r="X137" i="16"/>
  <c r="Y137" i="16"/>
  <c r="Z137" i="16"/>
  <c r="AA137" i="16"/>
  <c r="AB137" i="16"/>
  <c r="AC137" i="16"/>
  <c r="AD137" i="16"/>
  <c r="AE137" i="16"/>
  <c r="AF137" i="16"/>
  <c r="AG137" i="16"/>
  <c r="AH137" i="16"/>
  <c r="AI137" i="16"/>
  <c r="AJ137" i="16"/>
  <c r="AK137" i="16"/>
  <c r="AL137" i="16"/>
  <c r="I131" i="16"/>
  <c r="J131" i="16"/>
  <c r="K131" i="16"/>
  <c r="L131" i="16"/>
  <c r="M131" i="16"/>
  <c r="N131" i="16"/>
  <c r="O131" i="16"/>
  <c r="P131" i="16"/>
  <c r="Q131" i="16"/>
  <c r="R131" i="16"/>
  <c r="S131" i="16"/>
  <c r="T131" i="16"/>
  <c r="U131" i="16"/>
  <c r="V131" i="16"/>
  <c r="W131" i="16"/>
  <c r="X131" i="16"/>
  <c r="Y131" i="16"/>
  <c r="Z131" i="16"/>
  <c r="AA131" i="16"/>
  <c r="AB131" i="16"/>
  <c r="AC131" i="16"/>
  <c r="AD131" i="16"/>
  <c r="AE131" i="16"/>
  <c r="AF131" i="16"/>
  <c r="AG131" i="16"/>
  <c r="AH131" i="16"/>
  <c r="AI131" i="16"/>
  <c r="AJ131" i="16"/>
  <c r="AK131" i="16"/>
  <c r="AL131" i="16"/>
  <c r="H207" i="16"/>
  <c r="H201" i="16"/>
  <c r="H193" i="16"/>
  <c r="H181" i="16"/>
  <c r="H175" i="16"/>
  <c r="H169" i="16"/>
  <c r="H143" i="16"/>
  <c r="H137" i="16"/>
  <c r="H131" i="16"/>
  <c r="H161" i="4"/>
  <c r="H155" i="4"/>
  <c r="H147" i="4"/>
  <c r="H135" i="4"/>
  <c r="G135" i="4"/>
  <c r="F135" i="4"/>
  <c r="H129" i="4"/>
  <c r="G129" i="4"/>
  <c r="F129" i="4"/>
  <c r="H123" i="4"/>
  <c r="G123" i="4"/>
  <c r="F123" i="4"/>
  <c r="H101" i="4"/>
  <c r="G101" i="4"/>
  <c r="F101" i="4"/>
  <c r="H89" i="4"/>
  <c r="H71" i="4"/>
  <c r="G71" i="4"/>
  <c r="F71" i="4"/>
  <c r="H65" i="4"/>
  <c r="G65" i="4"/>
  <c r="F65" i="4"/>
  <c r="H43" i="4"/>
  <c r="G43" i="4"/>
  <c r="F43" i="4"/>
  <c r="H4" i="6" l="1"/>
  <c r="H13" i="6"/>
  <c r="H12" i="6"/>
  <c r="H11" i="6"/>
  <c r="H10" i="6"/>
  <c r="H9" i="6"/>
  <c r="B61" i="6" l="1"/>
  <c r="B62" i="6"/>
  <c r="B31" i="6"/>
  <c r="J302" i="16"/>
  <c r="K302" i="16"/>
  <c r="L302" i="16"/>
  <c r="M302" i="16"/>
  <c r="N302" i="16"/>
  <c r="O302" i="16"/>
  <c r="P302" i="16"/>
  <c r="Q302" i="16"/>
  <c r="R302" i="16"/>
  <c r="S302" i="16"/>
  <c r="T302" i="16"/>
  <c r="U302" i="16"/>
  <c r="V302" i="16"/>
  <c r="W302" i="16"/>
  <c r="X302" i="16"/>
  <c r="Y302" i="16"/>
  <c r="Z302" i="16"/>
  <c r="AA302" i="16"/>
  <c r="AB302" i="16"/>
  <c r="AC302" i="16"/>
  <c r="AD302" i="16"/>
  <c r="AE302" i="16"/>
  <c r="AF302" i="16"/>
  <c r="AG302" i="16"/>
  <c r="AH302" i="16"/>
  <c r="AI302" i="16"/>
  <c r="AJ302" i="16"/>
  <c r="AK302" i="16"/>
  <c r="AL302" i="16"/>
  <c r="J266" i="16"/>
  <c r="K266" i="16"/>
  <c r="L266" i="16"/>
  <c r="M266" i="16"/>
  <c r="N266" i="16"/>
  <c r="O266" i="16"/>
  <c r="P266" i="16"/>
  <c r="Q266" i="16"/>
  <c r="R266" i="16"/>
  <c r="S266" i="16"/>
  <c r="T266" i="16"/>
  <c r="U266" i="16"/>
  <c r="V266" i="16"/>
  <c r="W266" i="16"/>
  <c r="X266" i="16"/>
  <c r="Y266" i="16"/>
  <c r="Z266" i="16"/>
  <c r="AA266" i="16"/>
  <c r="AB266" i="16"/>
  <c r="AC266" i="16"/>
  <c r="AD266" i="16"/>
  <c r="AE266" i="16"/>
  <c r="AF266" i="16"/>
  <c r="AG266" i="16"/>
  <c r="AH266" i="16"/>
  <c r="AI266" i="16"/>
  <c r="AJ266" i="16"/>
  <c r="AK266" i="16"/>
  <c r="AL266" i="16"/>
  <c r="I266" i="16"/>
  <c r="H266" i="16"/>
  <c r="C414" i="16"/>
  <c r="A414" i="16"/>
  <c r="E401" i="16"/>
  <c r="E402" i="16"/>
  <c r="E403" i="16"/>
  <c r="E404" i="16"/>
  <c r="E397" i="16"/>
  <c r="E398" i="16"/>
  <c r="D401" i="16"/>
  <c r="D402" i="16"/>
  <c r="D403" i="16"/>
  <c r="D404" i="16"/>
  <c r="D397" i="16"/>
  <c r="D398" i="16"/>
  <c r="C401" i="16"/>
  <c r="C402" i="16"/>
  <c r="C403" i="16"/>
  <c r="C404" i="16"/>
  <c r="C397" i="16"/>
  <c r="C398" i="16"/>
  <c r="A401" i="16"/>
  <c r="A402" i="16"/>
  <c r="A403" i="16"/>
  <c r="A404" i="16"/>
  <c r="A322" i="4"/>
  <c r="A323" i="4"/>
  <c r="A324" i="4"/>
  <c r="A325" i="4"/>
  <c r="A397" i="16"/>
  <c r="A398" i="16"/>
  <c r="I398" i="16" s="1"/>
  <c r="E353" i="16"/>
  <c r="E339" i="16"/>
  <c r="E340" i="16"/>
  <c r="E341" i="16"/>
  <c r="E342" i="16"/>
  <c r="E343" i="16"/>
  <c r="E344" i="16"/>
  <c r="E345" i="16"/>
  <c r="E346" i="16"/>
  <c r="E347" i="16"/>
  <c r="E348" i="16"/>
  <c r="E349" i="16"/>
  <c r="E350" i="16"/>
  <c r="E351" i="16"/>
  <c r="E352" i="16"/>
  <c r="E354" i="16"/>
  <c r="E355" i="16"/>
  <c r="E356" i="16"/>
  <c r="D353" i="16"/>
  <c r="D339" i="16"/>
  <c r="D340" i="16"/>
  <c r="D341" i="16"/>
  <c r="D342" i="16"/>
  <c r="D343" i="16"/>
  <c r="D344" i="16"/>
  <c r="D345" i="16"/>
  <c r="D346" i="16"/>
  <c r="D347" i="16"/>
  <c r="D348" i="16"/>
  <c r="D349" i="16"/>
  <c r="C353" i="16"/>
  <c r="C339" i="16"/>
  <c r="C340" i="16"/>
  <c r="C341" i="16"/>
  <c r="C342" i="16"/>
  <c r="C343" i="16"/>
  <c r="C344" i="16"/>
  <c r="C345" i="16"/>
  <c r="C346" i="16"/>
  <c r="C347" i="16"/>
  <c r="C348" i="16"/>
  <c r="C349" i="16"/>
  <c r="C422" i="16" s="1"/>
  <c r="A353" i="16"/>
  <c r="A373" i="16" s="1"/>
  <c r="A339" i="16"/>
  <c r="A359" i="16" s="1"/>
  <c r="A340" i="16"/>
  <c r="A341" i="16"/>
  <c r="A342" i="16"/>
  <c r="A343" i="16"/>
  <c r="A344" i="16"/>
  <c r="A364" i="16" s="1"/>
  <c r="A345" i="16"/>
  <c r="A365" i="16" s="1"/>
  <c r="A346" i="16"/>
  <c r="A347" i="16"/>
  <c r="A348" i="16"/>
  <c r="A368" i="16" s="1"/>
  <c r="A349" i="16"/>
  <c r="E320" i="16"/>
  <c r="E324" i="16"/>
  <c r="E325" i="16"/>
  <c r="E326" i="16"/>
  <c r="E241" i="4"/>
  <c r="E242" i="4"/>
  <c r="E243" i="4"/>
  <c r="E244" i="4"/>
  <c r="E245" i="4"/>
  <c r="E246" i="4"/>
  <c r="E247" i="4"/>
  <c r="D320" i="16"/>
  <c r="C320" i="16"/>
  <c r="A320" i="16"/>
  <c r="A329" i="16" s="1"/>
  <c r="Y398" i="16" l="1"/>
  <c r="AK398" i="16"/>
  <c r="J398" i="16"/>
  <c r="N398" i="16"/>
  <c r="R398" i="16"/>
  <c r="V398" i="16"/>
  <c r="Z398" i="16"/>
  <c r="AD398" i="16"/>
  <c r="AH398" i="16"/>
  <c r="K398" i="16"/>
  <c r="O398" i="16"/>
  <c r="S398" i="16"/>
  <c r="W398" i="16"/>
  <c r="AA398" i="16"/>
  <c r="AE398" i="16"/>
  <c r="AI398" i="16"/>
  <c r="L398" i="16"/>
  <c r="T398" i="16"/>
  <c r="AB398" i="16"/>
  <c r="AJ398" i="16"/>
  <c r="AL398" i="16"/>
  <c r="M398" i="16"/>
  <c r="U398" i="16"/>
  <c r="AC398" i="16"/>
  <c r="X398" i="16"/>
  <c r="A360" i="16"/>
  <c r="AG398" i="16"/>
  <c r="Q398" i="16"/>
  <c r="A367" i="16"/>
  <c r="A363" i="16"/>
  <c r="AF398" i="16"/>
  <c r="P398" i="16"/>
  <c r="A366" i="16"/>
  <c r="A362" i="16"/>
  <c r="A361" i="16"/>
  <c r="H329" i="16"/>
  <c r="H415" i="16" s="1"/>
  <c r="A369" i="16"/>
  <c r="G205" i="4" l="1"/>
  <c r="H205" i="4"/>
  <c r="F205" i="4"/>
  <c r="I45" i="1"/>
  <c r="J45" i="1" s="1"/>
  <c r="K45" i="1" s="1"/>
  <c r="L45" i="1" s="1"/>
  <c r="M45" i="1" s="1"/>
  <c r="N45" i="1" s="1"/>
  <c r="I44" i="1"/>
  <c r="J44" i="1" s="1"/>
  <c r="K44" i="1" s="1"/>
  <c r="L44" i="1" s="1"/>
  <c r="M44" i="1" s="1"/>
  <c r="N44" i="1" s="1"/>
  <c r="I79" i="1"/>
  <c r="J79" i="1" s="1"/>
  <c r="K79" i="1" s="1"/>
  <c r="L79" i="1" s="1"/>
  <c r="I37" i="1"/>
  <c r="J37" i="1" s="1"/>
  <c r="K37" i="1" s="1"/>
  <c r="L37" i="1" s="1"/>
  <c r="M37" i="1" s="1"/>
  <c r="N37" i="1" s="1"/>
  <c r="I36" i="1"/>
  <c r="J36" i="1" s="1"/>
  <c r="K36" i="1" s="1"/>
  <c r="L36" i="1" s="1"/>
  <c r="M36" i="1" s="1"/>
  <c r="N36" i="1" s="1"/>
  <c r="I35" i="1"/>
  <c r="J35" i="1" s="1"/>
  <c r="K35" i="1" s="1"/>
  <c r="L35" i="1" s="1"/>
  <c r="M35" i="1" s="1"/>
  <c r="I34" i="1"/>
  <c r="J34" i="1" s="1"/>
  <c r="K34" i="1" s="1"/>
  <c r="L34" i="1" s="1"/>
  <c r="M34" i="1" s="1"/>
  <c r="N34" i="1" s="1"/>
  <c r="I33" i="1"/>
  <c r="J33" i="1" s="1"/>
  <c r="K33" i="1" s="1"/>
  <c r="L33" i="1" s="1"/>
  <c r="M33" i="1" s="1"/>
  <c r="N33" i="1" s="1"/>
  <c r="I52" i="1"/>
  <c r="J52" i="1" s="1"/>
  <c r="K52" i="1" s="1"/>
  <c r="L52" i="1" s="1"/>
  <c r="M52" i="1" s="1"/>
  <c r="I51" i="1"/>
  <c r="J51" i="1" s="1"/>
  <c r="K51" i="1" s="1"/>
  <c r="L51" i="1" s="1"/>
  <c r="M51" i="1" s="1"/>
  <c r="I50" i="1"/>
  <c r="J50" i="1" s="1"/>
  <c r="K50" i="1" s="1"/>
  <c r="L50" i="1" s="1"/>
  <c r="M50" i="1" s="1"/>
  <c r="I49" i="1"/>
  <c r="J49" i="1" s="1"/>
  <c r="K49" i="1" s="1"/>
  <c r="L49" i="1" s="1"/>
  <c r="M49" i="1" s="1"/>
  <c r="I48" i="1"/>
  <c r="J48" i="1" s="1"/>
  <c r="K48" i="1" s="1"/>
  <c r="L48" i="1" s="1"/>
  <c r="M48" i="1" s="1"/>
  <c r="I47" i="1"/>
  <c r="J47" i="1" s="1"/>
  <c r="K47" i="1" s="1"/>
  <c r="L47" i="1" s="1"/>
  <c r="M47" i="1" s="1"/>
  <c r="I46" i="1"/>
  <c r="J46" i="1" s="1"/>
  <c r="K46" i="1" s="1"/>
  <c r="L46" i="1" s="1"/>
  <c r="M46" i="1" s="1"/>
  <c r="I43" i="1"/>
  <c r="J43" i="1" s="1"/>
  <c r="K43" i="1" s="1"/>
  <c r="L43" i="1" s="1"/>
  <c r="M43" i="1" s="1"/>
  <c r="I42" i="1"/>
  <c r="J42" i="1" s="1"/>
  <c r="K42" i="1" s="1"/>
  <c r="L42" i="1" s="1"/>
  <c r="M42" i="1" s="1"/>
  <c r="I41" i="1"/>
  <c r="J41" i="1" s="1"/>
  <c r="H64" i="1"/>
  <c r="I64" i="1"/>
  <c r="K64" i="1"/>
  <c r="L64" i="1"/>
  <c r="N64" i="1"/>
  <c r="X64" i="1"/>
  <c r="AH64" i="1"/>
  <c r="AR64" i="1"/>
  <c r="H68" i="1"/>
  <c r="N35" i="1" l="1"/>
  <c r="E71" i="15"/>
  <c r="E52" i="15"/>
  <c r="I68" i="1"/>
  <c r="K41" i="1"/>
  <c r="J68" i="1"/>
  <c r="O44" i="1"/>
  <c r="P44" i="1" s="1"/>
  <c r="Q44" i="1" s="1"/>
  <c r="R44" i="1" s="1"/>
  <c r="S44" i="1" s="1"/>
  <c r="T44" i="1" s="1"/>
  <c r="U44" i="1" s="1"/>
  <c r="V44" i="1" s="1"/>
  <c r="W44" i="1" s="1"/>
  <c r="X44" i="1" s="1"/>
  <c r="Y44" i="1" s="1"/>
  <c r="Z44" i="1" s="1"/>
  <c r="AA44" i="1" s="1"/>
  <c r="AB44" i="1" s="1"/>
  <c r="AC44" i="1" s="1"/>
  <c r="AD44" i="1" s="1"/>
  <c r="AE44" i="1" s="1"/>
  <c r="AF44" i="1" s="1"/>
  <c r="AG44" i="1" s="1"/>
  <c r="AH44" i="1" s="1"/>
  <c r="AI44" i="1" s="1"/>
  <c r="AJ44" i="1" s="1"/>
  <c r="AK44" i="1" s="1"/>
  <c r="AL44" i="1" s="1"/>
  <c r="AM44" i="1" s="1"/>
  <c r="AN44" i="1" s="1"/>
  <c r="AO44" i="1" s="1"/>
  <c r="AP44" i="1" s="1"/>
  <c r="AQ44" i="1" s="1"/>
  <c r="AR44" i="1" s="1"/>
  <c r="H361" i="16"/>
  <c r="O45" i="1"/>
  <c r="P45" i="1" s="1"/>
  <c r="Q45" i="1" s="1"/>
  <c r="R45" i="1" s="1"/>
  <c r="S45" i="1" s="1"/>
  <c r="T45" i="1" s="1"/>
  <c r="U45" i="1" s="1"/>
  <c r="V45" i="1" s="1"/>
  <c r="W45" i="1" s="1"/>
  <c r="X45" i="1" s="1"/>
  <c r="Y45" i="1" s="1"/>
  <c r="Z45" i="1" s="1"/>
  <c r="AA45" i="1" s="1"/>
  <c r="AB45" i="1" s="1"/>
  <c r="AC45" i="1" s="1"/>
  <c r="AD45" i="1" s="1"/>
  <c r="AE45" i="1" s="1"/>
  <c r="AF45" i="1" s="1"/>
  <c r="AG45" i="1" s="1"/>
  <c r="AH45" i="1" s="1"/>
  <c r="AI45" i="1" s="1"/>
  <c r="AJ45" i="1" s="1"/>
  <c r="AK45" i="1" s="1"/>
  <c r="AL45" i="1" s="1"/>
  <c r="AM45" i="1" s="1"/>
  <c r="AN45" i="1" s="1"/>
  <c r="AO45" i="1" s="1"/>
  <c r="AP45" i="1" s="1"/>
  <c r="AQ45" i="1" s="1"/>
  <c r="AR45" i="1" s="1"/>
  <c r="H362" i="16"/>
  <c r="L41" i="1"/>
  <c r="K68" i="1"/>
  <c r="C241" i="4"/>
  <c r="M79" i="1"/>
  <c r="N79" i="1" s="1"/>
  <c r="O79" i="1" s="1"/>
  <c r="P79" i="1" s="1"/>
  <c r="Q79" i="1" s="1"/>
  <c r="R79" i="1" s="1"/>
  <c r="S79" i="1" s="1"/>
  <c r="T79" i="1" s="1"/>
  <c r="U79" i="1" s="1"/>
  <c r="V79" i="1" s="1"/>
  <c r="W79" i="1" s="1"/>
  <c r="X79" i="1" s="1"/>
  <c r="Y79" i="1" s="1"/>
  <c r="Z79" i="1" s="1"/>
  <c r="AA79" i="1" s="1"/>
  <c r="AB79" i="1" s="1"/>
  <c r="AC79" i="1" s="1"/>
  <c r="AD79" i="1" s="1"/>
  <c r="AE79" i="1" s="1"/>
  <c r="AF79" i="1" s="1"/>
  <c r="AG79" i="1" s="1"/>
  <c r="AH79" i="1" s="1"/>
  <c r="AI79" i="1" s="1"/>
  <c r="AJ79" i="1" s="1"/>
  <c r="AK79" i="1" s="1"/>
  <c r="AL79" i="1" s="1"/>
  <c r="AM79" i="1" s="1"/>
  <c r="AN79" i="1" s="1"/>
  <c r="AO79" i="1" s="1"/>
  <c r="AP79" i="1" s="1"/>
  <c r="AQ79" i="1" s="1"/>
  <c r="AR79" i="1" s="1"/>
  <c r="O34" i="1"/>
  <c r="P34" i="1" s="1"/>
  <c r="Q34" i="1" s="1"/>
  <c r="R34" i="1" s="1"/>
  <c r="S34" i="1" s="1"/>
  <c r="T34" i="1" s="1"/>
  <c r="U34" i="1" s="1"/>
  <c r="V34" i="1" s="1"/>
  <c r="W34" i="1" s="1"/>
  <c r="X34" i="1" s="1"/>
  <c r="Y34" i="1" s="1"/>
  <c r="Z34" i="1" s="1"/>
  <c r="AA34" i="1" s="1"/>
  <c r="AB34" i="1" s="1"/>
  <c r="AC34" i="1" s="1"/>
  <c r="AD34" i="1" s="1"/>
  <c r="AE34" i="1" s="1"/>
  <c r="AF34" i="1" s="1"/>
  <c r="AG34" i="1" s="1"/>
  <c r="AH34" i="1" s="1"/>
  <c r="AI34" i="1" s="1"/>
  <c r="AJ34" i="1" s="1"/>
  <c r="AK34" i="1" s="1"/>
  <c r="AL34" i="1" s="1"/>
  <c r="AM34" i="1" s="1"/>
  <c r="AN34" i="1" s="1"/>
  <c r="AO34" i="1" s="1"/>
  <c r="AP34" i="1" s="1"/>
  <c r="AQ34" i="1" s="1"/>
  <c r="AR34" i="1" s="1"/>
  <c r="O35" i="1"/>
  <c r="P35" i="1" s="1"/>
  <c r="Q35" i="1" s="1"/>
  <c r="R35" i="1" s="1"/>
  <c r="S35" i="1" s="1"/>
  <c r="T35" i="1" s="1"/>
  <c r="U35" i="1" s="1"/>
  <c r="V35" i="1" s="1"/>
  <c r="W35" i="1" s="1"/>
  <c r="X35" i="1" s="1"/>
  <c r="Y35" i="1" s="1"/>
  <c r="Z35" i="1" s="1"/>
  <c r="AA35" i="1" s="1"/>
  <c r="AB35" i="1" s="1"/>
  <c r="AC35" i="1" s="1"/>
  <c r="AD35" i="1" s="1"/>
  <c r="AE35" i="1" s="1"/>
  <c r="AF35" i="1" s="1"/>
  <c r="AG35" i="1" s="1"/>
  <c r="AH35" i="1" s="1"/>
  <c r="AI35" i="1" s="1"/>
  <c r="AJ35" i="1" s="1"/>
  <c r="AK35" i="1" s="1"/>
  <c r="AL35" i="1" s="1"/>
  <c r="AM35" i="1" s="1"/>
  <c r="AN35" i="1" s="1"/>
  <c r="AO35" i="1" s="1"/>
  <c r="AP35" i="1" s="1"/>
  <c r="AQ35" i="1" s="1"/>
  <c r="AR35" i="1" s="1"/>
  <c r="O36" i="1"/>
  <c r="P36" i="1" s="1"/>
  <c r="Q36" i="1" s="1"/>
  <c r="R36" i="1" s="1"/>
  <c r="S36" i="1" s="1"/>
  <c r="T36" i="1" s="1"/>
  <c r="U36" i="1" s="1"/>
  <c r="V36" i="1" s="1"/>
  <c r="W36" i="1" s="1"/>
  <c r="X36" i="1" s="1"/>
  <c r="Y36" i="1" s="1"/>
  <c r="Z36" i="1" s="1"/>
  <c r="AA36" i="1" s="1"/>
  <c r="AB36" i="1" s="1"/>
  <c r="AC36" i="1" s="1"/>
  <c r="AD36" i="1" s="1"/>
  <c r="AE36" i="1" s="1"/>
  <c r="AF36" i="1" s="1"/>
  <c r="AG36" i="1" s="1"/>
  <c r="AH36" i="1" s="1"/>
  <c r="AI36" i="1" s="1"/>
  <c r="AJ36" i="1" s="1"/>
  <c r="AK36" i="1" s="1"/>
  <c r="AL36" i="1" s="1"/>
  <c r="AM36" i="1" s="1"/>
  <c r="AN36" i="1" s="1"/>
  <c r="AO36" i="1" s="1"/>
  <c r="AP36" i="1" s="1"/>
  <c r="AQ36" i="1" s="1"/>
  <c r="AR36" i="1" s="1"/>
  <c r="O37" i="1"/>
  <c r="P37" i="1" s="1"/>
  <c r="Q37" i="1" s="1"/>
  <c r="R37" i="1" s="1"/>
  <c r="S37" i="1" s="1"/>
  <c r="T37" i="1" s="1"/>
  <c r="U37" i="1" s="1"/>
  <c r="V37" i="1" s="1"/>
  <c r="W37" i="1" s="1"/>
  <c r="X37" i="1" s="1"/>
  <c r="Y37" i="1" s="1"/>
  <c r="Z37" i="1" s="1"/>
  <c r="AA37" i="1" s="1"/>
  <c r="AB37" i="1" s="1"/>
  <c r="AC37" i="1" s="1"/>
  <c r="AD37" i="1" s="1"/>
  <c r="AE37" i="1" s="1"/>
  <c r="AF37" i="1" s="1"/>
  <c r="AG37" i="1" s="1"/>
  <c r="AH37" i="1" s="1"/>
  <c r="AI37" i="1" s="1"/>
  <c r="AJ37" i="1" s="1"/>
  <c r="AK37" i="1" s="1"/>
  <c r="AL37" i="1" s="1"/>
  <c r="AM37" i="1" s="1"/>
  <c r="AN37" i="1" s="1"/>
  <c r="AO37" i="1" s="1"/>
  <c r="AP37" i="1" s="1"/>
  <c r="AQ37" i="1" s="1"/>
  <c r="AR37" i="1" s="1"/>
  <c r="O33" i="1"/>
  <c r="P33" i="1" s="1"/>
  <c r="Q33" i="1" s="1"/>
  <c r="R33" i="1" s="1"/>
  <c r="S33" i="1" s="1"/>
  <c r="T33" i="1" s="1"/>
  <c r="U33" i="1" s="1"/>
  <c r="V33" i="1" s="1"/>
  <c r="W33" i="1" s="1"/>
  <c r="X33" i="1" s="1"/>
  <c r="Y33" i="1" s="1"/>
  <c r="Z33" i="1" s="1"/>
  <c r="AA33" i="1" s="1"/>
  <c r="AB33" i="1" s="1"/>
  <c r="AC33" i="1" s="1"/>
  <c r="AD33" i="1" s="1"/>
  <c r="AE33" i="1" s="1"/>
  <c r="AF33" i="1" s="1"/>
  <c r="AG33" i="1" s="1"/>
  <c r="AH33" i="1" s="1"/>
  <c r="AI33" i="1" s="1"/>
  <c r="AJ33" i="1" s="1"/>
  <c r="AK33" i="1" s="1"/>
  <c r="AL33" i="1" s="1"/>
  <c r="AM33" i="1" s="1"/>
  <c r="AN33" i="1" s="1"/>
  <c r="AO33" i="1" s="1"/>
  <c r="AP33" i="1" s="1"/>
  <c r="AQ33" i="1" s="1"/>
  <c r="AR33" i="1" s="1"/>
  <c r="N43" i="1"/>
  <c r="H360" i="16" s="1"/>
  <c r="N46" i="1"/>
  <c r="N47" i="1"/>
  <c r="N48" i="1"/>
  <c r="N49" i="1"/>
  <c r="N50" i="1"/>
  <c r="N51" i="1"/>
  <c r="N52" i="1"/>
  <c r="N42" i="1"/>
  <c r="G53" i="1"/>
  <c r="AI23" i="1"/>
  <c r="Y23" i="1"/>
  <c r="O23" i="1"/>
  <c r="M23" i="1"/>
  <c r="M64" i="1" s="1"/>
  <c r="J23" i="1"/>
  <c r="J64" i="1" s="1"/>
  <c r="I5" i="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AM5" i="1" s="1"/>
  <c r="AN5" i="1" s="1"/>
  <c r="AO5" i="1" s="1"/>
  <c r="AP5" i="1" s="1"/>
  <c r="AQ5" i="1" s="1"/>
  <c r="AR5" i="1" s="1"/>
  <c r="AJ23" i="1" l="1"/>
  <c r="AI64" i="1"/>
  <c r="O51" i="1"/>
  <c r="P51" i="1" s="1"/>
  <c r="Q51" i="1" s="1"/>
  <c r="R51" i="1" s="1"/>
  <c r="S51" i="1" s="1"/>
  <c r="T51" i="1" s="1"/>
  <c r="U51" i="1" s="1"/>
  <c r="V51" i="1" s="1"/>
  <c r="W51" i="1" s="1"/>
  <c r="X51" i="1" s="1"/>
  <c r="Y51" i="1" s="1"/>
  <c r="Z51" i="1" s="1"/>
  <c r="AA51" i="1" s="1"/>
  <c r="AB51" i="1" s="1"/>
  <c r="AC51" i="1" s="1"/>
  <c r="AD51" i="1" s="1"/>
  <c r="AE51" i="1" s="1"/>
  <c r="AF51" i="1" s="1"/>
  <c r="AG51" i="1" s="1"/>
  <c r="AH51" i="1" s="1"/>
  <c r="AI51" i="1" s="1"/>
  <c r="AJ51" i="1" s="1"/>
  <c r="AK51" i="1" s="1"/>
  <c r="AL51" i="1" s="1"/>
  <c r="AM51" i="1" s="1"/>
  <c r="AN51" i="1" s="1"/>
  <c r="AO51" i="1" s="1"/>
  <c r="AP51" i="1" s="1"/>
  <c r="AQ51" i="1" s="1"/>
  <c r="AR51" i="1" s="1"/>
  <c r="H368" i="16"/>
  <c r="O47" i="1"/>
  <c r="P47" i="1" s="1"/>
  <c r="Q47" i="1" s="1"/>
  <c r="R47" i="1" s="1"/>
  <c r="S47" i="1" s="1"/>
  <c r="T47" i="1" s="1"/>
  <c r="U47" i="1" s="1"/>
  <c r="V47" i="1" s="1"/>
  <c r="W47" i="1" s="1"/>
  <c r="X47" i="1" s="1"/>
  <c r="Y47" i="1" s="1"/>
  <c r="Z47" i="1" s="1"/>
  <c r="AA47" i="1" s="1"/>
  <c r="AB47" i="1" s="1"/>
  <c r="AC47" i="1" s="1"/>
  <c r="AD47" i="1" s="1"/>
  <c r="AE47" i="1" s="1"/>
  <c r="AF47" i="1" s="1"/>
  <c r="AG47" i="1" s="1"/>
  <c r="AH47" i="1" s="1"/>
  <c r="AI47" i="1" s="1"/>
  <c r="AJ47" i="1" s="1"/>
  <c r="AK47" i="1" s="1"/>
  <c r="AL47" i="1" s="1"/>
  <c r="AM47" i="1" s="1"/>
  <c r="AN47" i="1" s="1"/>
  <c r="AO47" i="1" s="1"/>
  <c r="AP47" i="1" s="1"/>
  <c r="AQ47" i="1" s="1"/>
  <c r="AR47" i="1" s="1"/>
  <c r="H364" i="16"/>
  <c r="P23" i="1"/>
  <c r="O64" i="1"/>
  <c r="O42" i="1"/>
  <c r="P42" i="1" s="1"/>
  <c r="Q42" i="1" s="1"/>
  <c r="R42" i="1" s="1"/>
  <c r="S42" i="1" s="1"/>
  <c r="T42" i="1" s="1"/>
  <c r="U42" i="1" s="1"/>
  <c r="V42" i="1" s="1"/>
  <c r="W42" i="1" s="1"/>
  <c r="X42" i="1" s="1"/>
  <c r="Y42" i="1" s="1"/>
  <c r="Z42" i="1" s="1"/>
  <c r="AA42" i="1" s="1"/>
  <c r="AB42" i="1" s="1"/>
  <c r="AC42" i="1" s="1"/>
  <c r="AD42" i="1" s="1"/>
  <c r="AE42" i="1" s="1"/>
  <c r="AF42" i="1" s="1"/>
  <c r="AG42" i="1" s="1"/>
  <c r="AH42" i="1" s="1"/>
  <c r="AI42" i="1" s="1"/>
  <c r="AJ42" i="1" s="1"/>
  <c r="AK42" i="1" s="1"/>
  <c r="AL42" i="1" s="1"/>
  <c r="AM42" i="1" s="1"/>
  <c r="AN42" i="1" s="1"/>
  <c r="AO42" i="1" s="1"/>
  <c r="AP42" i="1" s="1"/>
  <c r="AQ42" i="1" s="1"/>
  <c r="AR42" i="1" s="1"/>
  <c r="H359" i="16"/>
  <c r="O49" i="1"/>
  <c r="P49" i="1" s="1"/>
  <c r="Q49" i="1" s="1"/>
  <c r="R49" i="1" s="1"/>
  <c r="S49" i="1" s="1"/>
  <c r="T49" i="1" s="1"/>
  <c r="U49" i="1" s="1"/>
  <c r="V49" i="1" s="1"/>
  <c r="W49" i="1" s="1"/>
  <c r="X49" i="1" s="1"/>
  <c r="Y49" i="1" s="1"/>
  <c r="Z49" i="1" s="1"/>
  <c r="AA49" i="1" s="1"/>
  <c r="AB49" i="1" s="1"/>
  <c r="AC49" i="1" s="1"/>
  <c r="AD49" i="1" s="1"/>
  <c r="AE49" i="1" s="1"/>
  <c r="AF49" i="1" s="1"/>
  <c r="AG49" i="1" s="1"/>
  <c r="AH49" i="1" s="1"/>
  <c r="AI49" i="1" s="1"/>
  <c r="AJ49" i="1" s="1"/>
  <c r="AK49" i="1" s="1"/>
  <c r="AL49" i="1" s="1"/>
  <c r="AM49" i="1" s="1"/>
  <c r="AN49" i="1" s="1"/>
  <c r="AO49" i="1" s="1"/>
  <c r="AP49" i="1" s="1"/>
  <c r="AQ49" i="1" s="1"/>
  <c r="AR49" i="1" s="1"/>
  <c r="H366" i="16"/>
  <c r="G69" i="1"/>
  <c r="H53" i="1"/>
  <c r="O50" i="1"/>
  <c r="P50" i="1" s="1"/>
  <c r="Q50" i="1" s="1"/>
  <c r="R50" i="1" s="1"/>
  <c r="S50" i="1" s="1"/>
  <c r="T50" i="1" s="1"/>
  <c r="U50" i="1" s="1"/>
  <c r="V50" i="1" s="1"/>
  <c r="W50" i="1" s="1"/>
  <c r="X50" i="1" s="1"/>
  <c r="Y50" i="1" s="1"/>
  <c r="Z50" i="1" s="1"/>
  <c r="AA50" i="1" s="1"/>
  <c r="AB50" i="1" s="1"/>
  <c r="AC50" i="1" s="1"/>
  <c r="AD50" i="1" s="1"/>
  <c r="AE50" i="1" s="1"/>
  <c r="AF50" i="1" s="1"/>
  <c r="AG50" i="1" s="1"/>
  <c r="AH50" i="1" s="1"/>
  <c r="AI50" i="1" s="1"/>
  <c r="AJ50" i="1" s="1"/>
  <c r="AK50" i="1" s="1"/>
  <c r="AL50" i="1" s="1"/>
  <c r="AM50" i="1" s="1"/>
  <c r="AN50" i="1" s="1"/>
  <c r="AO50" i="1" s="1"/>
  <c r="AP50" i="1" s="1"/>
  <c r="AQ50" i="1" s="1"/>
  <c r="AR50" i="1" s="1"/>
  <c r="H367" i="16"/>
  <c r="O46" i="1"/>
  <c r="P46" i="1" s="1"/>
  <c r="Q46" i="1" s="1"/>
  <c r="R46" i="1" s="1"/>
  <c r="S46" i="1" s="1"/>
  <c r="T46" i="1" s="1"/>
  <c r="U46" i="1" s="1"/>
  <c r="V46" i="1" s="1"/>
  <c r="W46" i="1" s="1"/>
  <c r="X46" i="1" s="1"/>
  <c r="Y46" i="1" s="1"/>
  <c r="Z46" i="1" s="1"/>
  <c r="AA46" i="1" s="1"/>
  <c r="AB46" i="1" s="1"/>
  <c r="AC46" i="1" s="1"/>
  <c r="AD46" i="1" s="1"/>
  <c r="AE46" i="1" s="1"/>
  <c r="AF46" i="1" s="1"/>
  <c r="AG46" i="1" s="1"/>
  <c r="AH46" i="1" s="1"/>
  <c r="AI46" i="1" s="1"/>
  <c r="AJ46" i="1" s="1"/>
  <c r="AK46" i="1" s="1"/>
  <c r="AL46" i="1" s="1"/>
  <c r="AM46" i="1" s="1"/>
  <c r="AN46" i="1" s="1"/>
  <c r="AO46" i="1" s="1"/>
  <c r="AP46" i="1" s="1"/>
  <c r="AQ46" i="1" s="1"/>
  <c r="AR46" i="1" s="1"/>
  <c r="H363" i="16"/>
  <c r="Z23" i="1"/>
  <c r="Y64" i="1"/>
  <c r="O52" i="1"/>
  <c r="P52" i="1" s="1"/>
  <c r="Q52" i="1" s="1"/>
  <c r="R52" i="1" s="1"/>
  <c r="S52" i="1" s="1"/>
  <c r="T52" i="1" s="1"/>
  <c r="U52" i="1" s="1"/>
  <c r="V52" i="1" s="1"/>
  <c r="W52" i="1" s="1"/>
  <c r="X52" i="1" s="1"/>
  <c r="Y52" i="1" s="1"/>
  <c r="Z52" i="1" s="1"/>
  <c r="AA52" i="1" s="1"/>
  <c r="AB52" i="1" s="1"/>
  <c r="AC52" i="1" s="1"/>
  <c r="AD52" i="1" s="1"/>
  <c r="AE52" i="1" s="1"/>
  <c r="AF52" i="1" s="1"/>
  <c r="AG52" i="1" s="1"/>
  <c r="AH52" i="1" s="1"/>
  <c r="AI52" i="1" s="1"/>
  <c r="AJ52" i="1" s="1"/>
  <c r="AK52" i="1" s="1"/>
  <c r="AL52" i="1" s="1"/>
  <c r="AM52" i="1" s="1"/>
  <c r="AN52" i="1" s="1"/>
  <c r="AO52" i="1" s="1"/>
  <c r="AP52" i="1" s="1"/>
  <c r="AQ52" i="1" s="1"/>
  <c r="AR52" i="1" s="1"/>
  <c r="H369" i="16"/>
  <c r="O48" i="1"/>
  <c r="P48" i="1" s="1"/>
  <c r="Q48" i="1" s="1"/>
  <c r="R48" i="1" s="1"/>
  <c r="S48" i="1" s="1"/>
  <c r="T48" i="1" s="1"/>
  <c r="U48" i="1" s="1"/>
  <c r="V48" i="1" s="1"/>
  <c r="W48" i="1" s="1"/>
  <c r="X48" i="1" s="1"/>
  <c r="Y48" i="1" s="1"/>
  <c r="Z48" i="1" s="1"/>
  <c r="AA48" i="1" s="1"/>
  <c r="AB48" i="1" s="1"/>
  <c r="AC48" i="1" s="1"/>
  <c r="AD48" i="1" s="1"/>
  <c r="AE48" i="1" s="1"/>
  <c r="AF48" i="1" s="1"/>
  <c r="AG48" i="1" s="1"/>
  <c r="AH48" i="1" s="1"/>
  <c r="AI48" i="1" s="1"/>
  <c r="AJ48" i="1" s="1"/>
  <c r="AK48" i="1" s="1"/>
  <c r="AL48" i="1" s="1"/>
  <c r="AM48" i="1" s="1"/>
  <c r="AN48" i="1" s="1"/>
  <c r="AO48" i="1" s="1"/>
  <c r="AP48" i="1" s="1"/>
  <c r="AQ48" i="1" s="1"/>
  <c r="AR48" i="1" s="1"/>
  <c r="H365" i="16"/>
  <c r="M41" i="1"/>
  <c r="L68" i="1"/>
  <c r="O43" i="1"/>
  <c r="P43" i="1" s="1"/>
  <c r="D73" i="19"/>
  <c r="B63" i="6" s="1"/>
  <c r="AA23" i="1" l="1"/>
  <c r="Z64" i="1"/>
  <c r="Q23" i="1"/>
  <c r="P64" i="1"/>
  <c r="I53" i="1"/>
  <c r="H69" i="1"/>
  <c r="AK23" i="1"/>
  <c r="AJ64" i="1"/>
  <c r="H63" i="6"/>
  <c r="H112" i="6" s="1"/>
  <c r="H62" i="6"/>
  <c r="H61" i="6"/>
  <c r="H286" i="16"/>
  <c r="H285" i="16"/>
  <c r="M68" i="1"/>
  <c r="N41" i="1"/>
  <c r="H373" i="16" s="1"/>
  <c r="Q43" i="1"/>
  <c r="R43" i="1" s="1"/>
  <c r="S43" i="1" s="1"/>
  <c r="T43" i="1" s="1"/>
  <c r="U43" i="1" s="1"/>
  <c r="V43" i="1" s="1"/>
  <c r="W43" i="1" s="1"/>
  <c r="X43" i="1" s="1"/>
  <c r="Y43" i="1" s="1"/>
  <c r="Z43" i="1" s="1"/>
  <c r="AA43" i="1" s="1"/>
  <c r="AB43" i="1" s="1"/>
  <c r="AC43" i="1" s="1"/>
  <c r="AD43" i="1" s="1"/>
  <c r="AE43" i="1" s="1"/>
  <c r="AF43" i="1" s="1"/>
  <c r="AG43" i="1" s="1"/>
  <c r="AH43" i="1" s="1"/>
  <c r="AI43" i="1" s="1"/>
  <c r="AJ43" i="1" s="1"/>
  <c r="AK43" i="1" s="1"/>
  <c r="AL43" i="1" s="1"/>
  <c r="AM43" i="1" s="1"/>
  <c r="AN43" i="1" s="1"/>
  <c r="AO43" i="1" s="1"/>
  <c r="AP43" i="1" s="1"/>
  <c r="AQ43" i="1" s="1"/>
  <c r="AR43" i="1" s="1"/>
  <c r="AL23" i="1" l="1"/>
  <c r="AK64" i="1"/>
  <c r="R23" i="1"/>
  <c r="Q64" i="1"/>
  <c r="I69" i="1"/>
  <c r="J53" i="1"/>
  <c r="AB23" i="1"/>
  <c r="AA64" i="1"/>
  <c r="O41" i="1"/>
  <c r="N68" i="1"/>
  <c r="C230" i="16"/>
  <c r="C224" i="16"/>
  <c r="C216" i="16"/>
  <c r="B186" i="16"/>
  <c r="C198" i="16"/>
  <c r="C190" i="16"/>
  <c r="AC23" i="1" l="1"/>
  <c r="AB64" i="1"/>
  <c r="S23" i="1"/>
  <c r="R64" i="1"/>
  <c r="K53" i="1"/>
  <c r="J69" i="1"/>
  <c r="Q402" i="16"/>
  <c r="AG402" i="16"/>
  <c r="J403" i="16"/>
  <c r="Z403" i="16"/>
  <c r="O403" i="16"/>
  <c r="AE403" i="16"/>
  <c r="AF403" i="16"/>
  <c r="AG403" i="16"/>
  <c r="M403" i="16"/>
  <c r="AK402" i="16"/>
  <c r="V402" i="16"/>
  <c r="AL402" i="16"/>
  <c r="W402" i="16"/>
  <c r="L402" i="16"/>
  <c r="M402" i="16"/>
  <c r="P402" i="16"/>
  <c r="N403" i="16"/>
  <c r="AD403" i="16"/>
  <c r="S403" i="16"/>
  <c r="AI403" i="16"/>
  <c r="I403" i="16"/>
  <c r="L403" i="16"/>
  <c r="AC403" i="16"/>
  <c r="J402" i="16"/>
  <c r="Z402" i="16"/>
  <c r="K402" i="16"/>
  <c r="AA402" i="16"/>
  <c r="T402" i="16"/>
  <c r="U402" i="16"/>
  <c r="X402" i="16"/>
  <c r="AL403" i="16"/>
  <c r="R403" i="16"/>
  <c r="AH403" i="16"/>
  <c r="W403" i="16"/>
  <c r="P403" i="16"/>
  <c r="Q403" i="16"/>
  <c r="AB403" i="16"/>
  <c r="T403" i="16"/>
  <c r="N402" i="16"/>
  <c r="AD402" i="16"/>
  <c r="O402" i="16"/>
  <c r="AE402" i="16"/>
  <c r="AB402" i="16"/>
  <c r="AC402" i="16"/>
  <c r="Y402" i="16"/>
  <c r="AK403" i="16"/>
  <c r="V403" i="16"/>
  <c r="K403" i="16"/>
  <c r="AA403" i="16"/>
  <c r="X403" i="16"/>
  <c r="Y403" i="16"/>
  <c r="U403" i="16"/>
  <c r="AJ403" i="16"/>
  <c r="R402" i="16"/>
  <c r="AH402" i="16"/>
  <c r="S402" i="16"/>
  <c r="AI402" i="16"/>
  <c r="AJ402" i="16"/>
  <c r="AF402" i="16"/>
  <c r="I402" i="16"/>
  <c r="AM23" i="1"/>
  <c r="AL64" i="1"/>
  <c r="P41" i="1"/>
  <c r="O68" i="1"/>
  <c r="B209" i="4"/>
  <c r="B269" i="16" s="1"/>
  <c r="C193" i="4"/>
  <c r="B258" i="16" s="1"/>
  <c r="AN23" i="1" l="1"/>
  <c r="AM64" i="1"/>
  <c r="T23" i="1"/>
  <c r="S64" i="1"/>
  <c r="L53" i="1"/>
  <c r="K69" i="1"/>
  <c r="AD23" i="1"/>
  <c r="AC64" i="1"/>
  <c r="Q41" i="1"/>
  <c r="P68" i="1"/>
  <c r="E28" i="7"/>
  <c r="H8" i="6" s="1"/>
  <c r="M53" i="1" l="1"/>
  <c r="L69" i="1"/>
  <c r="AE23" i="1"/>
  <c r="AD64" i="1"/>
  <c r="U23" i="1"/>
  <c r="T64" i="1"/>
  <c r="AO23" i="1"/>
  <c r="AN64" i="1"/>
  <c r="R41" i="1"/>
  <c r="Q68" i="1"/>
  <c r="V23" i="1" l="1"/>
  <c r="U64" i="1"/>
  <c r="AP23" i="1"/>
  <c r="AO64" i="1"/>
  <c r="AF23" i="1"/>
  <c r="AE64" i="1"/>
  <c r="N53" i="1"/>
  <c r="M69" i="1"/>
  <c r="S41" i="1"/>
  <c r="R68" i="1"/>
  <c r="F26" i="1"/>
  <c r="C323" i="16" s="1"/>
  <c r="F27" i="1"/>
  <c r="C324" i="16" s="1"/>
  <c r="F25" i="1"/>
  <c r="C322" i="16" s="1"/>
  <c r="O53" i="1" l="1"/>
  <c r="N69" i="1"/>
  <c r="AQ23" i="1"/>
  <c r="AQ64" i="1" s="1"/>
  <c r="AP64" i="1"/>
  <c r="AG23" i="1"/>
  <c r="AG64" i="1" s="1"/>
  <c r="AF64" i="1"/>
  <c r="W23" i="1"/>
  <c r="W64" i="1" s="1"/>
  <c r="V64" i="1"/>
  <c r="T41" i="1"/>
  <c r="S68" i="1"/>
  <c r="P53" i="1" l="1"/>
  <c r="O69" i="1"/>
  <c r="U41" i="1"/>
  <c r="T68" i="1"/>
  <c r="G26" i="1"/>
  <c r="H26" i="1" s="1"/>
  <c r="F24" i="1"/>
  <c r="C321" i="16" s="1"/>
  <c r="Q53" i="1" l="1"/>
  <c r="P69" i="1"/>
  <c r="I26" i="1"/>
  <c r="J26" i="1" s="1"/>
  <c r="K26" i="1" s="1"/>
  <c r="V41" i="1"/>
  <c r="U68" i="1"/>
  <c r="C172" i="4"/>
  <c r="A61" i="1"/>
  <c r="A6" i="1"/>
  <c r="A20" i="1"/>
  <c r="G58" i="1"/>
  <c r="G57" i="1"/>
  <c r="G56" i="1"/>
  <c r="G55" i="1"/>
  <c r="G54" i="1"/>
  <c r="G25" i="1"/>
  <c r="H25" i="1" s="1"/>
  <c r="G24" i="1"/>
  <c r="H24" i="1" s="1"/>
  <c r="G27" i="1"/>
  <c r="G28" i="1"/>
  <c r="G29" i="1"/>
  <c r="B23" i="16"/>
  <c r="B24" i="16"/>
  <c r="B185" i="16"/>
  <c r="B212" i="16"/>
  <c r="B211" i="16"/>
  <c r="B237" i="16"/>
  <c r="B267" i="16"/>
  <c r="L26" i="1" l="1"/>
  <c r="H56" i="1"/>
  <c r="G72" i="1"/>
  <c r="G73" i="1"/>
  <c r="H57" i="1"/>
  <c r="R53" i="1"/>
  <c r="Q69" i="1"/>
  <c r="G70" i="1"/>
  <c r="H54" i="1"/>
  <c r="G74" i="1"/>
  <c r="H58" i="1"/>
  <c r="H173" i="4"/>
  <c r="G71" i="1"/>
  <c r="H55" i="1"/>
  <c r="H28" i="1"/>
  <c r="I28" i="1" s="1"/>
  <c r="J28" i="1" s="1"/>
  <c r="K28" i="1" s="1"/>
  <c r="L28" i="1" s="1"/>
  <c r="M28" i="1" s="1"/>
  <c r="H29" i="1"/>
  <c r="I29" i="1" s="1"/>
  <c r="J29" i="1" s="1"/>
  <c r="K29" i="1" s="1"/>
  <c r="L29" i="1" s="1"/>
  <c r="M29" i="1" s="1"/>
  <c r="H27" i="1"/>
  <c r="I27" i="1" s="1"/>
  <c r="J27" i="1" s="1"/>
  <c r="K27" i="1" s="1"/>
  <c r="L27" i="1" s="1"/>
  <c r="M27" i="1" s="1"/>
  <c r="I24" i="1"/>
  <c r="J24" i="1" s="1"/>
  <c r="K24" i="1" s="1"/>
  <c r="I25" i="1"/>
  <c r="J25" i="1" s="1"/>
  <c r="W41" i="1"/>
  <c r="V68" i="1"/>
  <c r="AL244" i="16"/>
  <c r="AK244" i="16"/>
  <c r="AJ244" i="16"/>
  <c r="AI244" i="16"/>
  <c r="AH244" i="16"/>
  <c r="AG244" i="16"/>
  <c r="AF244" i="16"/>
  <c r="AE244" i="16"/>
  <c r="AD244" i="16"/>
  <c r="AC244" i="16"/>
  <c r="AB244" i="16"/>
  <c r="AA244" i="16"/>
  <c r="Z244" i="16"/>
  <c r="Y244" i="16"/>
  <c r="X244" i="16"/>
  <c r="W244" i="16"/>
  <c r="V244" i="16"/>
  <c r="U244" i="16"/>
  <c r="T244" i="16"/>
  <c r="S244" i="16"/>
  <c r="R244" i="16"/>
  <c r="Q244" i="16"/>
  <c r="P244" i="16"/>
  <c r="O244" i="16"/>
  <c r="N244" i="16"/>
  <c r="M244" i="16"/>
  <c r="L244" i="16"/>
  <c r="K244" i="16"/>
  <c r="I6" i="16"/>
  <c r="J244" i="16"/>
  <c r="I302" i="16"/>
  <c r="I244" i="16"/>
  <c r="D47" i="19"/>
  <c r="C162" i="16"/>
  <c r="C156" i="16"/>
  <c r="C150" i="16"/>
  <c r="C124" i="16"/>
  <c r="C118" i="16"/>
  <c r="C112" i="16"/>
  <c r="C82" i="16"/>
  <c r="C76" i="16"/>
  <c r="C70" i="16"/>
  <c r="C44" i="16"/>
  <c r="C38" i="16"/>
  <c r="C32" i="16"/>
  <c r="D75" i="19"/>
  <c r="G234" i="16"/>
  <c r="G228" i="16"/>
  <c r="G220" i="16"/>
  <c r="H220" i="16" s="1"/>
  <c r="H414" i="16" s="1"/>
  <c r="H437" i="16" s="1"/>
  <c r="G208" i="16"/>
  <c r="G202" i="16"/>
  <c r="G194" i="16"/>
  <c r="G126" i="16"/>
  <c r="G120" i="16"/>
  <c r="G114" i="16"/>
  <c r="H114" i="16" s="1"/>
  <c r="G46" i="16"/>
  <c r="G40" i="16"/>
  <c r="G34" i="16"/>
  <c r="H34" i="16" s="1"/>
  <c r="I7" i="16" l="1"/>
  <c r="I201" i="16"/>
  <c r="I207" i="16"/>
  <c r="I193" i="16"/>
  <c r="M26" i="1"/>
  <c r="L24" i="1"/>
  <c r="I77" i="16"/>
  <c r="M77" i="16"/>
  <c r="Q77" i="16"/>
  <c r="U77" i="16"/>
  <c r="Y77" i="16"/>
  <c r="AC77" i="16"/>
  <c r="AG77" i="16"/>
  <c r="AK77" i="16"/>
  <c r="J77" i="16"/>
  <c r="N77" i="16"/>
  <c r="R77" i="16"/>
  <c r="V77" i="16"/>
  <c r="Z77" i="16"/>
  <c r="AD77" i="16"/>
  <c r="AH77" i="16"/>
  <c r="AL77" i="16"/>
  <c r="O77" i="16"/>
  <c r="W77" i="16"/>
  <c r="AE77" i="16"/>
  <c r="P77" i="16"/>
  <c r="X77" i="16"/>
  <c r="AF77" i="16"/>
  <c r="H77" i="16"/>
  <c r="K77" i="16"/>
  <c r="S77" i="16"/>
  <c r="AA77" i="16"/>
  <c r="AI77" i="16"/>
  <c r="L77" i="16"/>
  <c r="T77" i="16"/>
  <c r="AB77" i="16"/>
  <c r="AJ77" i="16"/>
  <c r="K125" i="16"/>
  <c r="O125" i="16"/>
  <c r="S125" i="16"/>
  <c r="W125" i="16"/>
  <c r="AA125" i="16"/>
  <c r="AE125" i="16"/>
  <c r="AI125" i="16"/>
  <c r="L125" i="16"/>
  <c r="P125" i="16"/>
  <c r="T125" i="16"/>
  <c r="X125" i="16"/>
  <c r="AB125" i="16"/>
  <c r="AF125" i="16"/>
  <c r="AJ125" i="16"/>
  <c r="J125" i="16"/>
  <c r="N125" i="16"/>
  <c r="R125" i="16"/>
  <c r="V125" i="16"/>
  <c r="Z125" i="16"/>
  <c r="AD125" i="16"/>
  <c r="AH125" i="16"/>
  <c r="AL125" i="16"/>
  <c r="U125" i="16"/>
  <c r="AK125" i="16"/>
  <c r="I125" i="16"/>
  <c r="Y125" i="16"/>
  <c r="M125" i="16"/>
  <c r="AC125" i="16"/>
  <c r="Q125" i="16"/>
  <c r="AG125" i="16"/>
  <c r="H125" i="16"/>
  <c r="J6" i="16"/>
  <c r="I368" i="16"/>
  <c r="I366" i="16"/>
  <c r="I359" i="16"/>
  <c r="I360" i="16"/>
  <c r="I329" i="16"/>
  <c r="I415" i="16" s="1"/>
  <c r="I362" i="16"/>
  <c r="I367" i="16"/>
  <c r="I373" i="16"/>
  <c r="I363" i="16"/>
  <c r="I365" i="16"/>
  <c r="I364" i="16"/>
  <c r="I361" i="16"/>
  <c r="I369" i="16"/>
  <c r="H74" i="1"/>
  <c r="I58" i="1"/>
  <c r="K151" i="16"/>
  <c r="O151" i="16"/>
  <c r="S151" i="16"/>
  <c r="W151" i="16"/>
  <c r="AA151" i="16"/>
  <c r="AE151" i="16"/>
  <c r="AI151" i="16"/>
  <c r="L151" i="16"/>
  <c r="P151" i="16"/>
  <c r="T151" i="16"/>
  <c r="X151" i="16"/>
  <c r="AB151" i="16"/>
  <c r="AF151" i="16"/>
  <c r="AJ151" i="16"/>
  <c r="J151" i="16"/>
  <c r="N151" i="16"/>
  <c r="R151" i="16"/>
  <c r="V151" i="16"/>
  <c r="Z151" i="16"/>
  <c r="AD151" i="16"/>
  <c r="AH151" i="16"/>
  <c r="AL151" i="16"/>
  <c r="M151" i="16"/>
  <c r="AC151" i="16"/>
  <c r="Q151" i="16"/>
  <c r="AG151" i="16"/>
  <c r="U151" i="16"/>
  <c r="AK151" i="16"/>
  <c r="I151" i="16"/>
  <c r="Y151" i="16"/>
  <c r="H151" i="16"/>
  <c r="S53" i="1"/>
  <c r="R69" i="1"/>
  <c r="K45" i="16"/>
  <c r="O45" i="16"/>
  <c r="S45" i="16"/>
  <c r="W45" i="16"/>
  <c r="AA45" i="16"/>
  <c r="AE45" i="16"/>
  <c r="AI45" i="16"/>
  <c r="L45" i="16"/>
  <c r="P45" i="16"/>
  <c r="T45" i="16"/>
  <c r="X45" i="16"/>
  <c r="AB45" i="16"/>
  <c r="AF45" i="16"/>
  <c r="AJ45" i="16"/>
  <c r="I45" i="16"/>
  <c r="M45" i="16"/>
  <c r="Q45" i="16"/>
  <c r="U45" i="16"/>
  <c r="Y45" i="16"/>
  <c r="AC45" i="16"/>
  <c r="AG45" i="16"/>
  <c r="AK45" i="16"/>
  <c r="J45" i="16"/>
  <c r="N45" i="16"/>
  <c r="R45" i="16"/>
  <c r="V45" i="16"/>
  <c r="Z45" i="16"/>
  <c r="AD45" i="16"/>
  <c r="AH45" i="16"/>
  <c r="AL45" i="16"/>
  <c r="H45" i="16"/>
  <c r="J113" i="16"/>
  <c r="I113" i="16"/>
  <c r="H113" i="16"/>
  <c r="I157" i="16"/>
  <c r="M157" i="16"/>
  <c r="Q157" i="16"/>
  <c r="U157" i="16"/>
  <c r="Y157" i="16"/>
  <c r="AC157" i="16"/>
  <c r="AG157" i="16"/>
  <c r="AK157" i="16"/>
  <c r="J157" i="16"/>
  <c r="N157" i="16"/>
  <c r="R157" i="16"/>
  <c r="V157" i="16"/>
  <c r="Z157" i="16"/>
  <c r="AD157" i="16"/>
  <c r="AH157" i="16"/>
  <c r="AL157" i="16"/>
  <c r="L157" i="16"/>
  <c r="P157" i="16"/>
  <c r="T157" i="16"/>
  <c r="X157" i="16"/>
  <c r="AB157" i="16"/>
  <c r="AF157" i="16"/>
  <c r="AJ157" i="16"/>
  <c r="K157" i="16"/>
  <c r="AA157" i="16"/>
  <c r="O157" i="16"/>
  <c r="AE157" i="16"/>
  <c r="H157" i="16"/>
  <c r="S157" i="16"/>
  <c r="AI157" i="16"/>
  <c r="W157" i="16"/>
  <c r="H70" i="1"/>
  <c r="I54" i="1"/>
  <c r="K71" i="16"/>
  <c r="O71" i="16"/>
  <c r="S71" i="16"/>
  <c r="L71" i="16"/>
  <c r="P71" i="16"/>
  <c r="T71" i="16"/>
  <c r="I71" i="16"/>
  <c r="Q71" i="16"/>
  <c r="W71" i="16"/>
  <c r="AA71" i="16"/>
  <c r="AE71" i="16"/>
  <c r="AI71" i="16"/>
  <c r="J71" i="16"/>
  <c r="R71" i="16"/>
  <c r="X71" i="16"/>
  <c r="AB71" i="16"/>
  <c r="AF71" i="16"/>
  <c r="AJ71" i="16"/>
  <c r="M71" i="16"/>
  <c r="U71" i="16"/>
  <c r="Y71" i="16"/>
  <c r="AC71" i="16"/>
  <c r="AG71" i="16"/>
  <c r="AK71" i="16"/>
  <c r="N71" i="16"/>
  <c r="V71" i="16"/>
  <c r="Z71" i="16"/>
  <c r="AD71" i="16"/>
  <c r="AH71" i="16"/>
  <c r="AL71" i="16"/>
  <c r="H71" i="16"/>
  <c r="K163" i="16"/>
  <c r="O163" i="16"/>
  <c r="S163" i="16"/>
  <c r="W163" i="16"/>
  <c r="AA163" i="16"/>
  <c r="AE163" i="16"/>
  <c r="AI163" i="16"/>
  <c r="L163" i="16"/>
  <c r="P163" i="16"/>
  <c r="T163" i="16"/>
  <c r="X163" i="16"/>
  <c r="AB163" i="16"/>
  <c r="AF163" i="16"/>
  <c r="AJ163" i="16"/>
  <c r="J163" i="16"/>
  <c r="N163" i="16"/>
  <c r="R163" i="16"/>
  <c r="V163" i="16"/>
  <c r="Z163" i="16"/>
  <c r="AD163" i="16"/>
  <c r="AH163" i="16"/>
  <c r="AL163" i="16"/>
  <c r="I163" i="16"/>
  <c r="Y163" i="16"/>
  <c r="M163" i="16"/>
  <c r="AC163" i="16"/>
  <c r="H163" i="16"/>
  <c r="Q163" i="16"/>
  <c r="AG163" i="16"/>
  <c r="U163" i="16"/>
  <c r="AK163" i="16"/>
  <c r="H71" i="1"/>
  <c r="I55" i="1"/>
  <c r="H73" i="1"/>
  <c r="I57" i="1"/>
  <c r="I56" i="1"/>
  <c r="H72" i="1"/>
  <c r="N29" i="1"/>
  <c r="N28" i="1"/>
  <c r="K25" i="1"/>
  <c r="X41" i="1"/>
  <c r="W68" i="1"/>
  <c r="N27" i="1"/>
  <c r="D81" i="19"/>
  <c r="H58" i="6"/>
  <c r="G254" i="16"/>
  <c r="K6" i="16"/>
  <c r="G18" i="4"/>
  <c r="H335" i="4"/>
  <c r="H358" i="4" s="1"/>
  <c r="H225" i="4"/>
  <c r="G335" i="4"/>
  <c r="G358" i="4" s="1"/>
  <c r="G225" i="4"/>
  <c r="F335" i="4"/>
  <c r="F358" i="4" s="1"/>
  <c r="E322" i="4"/>
  <c r="E323" i="4"/>
  <c r="E324" i="4"/>
  <c r="E325" i="4"/>
  <c r="E318" i="4"/>
  <c r="E319" i="4"/>
  <c r="E260" i="4"/>
  <c r="E261" i="4"/>
  <c r="E262" i="4"/>
  <c r="E263" i="4"/>
  <c r="E264" i="4"/>
  <c r="E265" i="4"/>
  <c r="E266" i="4"/>
  <c r="E267" i="4"/>
  <c r="E268" i="4"/>
  <c r="E269" i="4"/>
  <c r="E270" i="4"/>
  <c r="E271" i="4"/>
  <c r="E272" i="4"/>
  <c r="E273" i="4"/>
  <c r="E274" i="4"/>
  <c r="E275" i="4"/>
  <c r="E276" i="4"/>
  <c r="E277" i="4"/>
  <c r="D322" i="4"/>
  <c r="D323" i="4"/>
  <c r="D324" i="4"/>
  <c r="D325" i="4"/>
  <c r="D318" i="4"/>
  <c r="D319" i="4"/>
  <c r="D260" i="4"/>
  <c r="D261" i="4"/>
  <c r="D262" i="4"/>
  <c r="D263" i="4"/>
  <c r="D264" i="4"/>
  <c r="D265" i="4"/>
  <c r="D266" i="4"/>
  <c r="D267" i="4"/>
  <c r="D268" i="4"/>
  <c r="D269" i="4"/>
  <c r="D270" i="4"/>
  <c r="D274" i="4"/>
  <c r="D241" i="4"/>
  <c r="D242" i="4"/>
  <c r="D243" i="4"/>
  <c r="D244" i="4"/>
  <c r="E69" i="1"/>
  <c r="E70" i="1"/>
  <c r="E71" i="1"/>
  <c r="E68" i="1"/>
  <c r="E72" i="1"/>
  <c r="E73" i="1"/>
  <c r="E74" i="1"/>
  <c r="D68" i="1"/>
  <c r="D58" i="1"/>
  <c r="D57" i="1"/>
  <c r="D56" i="1"/>
  <c r="D55" i="1"/>
  <c r="D54" i="1"/>
  <c r="D53" i="1"/>
  <c r="D29" i="1"/>
  <c r="D28" i="1"/>
  <c r="D27" i="1"/>
  <c r="A335" i="4"/>
  <c r="A332" i="4"/>
  <c r="A411" i="16" s="1"/>
  <c r="A315" i="4"/>
  <c r="A394" i="16" s="1"/>
  <c r="A237" i="4"/>
  <c r="A316" i="16" s="1"/>
  <c r="C322" i="4"/>
  <c r="C323" i="4"/>
  <c r="C324" i="4"/>
  <c r="C325" i="4"/>
  <c r="C318" i="4"/>
  <c r="C319" i="4"/>
  <c r="A318" i="4"/>
  <c r="A319" i="4"/>
  <c r="C260" i="4"/>
  <c r="C261" i="4"/>
  <c r="C262" i="4"/>
  <c r="C263" i="4"/>
  <c r="C264" i="4"/>
  <c r="C265" i="4"/>
  <c r="C266" i="4"/>
  <c r="C267" i="4"/>
  <c r="C268" i="4"/>
  <c r="C269" i="4"/>
  <c r="C270" i="4"/>
  <c r="C274" i="4"/>
  <c r="A260" i="4"/>
  <c r="A280" i="4" s="1"/>
  <c r="A261" i="4"/>
  <c r="A281" i="4" s="1"/>
  <c r="A262" i="4"/>
  <c r="A282" i="4" s="1"/>
  <c r="A263" i="4"/>
  <c r="A283" i="4" s="1"/>
  <c r="A264" i="4"/>
  <c r="A284" i="4" s="1"/>
  <c r="A265" i="4"/>
  <c r="A285" i="4" s="1"/>
  <c r="A266" i="4"/>
  <c r="A286" i="4" s="1"/>
  <c r="A267" i="4"/>
  <c r="A287" i="4" s="1"/>
  <c r="A268" i="4"/>
  <c r="A288" i="4" s="1"/>
  <c r="A269" i="4"/>
  <c r="A289" i="4" s="1"/>
  <c r="A270" i="4"/>
  <c r="A290" i="4" s="1"/>
  <c r="A274" i="4"/>
  <c r="A294" i="4" s="1"/>
  <c r="A241" i="4"/>
  <c r="D46" i="19"/>
  <c r="H479" i="16" s="1"/>
  <c r="E15" i="7"/>
  <c r="D42" i="19"/>
  <c r="H54" i="6" s="1"/>
  <c r="D35" i="19"/>
  <c r="G400" i="4" l="1"/>
  <c r="F400" i="4"/>
  <c r="H400" i="4"/>
  <c r="K7" i="16"/>
  <c r="K207" i="16"/>
  <c r="K193" i="16"/>
  <c r="K201" i="16"/>
  <c r="J7" i="16"/>
  <c r="J201" i="16"/>
  <c r="J207" i="16"/>
  <c r="J193" i="16"/>
  <c r="K113" i="16"/>
  <c r="G173" i="4"/>
  <c r="G147" i="4"/>
  <c r="G161" i="4"/>
  <c r="G89" i="4"/>
  <c r="G155" i="4"/>
  <c r="N26" i="1"/>
  <c r="M24" i="1"/>
  <c r="G31" i="4"/>
  <c r="S349" i="16"/>
  <c r="S344" i="16"/>
  <c r="S346" i="16"/>
  <c r="S348" i="16"/>
  <c r="S347" i="16"/>
  <c r="S339" i="16"/>
  <c r="S353" i="16"/>
  <c r="O348" i="16"/>
  <c r="O344" i="16"/>
  <c r="O346" i="16"/>
  <c r="O347" i="16"/>
  <c r="O339" i="16"/>
  <c r="O353" i="16"/>
  <c r="O345" i="16"/>
  <c r="O341" i="16"/>
  <c r="K353" i="16"/>
  <c r="K339" i="16"/>
  <c r="K348" i="16"/>
  <c r="K344" i="16"/>
  <c r="K345" i="16"/>
  <c r="K341" i="16"/>
  <c r="K347" i="16"/>
  <c r="K349" i="16"/>
  <c r="K346" i="16"/>
  <c r="W347" i="16"/>
  <c r="W341" i="16"/>
  <c r="W353" i="16"/>
  <c r="W345" i="16"/>
  <c r="W349" i="16"/>
  <c r="W346" i="16"/>
  <c r="W339" i="16"/>
  <c r="W344" i="16"/>
  <c r="W348" i="16"/>
  <c r="AF341" i="16"/>
  <c r="AF345" i="16"/>
  <c r="AF344" i="16"/>
  <c r="AF349" i="16"/>
  <c r="AF347" i="16"/>
  <c r="AF353" i="16"/>
  <c r="AF348" i="16"/>
  <c r="AF339" i="16"/>
  <c r="AF346" i="16"/>
  <c r="X348" i="16"/>
  <c r="X347" i="16"/>
  <c r="X341" i="16"/>
  <c r="X349" i="16"/>
  <c r="X344" i="16"/>
  <c r="X339" i="16"/>
  <c r="X345" i="16"/>
  <c r="X346" i="16"/>
  <c r="X353" i="16"/>
  <c r="P341" i="16"/>
  <c r="P346" i="16"/>
  <c r="P345" i="16"/>
  <c r="P344" i="16"/>
  <c r="P339" i="16"/>
  <c r="P349" i="16"/>
  <c r="P347" i="16"/>
  <c r="P348" i="16"/>
  <c r="AL346" i="16"/>
  <c r="AL353" i="16"/>
  <c r="AL345" i="16"/>
  <c r="AL341" i="16"/>
  <c r="AL344" i="16"/>
  <c r="AL347" i="16"/>
  <c r="AL349" i="16"/>
  <c r="AL348" i="16"/>
  <c r="AL339" i="16"/>
  <c r="AD349" i="16"/>
  <c r="AD348" i="16"/>
  <c r="AD344" i="16"/>
  <c r="AD347" i="16"/>
  <c r="AD339" i="16"/>
  <c r="AD346" i="16"/>
  <c r="AD345" i="16"/>
  <c r="AD341" i="16"/>
  <c r="AD353" i="16"/>
  <c r="V341" i="16"/>
  <c r="V345" i="16"/>
  <c r="V353" i="16"/>
  <c r="V349" i="16"/>
  <c r="V339" i="16"/>
  <c r="V346" i="16"/>
  <c r="V348" i="16"/>
  <c r="V344" i="16"/>
  <c r="V347" i="16"/>
  <c r="N349" i="16"/>
  <c r="N348" i="16"/>
  <c r="N344" i="16"/>
  <c r="N347" i="16"/>
  <c r="N339" i="16"/>
  <c r="N346" i="16"/>
  <c r="N345" i="16"/>
  <c r="N341" i="16"/>
  <c r="N353" i="16"/>
  <c r="AK345" i="16"/>
  <c r="AK353" i="16"/>
  <c r="AK339" i="16"/>
  <c r="AK341" i="16"/>
  <c r="AK348" i="16"/>
  <c r="AK344" i="16"/>
  <c r="AK347" i="16"/>
  <c r="AK349" i="16"/>
  <c r="AK346" i="16"/>
  <c r="AC347" i="16"/>
  <c r="AC339" i="16"/>
  <c r="AC349" i="16"/>
  <c r="AC353" i="16"/>
  <c r="AC346" i="16"/>
  <c r="AC348" i="16"/>
  <c r="AC344" i="16"/>
  <c r="U349" i="16"/>
  <c r="U339" i="16"/>
  <c r="U348" i="16"/>
  <c r="U346" i="16"/>
  <c r="U353" i="16"/>
  <c r="U344" i="16"/>
  <c r="U347" i="16"/>
  <c r="U345" i="16"/>
  <c r="U341" i="16"/>
  <c r="M349" i="16"/>
  <c r="M353" i="16"/>
  <c r="M344" i="16"/>
  <c r="M346" i="16"/>
  <c r="M345" i="16"/>
  <c r="M341" i="16"/>
  <c r="M348" i="16"/>
  <c r="M347" i="16"/>
  <c r="M339" i="16"/>
  <c r="AB341" i="16"/>
  <c r="S345" i="16"/>
  <c r="P353" i="16"/>
  <c r="AC345" i="16"/>
  <c r="AI346" i="16"/>
  <c r="AI349" i="16"/>
  <c r="AI344" i="16"/>
  <c r="AI348" i="16"/>
  <c r="AI347" i="16"/>
  <c r="AI339" i="16"/>
  <c r="AI353" i="16"/>
  <c r="AE344" i="16"/>
  <c r="AE347" i="16"/>
  <c r="AE346" i="16"/>
  <c r="AE339" i="16"/>
  <c r="AE348" i="16"/>
  <c r="AE353" i="16"/>
  <c r="AE345" i="16"/>
  <c r="AE341" i="16"/>
  <c r="AA339" i="16"/>
  <c r="AA347" i="16"/>
  <c r="AA353" i="16"/>
  <c r="AA345" i="16"/>
  <c r="AA341" i="16"/>
  <c r="AA349" i="16"/>
  <c r="AA346" i="16"/>
  <c r="AA348" i="16"/>
  <c r="AA344" i="16"/>
  <c r="AJ349" i="16"/>
  <c r="AJ353" i="16"/>
  <c r="AJ348" i="16"/>
  <c r="AJ341" i="16"/>
  <c r="AJ347" i="16"/>
  <c r="AJ346" i="16"/>
  <c r="AJ345" i="16"/>
  <c r="AJ344" i="16"/>
  <c r="AJ339" i="16"/>
  <c r="AB349" i="16"/>
  <c r="AB353" i="16"/>
  <c r="AB347" i="16"/>
  <c r="AB339" i="16"/>
  <c r="AB348" i="16"/>
  <c r="AB344" i="16"/>
  <c r="T346" i="16"/>
  <c r="T349" i="16"/>
  <c r="T353" i="16"/>
  <c r="T339" i="16"/>
  <c r="T348" i="16"/>
  <c r="T344" i="16"/>
  <c r="T347" i="16"/>
  <c r="T345" i="16"/>
  <c r="T341" i="16"/>
  <c r="L344" i="16"/>
  <c r="L346" i="16"/>
  <c r="L349" i="16"/>
  <c r="L353" i="16"/>
  <c r="L345" i="16"/>
  <c r="L341" i="16"/>
  <c r="L348" i="16"/>
  <c r="L347" i="16"/>
  <c r="L339" i="16"/>
  <c r="AH353" i="16"/>
  <c r="AH344" i="16"/>
  <c r="AH339" i="16"/>
  <c r="AH349" i="16"/>
  <c r="AH348" i="16"/>
  <c r="AH347" i="16"/>
  <c r="AH346" i="16"/>
  <c r="Z348" i="16"/>
  <c r="Z344" i="16"/>
  <c r="Z347" i="16"/>
  <c r="Z339" i="16"/>
  <c r="Z346" i="16"/>
  <c r="Z345" i="16"/>
  <c r="Z341" i="16"/>
  <c r="Z353" i="16"/>
  <c r="R353" i="16"/>
  <c r="R349" i="16"/>
  <c r="R347" i="16"/>
  <c r="R346" i="16"/>
  <c r="R348" i="16"/>
  <c r="R344" i="16"/>
  <c r="R339" i="16"/>
  <c r="J348" i="16"/>
  <c r="J344" i="16"/>
  <c r="J347" i="16"/>
  <c r="J339" i="16"/>
  <c r="J346" i="16"/>
  <c r="J345" i="16"/>
  <c r="J341" i="16"/>
  <c r="J353" i="16"/>
  <c r="AG345" i="16"/>
  <c r="AG341" i="16"/>
  <c r="AG344" i="16"/>
  <c r="AG347" i="16"/>
  <c r="AG353" i="16"/>
  <c r="AG348" i="16"/>
  <c r="AG346" i="16"/>
  <c r="AG349" i="16"/>
  <c r="AG339" i="16"/>
  <c r="Y339" i="16"/>
  <c r="Y344" i="16"/>
  <c r="Y346" i="16"/>
  <c r="Y349" i="16"/>
  <c r="Y348" i="16"/>
  <c r="Y341" i="16"/>
  <c r="Y353" i="16"/>
  <c r="Y345" i="16"/>
  <c r="Y347" i="16"/>
  <c r="Q345" i="16"/>
  <c r="Q348" i="16"/>
  <c r="Q341" i="16"/>
  <c r="Q339" i="16"/>
  <c r="Q346" i="16"/>
  <c r="Q349" i="16"/>
  <c r="Q347" i="16"/>
  <c r="Q344" i="16"/>
  <c r="Q353" i="16"/>
  <c r="I348" i="16"/>
  <c r="I353" i="16"/>
  <c r="I349" i="16"/>
  <c r="I341" i="16"/>
  <c r="I347" i="16"/>
  <c r="I346" i="16"/>
  <c r="I339" i="16"/>
  <c r="I345" i="16"/>
  <c r="I344" i="16"/>
  <c r="R341" i="16"/>
  <c r="AE349" i="16"/>
  <c r="AI341" i="16"/>
  <c r="O349" i="16"/>
  <c r="S341" i="16"/>
  <c r="AH345" i="16"/>
  <c r="AC341" i="16"/>
  <c r="AB345" i="16"/>
  <c r="J349" i="16"/>
  <c r="D91" i="19"/>
  <c r="D89" i="19"/>
  <c r="D83" i="19"/>
  <c r="D85" i="19"/>
  <c r="D70" i="1"/>
  <c r="D351" i="16"/>
  <c r="D247" i="4"/>
  <c r="D326" i="16"/>
  <c r="D72" i="1"/>
  <c r="D354" i="16"/>
  <c r="I72" i="1"/>
  <c r="J56" i="1"/>
  <c r="T53" i="1"/>
  <c r="S69" i="1"/>
  <c r="D245" i="4"/>
  <c r="D324" i="16"/>
  <c r="D74" i="1"/>
  <c r="D356" i="16"/>
  <c r="K366" i="16"/>
  <c r="K359" i="16"/>
  <c r="K368" i="16"/>
  <c r="K364" i="16"/>
  <c r="K360" i="16"/>
  <c r="K329" i="16"/>
  <c r="K415" i="16" s="1"/>
  <c r="K365" i="16"/>
  <c r="K373" i="16"/>
  <c r="K363" i="16"/>
  <c r="K362" i="16"/>
  <c r="K367" i="16"/>
  <c r="K361" i="16"/>
  <c r="K369" i="16"/>
  <c r="D69" i="1"/>
  <c r="D350" i="16"/>
  <c r="D73" i="1"/>
  <c r="D355" i="16"/>
  <c r="I73" i="1"/>
  <c r="J57" i="1"/>
  <c r="I70" i="1"/>
  <c r="J54" i="1"/>
  <c r="J368" i="16"/>
  <c r="J359" i="16"/>
  <c r="J364" i="16"/>
  <c r="J363" i="16"/>
  <c r="J365" i="16"/>
  <c r="J362" i="16"/>
  <c r="J361" i="16"/>
  <c r="J360" i="16"/>
  <c r="J329" i="16"/>
  <c r="J415" i="16" s="1"/>
  <c r="J366" i="16"/>
  <c r="J373" i="16"/>
  <c r="J367" i="16"/>
  <c r="J369" i="16"/>
  <c r="D246" i="4"/>
  <c r="D325" i="16"/>
  <c r="D71" i="1"/>
  <c r="D352" i="16"/>
  <c r="I71" i="1"/>
  <c r="J55" i="1"/>
  <c r="I74" i="1"/>
  <c r="J58" i="1"/>
  <c r="G287" i="4"/>
  <c r="H287" i="4"/>
  <c r="G286" i="4"/>
  <c r="H286" i="4"/>
  <c r="H285" i="4"/>
  <c r="G285" i="4"/>
  <c r="G284" i="4"/>
  <c r="H284" i="4"/>
  <c r="G294" i="4"/>
  <c r="H294" i="4"/>
  <c r="G283" i="4"/>
  <c r="H283" i="4"/>
  <c r="G290" i="4"/>
  <c r="H290" i="4"/>
  <c r="G282" i="4"/>
  <c r="H282" i="4"/>
  <c r="G289" i="4"/>
  <c r="H289" i="4"/>
  <c r="G281" i="4"/>
  <c r="H281" i="4"/>
  <c r="G288" i="4"/>
  <c r="H288" i="4"/>
  <c r="G280" i="4"/>
  <c r="H280" i="4"/>
  <c r="O28" i="1"/>
  <c r="O29" i="1"/>
  <c r="O27" i="1"/>
  <c r="G245" i="16"/>
  <c r="G243" i="16"/>
  <c r="G242" i="16"/>
  <c r="H212" i="4"/>
  <c r="G212" i="4"/>
  <c r="F212" i="4"/>
  <c r="L25" i="1"/>
  <c r="Y41" i="1"/>
  <c r="X68" i="1"/>
  <c r="A250" i="4"/>
  <c r="F18" i="4"/>
  <c r="H53" i="6"/>
  <c r="D277" i="4"/>
  <c r="D273" i="4"/>
  <c r="D276" i="4"/>
  <c r="D272" i="4"/>
  <c r="D275" i="4"/>
  <c r="D271" i="4"/>
  <c r="L6" i="16"/>
  <c r="G325" i="4"/>
  <c r="G330" i="4" s="1"/>
  <c r="G397" i="4" s="1"/>
  <c r="C343" i="4"/>
  <c r="F319" i="4"/>
  <c r="F318" i="4"/>
  <c r="G324" i="4"/>
  <c r="G323" i="4"/>
  <c r="G322" i="4"/>
  <c r="H319" i="4"/>
  <c r="H325" i="4"/>
  <c r="H330" i="4" s="1"/>
  <c r="H397" i="4" s="1"/>
  <c r="H322" i="4"/>
  <c r="H323" i="4"/>
  <c r="H318" i="4"/>
  <c r="H324" i="4"/>
  <c r="G319" i="4"/>
  <c r="G318" i="4"/>
  <c r="L193" i="16" l="1"/>
  <c r="L207" i="16"/>
  <c r="L201" i="16"/>
  <c r="L7" i="16"/>
  <c r="L113" i="16"/>
  <c r="H95" i="6"/>
  <c r="F155" i="4"/>
  <c r="F161" i="4"/>
  <c r="F89" i="4"/>
  <c r="F147" i="4"/>
  <c r="F31" i="4"/>
  <c r="O26" i="1"/>
  <c r="H31" i="4"/>
  <c r="N24" i="1"/>
  <c r="L366" i="16"/>
  <c r="L359" i="16"/>
  <c r="L368" i="16"/>
  <c r="L329" i="16"/>
  <c r="L415" i="16" s="1"/>
  <c r="L360" i="16"/>
  <c r="L364" i="16"/>
  <c r="L363" i="16"/>
  <c r="L361" i="16"/>
  <c r="L367" i="16"/>
  <c r="L365" i="16"/>
  <c r="L362" i="16"/>
  <c r="L373" i="16"/>
  <c r="L369" i="16"/>
  <c r="F289" i="4"/>
  <c r="F290" i="4"/>
  <c r="F283" i="4"/>
  <c r="J72" i="1"/>
  <c r="K56" i="1"/>
  <c r="F281" i="4"/>
  <c r="F282" i="4"/>
  <c r="J74" i="1"/>
  <c r="K58" i="1"/>
  <c r="H87" i="6"/>
  <c r="J73" i="1"/>
  <c r="K57" i="1"/>
  <c r="F294" i="4"/>
  <c r="F285" i="4"/>
  <c r="F287" i="4"/>
  <c r="J71" i="1"/>
  <c r="K55" i="1"/>
  <c r="H94" i="6"/>
  <c r="H36" i="6"/>
  <c r="F173" i="4"/>
  <c r="F288" i="4"/>
  <c r="F286" i="4"/>
  <c r="F280" i="4"/>
  <c r="F284" i="4"/>
  <c r="J70" i="1"/>
  <c r="K54" i="1"/>
  <c r="T69" i="1"/>
  <c r="U53" i="1"/>
  <c r="G250" i="4"/>
  <c r="H250" i="4"/>
  <c r="F250" i="4"/>
  <c r="P29" i="1"/>
  <c r="P27" i="1"/>
  <c r="P28" i="1"/>
  <c r="M25" i="1"/>
  <c r="Z41" i="1"/>
  <c r="Y68" i="1"/>
  <c r="G328" i="4"/>
  <c r="H328" i="4"/>
  <c r="F328" i="4"/>
  <c r="G329" i="4"/>
  <c r="G396" i="4" s="1"/>
  <c r="M6" i="16"/>
  <c r="H329" i="4"/>
  <c r="H396" i="4" s="1"/>
  <c r="M201" i="16" l="1"/>
  <c r="M207" i="16"/>
  <c r="M193" i="16"/>
  <c r="M7" i="16"/>
  <c r="M113" i="16"/>
  <c r="G366" i="4"/>
  <c r="G371" i="4" s="1"/>
  <c r="G395" i="4"/>
  <c r="F366" i="4"/>
  <c r="F371" i="4" s="1"/>
  <c r="F395" i="4"/>
  <c r="H366" i="4"/>
  <c r="H371" i="4" s="1"/>
  <c r="H395" i="4"/>
  <c r="H82" i="6"/>
  <c r="P26" i="1"/>
  <c r="H33" i="16"/>
  <c r="O24" i="1"/>
  <c r="K71" i="1"/>
  <c r="L55" i="1"/>
  <c r="M366" i="16"/>
  <c r="M368" i="16"/>
  <c r="M360" i="16"/>
  <c r="M329" i="16"/>
  <c r="M415" i="16" s="1"/>
  <c r="M364" i="16"/>
  <c r="M362" i="16"/>
  <c r="M367" i="16"/>
  <c r="M359" i="16"/>
  <c r="M373" i="16"/>
  <c r="M361" i="16"/>
  <c r="M365" i="16"/>
  <c r="M369" i="16"/>
  <c r="M363" i="16"/>
  <c r="K74" i="1"/>
  <c r="L58" i="1"/>
  <c r="K72" i="1"/>
  <c r="L56" i="1"/>
  <c r="K70" i="1"/>
  <c r="L54" i="1"/>
  <c r="L57" i="1"/>
  <c r="K73" i="1"/>
  <c r="V53" i="1"/>
  <c r="U69" i="1"/>
  <c r="Q27" i="1"/>
  <c r="Q29" i="1"/>
  <c r="Q28" i="1"/>
  <c r="N25" i="1"/>
  <c r="AA41" i="1"/>
  <c r="Z68" i="1"/>
  <c r="N6" i="16"/>
  <c r="F324" i="4"/>
  <c r="F323" i="4"/>
  <c r="F322" i="4"/>
  <c r="F325" i="4"/>
  <c r="F330" i="4" s="1"/>
  <c r="F397" i="4" s="1"/>
  <c r="N201" i="16" l="1"/>
  <c r="N207" i="16"/>
  <c r="N193" i="16"/>
  <c r="N7" i="16"/>
  <c r="N113" i="16"/>
  <c r="Q26" i="1"/>
  <c r="H63" i="16"/>
  <c r="H101" i="16"/>
  <c r="H57" i="16"/>
  <c r="I33" i="16"/>
  <c r="P24" i="1"/>
  <c r="L73" i="1"/>
  <c r="M57" i="1"/>
  <c r="L71" i="1"/>
  <c r="M55" i="1"/>
  <c r="W53" i="1"/>
  <c r="V69" i="1"/>
  <c r="L70" i="1"/>
  <c r="M54" i="1"/>
  <c r="L72" i="1"/>
  <c r="M56" i="1"/>
  <c r="N359" i="16"/>
  <c r="N368" i="16"/>
  <c r="N329" i="16"/>
  <c r="N415" i="16" s="1"/>
  <c r="N373" i="16"/>
  <c r="N366" i="16"/>
  <c r="N364" i="16"/>
  <c r="N363" i="16"/>
  <c r="N360" i="16"/>
  <c r="N361" i="16"/>
  <c r="N365" i="16"/>
  <c r="N362" i="16"/>
  <c r="N367" i="16"/>
  <c r="N369" i="16"/>
  <c r="L74" i="1"/>
  <c r="M58" i="1"/>
  <c r="R28" i="1"/>
  <c r="O25" i="1"/>
  <c r="R27" i="1"/>
  <c r="R29" i="1"/>
  <c r="AB41" i="1"/>
  <c r="AA68" i="1"/>
  <c r="F329" i="4"/>
  <c r="F396" i="4" s="1"/>
  <c r="O6" i="16"/>
  <c r="O207" i="16" l="1"/>
  <c r="O193" i="16"/>
  <c r="O201" i="16"/>
  <c r="O7" i="16"/>
  <c r="O113" i="16"/>
  <c r="R26" i="1"/>
  <c r="I101" i="16"/>
  <c r="I63" i="16"/>
  <c r="I57" i="16"/>
  <c r="J33" i="16"/>
  <c r="Q24" i="1"/>
  <c r="W69" i="1"/>
  <c r="X53" i="1"/>
  <c r="M71" i="1"/>
  <c r="N55" i="1"/>
  <c r="N54" i="1"/>
  <c r="M70" i="1"/>
  <c r="O368" i="16"/>
  <c r="O329" i="16"/>
  <c r="O415" i="16" s="1"/>
  <c r="O366" i="16"/>
  <c r="O364" i="16"/>
  <c r="O373" i="16"/>
  <c r="O363" i="16"/>
  <c r="O360" i="16"/>
  <c r="O365" i="16"/>
  <c r="O362" i="16"/>
  <c r="O361" i="16"/>
  <c r="O359" i="16"/>
  <c r="O367" i="16"/>
  <c r="O369" i="16"/>
  <c r="M74" i="1"/>
  <c r="N58" i="1"/>
  <c r="M72" i="1"/>
  <c r="N56" i="1"/>
  <c r="N57" i="1"/>
  <c r="M73" i="1"/>
  <c r="S27" i="1"/>
  <c r="S29" i="1"/>
  <c r="S28" i="1"/>
  <c r="P25" i="1"/>
  <c r="AC41" i="1"/>
  <c r="AB68" i="1"/>
  <c r="P6" i="16"/>
  <c r="P193" i="16" l="1"/>
  <c r="P207" i="16"/>
  <c r="P201" i="16"/>
  <c r="P7" i="16"/>
  <c r="P113" i="16"/>
  <c r="S26" i="1"/>
  <c r="J101" i="16"/>
  <c r="J63" i="16"/>
  <c r="J57" i="16"/>
  <c r="K33" i="16"/>
  <c r="R24" i="1"/>
  <c r="I233" i="16"/>
  <c r="M233" i="16"/>
  <c r="Q233" i="16"/>
  <c r="U233" i="16"/>
  <c r="Y233" i="16"/>
  <c r="AC233" i="16"/>
  <c r="AG233" i="16"/>
  <c r="AK233" i="16"/>
  <c r="J233" i="16"/>
  <c r="N233" i="16"/>
  <c r="R233" i="16"/>
  <c r="V233" i="16"/>
  <c r="Z233" i="16"/>
  <c r="AD233" i="16"/>
  <c r="AH233" i="16"/>
  <c r="AL233" i="16"/>
  <c r="K233" i="16"/>
  <c r="O233" i="16"/>
  <c r="S233" i="16"/>
  <c r="W233" i="16"/>
  <c r="AA233" i="16"/>
  <c r="AE233" i="16"/>
  <c r="AI233" i="16"/>
  <c r="L233" i="16"/>
  <c r="P233" i="16"/>
  <c r="T233" i="16"/>
  <c r="X233" i="16"/>
  <c r="AB233" i="16"/>
  <c r="AF233" i="16"/>
  <c r="AJ233" i="16"/>
  <c r="H233" i="16"/>
  <c r="O57" i="1"/>
  <c r="N73" i="1"/>
  <c r="O58" i="1"/>
  <c r="N74" i="1"/>
  <c r="Y53" i="1"/>
  <c r="X69" i="1"/>
  <c r="P359" i="16"/>
  <c r="P368" i="16"/>
  <c r="P366" i="16"/>
  <c r="P360" i="16"/>
  <c r="P329" i="16"/>
  <c r="P415" i="16" s="1"/>
  <c r="P373" i="16"/>
  <c r="P363" i="16"/>
  <c r="P362" i="16"/>
  <c r="P364" i="16"/>
  <c r="P365" i="16"/>
  <c r="P367" i="16"/>
  <c r="P361" i="16"/>
  <c r="P369" i="16"/>
  <c r="O56" i="1"/>
  <c r="N72" i="1"/>
  <c r="O54" i="1"/>
  <c r="N70" i="1"/>
  <c r="O55" i="1"/>
  <c r="N71" i="1"/>
  <c r="K227" i="16"/>
  <c r="O227" i="16"/>
  <c r="S227" i="16"/>
  <c r="W227" i="16"/>
  <c r="AA227" i="16"/>
  <c r="AE227" i="16"/>
  <c r="AI227" i="16"/>
  <c r="L227" i="16"/>
  <c r="P227" i="16"/>
  <c r="T227" i="16"/>
  <c r="X227" i="16"/>
  <c r="AB227" i="16"/>
  <c r="AF227" i="16"/>
  <c r="AJ227" i="16"/>
  <c r="I227" i="16"/>
  <c r="M227" i="16"/>
  <c r="Q227" i="16"/>
  <c r="U227" i="16"/>
  <c r="Y227" i="16"/>
  <c r="AC227" i="16"/>
  <c r="AG227" i="16"/>
  <c r="AK227" i="16"/>
  <c r="J227" i="16"/>
  <c r="N227" i="16"/>
  <c r="R227" i="16"/>
  <c r="V227" i="16"/>
  <c r="Z227" i="16"/>
  <c r="AD227" i="16"/>
  <c r="AH227" i="16"/>
  <c r="AL227" i="16"/>
  <c r="H227" i="16"/>
  <c r="Q25" i="1"/>
  <c r="T29" i="1"/>
  <c r="T27" i="1"/>
  <c r="T28" i="1"/>
  <c r="H398" i="16"/>
  <c r="AD41" i="1"/>
  <c r="AC68" i="1"/>
  <c r="Q6" i="16"/>
  <c r="B58" i="1"/>
  <c r="A356" i="16" s="1"/>
  <c r="B57" i="1"/>
  <c r="A355" i="16" s="1"/>
  <c r="B56" i="1"/>
  <c r="A354" i="16" s="1"/>
  <c r="B55" i="1"/>
  <c r="A352" i="16" s="1"/>
  <c r="B54" i="1"/>
  <c r="A351" i="16" s="1"/>
  <c r="B53" i="1"/>
  <c r="B29" i="1"/>
  <c r="A326" i="16" s="1"/>
  <c r="B28" i="1"/>
  <c r="A325" i="16" s="1"/>
  <c r="B27" i="1"/>
  <c r="A324" i="16" s="1"/>
  <c r="B26" i="1"/>
  <c r="L89" i="16" s="1"/>
  <c r="B25" i="1"/>
  <c r="A322" i="16" s="1"/>
  <c r="B24" i="1"/>
  <c r="A321" i="16" s="1"/>
  <c r="Q201" i="16" l="1"/>
  <c r="Q207" i="16"/>
  <c r="Q193" i="16"/>
  <c r="Q7" i="16"/>
  <c r="Q113" i="16"/>
  <c r="A350" i="16"/>
  <c r="H95" i="4"/>
  <c r="I119" i="16"/>
  <c r="J119" i="16"/>
  <c r="L119" i="16"/>
  <c r="H119" i="16"/>
  <c r="O119" i="16"/>
  <c r="M119" i="16"/>
  <c r="N119" i="16"/>
  <c r="P119" i="16"/>
  <c r="K119" i="16"/>
  <c r="Q119" i="16"/>
  <c r="G95" i="4"/>
  <c r="F95" i="4"/>
  <c r="A323" i="16"/>
  <c r="A332" i="16" s="1"/>
  <c r="G37" i="4"/>
  <c r="H37" i="4"/>
  <c r="F37" i="4"/>
  <c r="F77" i="4"/>
  <c r="I39" i="16"/>
  <c r="Q39" i="16"/>
  <c r="Y39" i="16"/>
  <c r="AG39" i="16"/>
  <c r="H39" i="16"/>
  <c r="N39" i="16"/>
  <c r="V39" i="16"/>
  <c r="AD39" i="16"/>
  <c r="AL39" i="16"/>
  <c r="O39" i="16"/>
  <c r="W39" i="16"/>
  <c r="AE39" i="16"/>
  <c r="L39" i="16"/>
  <c r="T39" i="16"/>
  <c r="AB39" i="16"/>
  <c r="AJ39" i="16"/>
  <c r="G77" i="4"/>
  <c r="M39" i="16"/>
  <c r="U39" i="16"/>
  <c r="AC39" i="16"/>
  <c r="AK39" i="16"/>
  <c r="J39" i="16"/>
  <c r="R39" i="16"/>
  <c r="Z39" i="16"/>
  <c r="AH39" i="16"/>
  <c r="K39" i="16"/>
  <c r="S39" i="16"/>
  <c r="AA39" i="16"/>
  <c r="AI39" i="16"/>
  <c r="P39" i="16"/>
  <c r="X39" i="16"/>
  <c r="AF39" i="16"/>
  <c r="H77" i="4"/>
  <c r="H89" i="16"/>
  <c r="H95" i="16"/>
  <c r="H83" i="16"/>
  <c r="I95" i="16"/>
  <c r="I83" i="16"/>
  <c r="I89" i="16"/>
  <c r="J95" i="16"/>
  <c r="J83" i="16"/>
  <c r="J89" i="16"/>
  <c r="K95" i="16"/>
  <c r="K83" i="16"/>
  <c r="K89" i="16"/>
  <c r="L83" i="16"/>
  <c r="L95" i="16"/>
  <c r="M95" i="16"/>
  <c r="M89" i="16"/>
  <c r="M83" i="16"/>
  <c r="T26" i="1"/>
  <c r="K101" i="16"/>
  <c r="K63" i="16"/>
  <c r="K57" i="16"/>
  <c r="L33" i="16"/>
  <c r="S24" i="1"/>
  <c r="I322" i="16"/>
  <c r="M322" i="16"/>
  <c r="Q322" i="16"/>
  <c r="U322" i="16"/>
  <c r="Y322" i="16"/>
  <c r="AC322" i="16"/>
  <c r="AG322" i="16"/>
  <c r="AK322" i="16"/>
  <c r="H322" i="16"/>
  <c r="L322" i="16"/>
  <c r="P322" i="16"/>
  <c r="T322" i="16"/>
  <c r="X322" i="16"/>
  <c r="AB322" i="16"/>
  <c r="AF322" i="16"/>
  <c r="AJ322" i="16"/>
  <c r="K322" i="16"/>
  <c r="O322" i="16"/>
  <c r="S322" i="16"/>
  <c r="W322" i="16"/>
  <c r="AA322" i="16"/>
  <c r="AE322" i="16"/>
  <c r="AI322" i="16"/>
  <c r="J322" i="16"/>
  <c r="N322" i="16"/>
  <c r="R322" i="16"/>
  <c r="V322" i="16"/>
  <c r="Z322" i="16"/>
  <c r="AD322" i="16"/>
  <c r="AH322" i="16"/>
  <c r="AL322" i="16"/>
  <c r="H51" i="16"/>
  <c r="I51" i="16"/>
  <c r="J51" i="16"/>
  <c r="K51" i="16"/>
  <c r="L51" i="16"/>
  <c r="N51" i="16"/>
  <c r="M51" i="16"/>
  <c r="A374" i="16"/>
  <c r="H374" i="16" s="1"/>
  <c r="A330" i="16"/>
  <c r="A375" i="16"/>
  <c r="H375" i="16" s="1"/>
  <c r="AL355" i="16"/>
  <c r="J355" i="16"/>
  <c r="N355" i="16"/>
  <c r="R355" i="16"/>
  <c r="V355" i="16"/>
  <c r="Z355" i="16"/>
  <c r="AD355" i="16"/>
  <c r="AH355" i="16"/>
  <c r="K355" i="16"/>
  <c r="O355" i="16"/>
  <c r="S355" i="16"/>
  <c r="W355" i="16"/>
  <c r="AA355" i="16"/>
  <c r="AE355" i="16"/>
  <c r="AI355" i="16"/>
  <c r="P355" i="16"/>
  <c r="X355" i="16"/>
  <c r="AF355" i="16"/>
  <c r="AK355" i="16"/>
  <c r="I355" i="16"/>
  <c r="Q355" i="16"/>
  <c r="Y355" i="16"/>
  <c r="AG355" i="16"/>
  <c r="M355" i="16"/>
  <c r="AC355" i="16"/>
  <c r="T355" i="16"/>
  <c r="AJ355" i="16"/>
  <c r="U355" i="16"/>
  <c r="L355" i="16"/>
  <c r="AB355" i="16"/>
  <c r="Q366" i="16"/>
  <c r="Q365" i="16"/>
  <c r="Q368" i="16"/>
  <c r="Q329" i="16"/>
  <c r="Q415" i="16" s="1"/>
  <c r="Q359" i="16"/>
  <c r="Q361" i="16"/>
  <c r="Q364" i="16"/>
  <c r="Q363" i="16"/>
  <c r="Q362" i="16"/>
  <c r="Q367" i="16"/>
  <c r="Q360" i="16"/>
  <c r="Q373" i="16"/>
  <c r="Q369" i="16"/>
  <c r="P56" i="1"/>
  <c r="O72" i="1"/>
  <c r="O73" i="1"/>
  <c r="P57" i="1"/>
  <c r="A331" i="16"/>
  <c r="K331" i="16" s="1"/>
  <c r="A333" i="16"/>
  <c r="N333" i="16" s="1"/>
  <c r="J324" i="16"/>
  <c r="AA324" i="16"/>
  <c r="L324" i="16"/>
  <c r="AC324" i="16"/>
  <c r="AK324" i="16"/>
  <c r="V324" i="16"/>
  <c r="O324" i="16"/>
  <c r="Y324" i="16"/>
  <c r="AI324" i="16"/>
  <c r="T324" i="16"/>
  <c r="W324" i="16"/>
  <c r="Z324" i="16"/>
  <c r="K324" i="16"/>
  <c r="AB324" i="16"/>
  <c r="M324" i="16"/>
  <c r="AE324" i="16"/>
  <c r="X324" i="16"/>
  <c r="I324" i="16"/>
  <c r="R324" i="16"/>
  <c r="P324" i="16"/>
  <c r="AG324" i="16"/>
  <c r="AH324" i="16"/>
  <c r="S324" i="16"/>
  <c r="AJ324" i="16"/>
  <c r="AL324" i="16"/>
  <c r="U324" i="16"/>
  <c r="N324" i="16"/>
  <c r="AF324" i="16"/>
  <c r="Q324" i="16"/>
  <c r="AD324" i="16"/>
  <c r="A371" i="16"/>
  <c r="H371" i="16" s="1"/>
  <c r="AL351" i="16"/>
  <c r="J351" i="16"/>
  <c r="N351" i="16"/>
  <c r="R351" i="16"/>
  <c r="V351" i="16"/>
  <c r="Z351" i="16"/>
  <c r="AD351" i="16"/>
  <c r="AH351" i="16"/>
  <c r="K351" i="16"/>
  <c r="O351" i="16"/>
  <c r="S351" i="16"/>
  <c r="W351" i="16"/>
  <c r="AA351" i="16"/>
  <c r="AE351" i="16"/>
  <c r="AI351" i="16"/>
  <c r="AK351" i="16"/>
  <c r="P351" i="16"/>
  <c r="X351" i="16"/>
  <c r="AF351" i="16"/>
  <c r="I351" i="16"/>
  <c r="Q351" i="16"/>
  <c r="Y351" i="16"/>
  <c r="AG351" i="16"/>
  <c r="M351" i="16"/>
  <c r="AC351" i="16"/>
  <c r="T351" i="16"/>
  <c r="AJ351" i="16"/>
  <c r="U351" i="16"/>
  <c r="L351" i="16"/>
  <c r="AB351" i="16"/>
  <c r="AK356" i="16"/>
  <c r="J356" i="16"/>
  <c r="N356" i="16"/>
  <c r="R356" i="16"/>
  <c r="V356" i="16"/>
  <c r="Z356" i="16"/>
  <c r="AD356" i="16"/>
  <c r="AH356" i="16"/>
  <c r="AL356" i="16"/>
  <c r="K356" i="16"/>
  <c r="O356" i="16"/>
  <c r="S356" i="16"/>
  <c r="W356" i="16"/>
  <c r="AA356" i="16"/>
  <c r="AE356" i="16"/>
  <c r="AI356" i="16"/>
  <c r="L356" i="16"/>
  <c r="T356" i="16"/>
  <c r="AB356" i="16"/>
  <c r="AJ356" i="16"/>
  <c r="A376" i="16"/>
  <c r="H376" i="16" s="1"/>
  <c r="M356" i="16"/>
  <c r="U356" i="16"/>
  <c r="AC356" i="16"/>
  <c r="Q356" i="16"/>
  <c r="AG356" i="16"/>
  <c r="X356" i="16"/>
  <c r="I356" i="16"/>
  <c r="Y356" i="16"/>
  <c r="P356" i="16"/>
  <c r="AF356" i="16"/>
  <c r="P54" i="1"/>
  <c r="O70" i="1"/>
  <c r="O74" i="1"/>
  <c r="P58" i="1"/>
  <c r="A335" i="16"/>
  <c r="N335" i="16" s="1"/>
  <c r="R326" i="16"/>
  <c r="AI326" i="16"/>
  <c r="T326" i="16"/>
  <c r="AD326" i="16"/>
  <c r="W326" i="16"/>
  <c r="P326" i="16"/>
  <c r="AG326" i="16"/>
  <c r="AK326" i="16"/>
  <c r="K326" i="16"/>
  <c r="AE326" i="16"/>
  <c r="AH326" i="16"/>
  <c r="S326" i="16"/>
  <c r="AJ326" i="16"/>
  <c r="U326" i="16"/>
  <c r="N326" i="16"/>
  <c r="AF326" i="16"/>
  <c r="Q326" i="16"/>
  <c r="Z326" i="16"/>
  <c r="M326" i="16"/>
  <c r="X326" i="16"/>
  <c r="J326" i="16"/>
  <c r="AA326" i="16"/>
  <c r="L326" i="16"/>
  <c r="AC326" i="16"/>
  <c r="V326" i="16"/>
  <c r="O326" i="16"/>
  <c r="AL326" i="16"/>
  <c r="Y326" i="16"/>
  <c r="AB326" i="16"/>
  <c r="I326" i="16"/>
  <c r="A370" i="16"/>
  <c r="AK350" i="16"/>
  <c r="J350" i="16"/>
  <c r="N350" i="16"/>
  <c r="R350" i="16"/>
  <c r="V350" i="16"/>
  <c r="Z350" i="16"/>
  <c r="AD350" i="16"/>
  <c r="AH350" i="16"/>
  <c r="K350" i="16"/>
  <c r="O350" i="16"/>
  <c r="S350" i="16"/>
  <c r="W350" i="16"/>
  <c r="AA350" i="16"/>
  <c r="AE350" i="16"/>
  <c r="AI350" i="16"/>
  <c r="L350" i="16"/>
  <c r="T350" i="16"/>
  <c r="AB350" i="16"/>
  <c r="AJ350" i="16"/>
  <c r="AL350" i="16"/>
  <c r="M350" i="16"/>
  <c r="U350" i="16"/>
  <c r="AC350" i="16"/>
  <c r="I350" i="16"/>
  <c r="Y350" i="16"/>
  <c r="P350" i="16"/>
  <c r="AF350" i="16"/>
  <c r="Q350" i="16"/>
  <c r="AG350" i="16"/>
  <c r="X350" i="16"/>
  <c r="A334" i="16"/>
  <c r="N334" i="16" s="1"/>
  <c r="N325" i="16"/>
  <c r="AE325" i="16"/>
  <c r="P325" i="16"/>
  <c r="AG325" i="16"/>
  <c r="Z325" i="16"/>
  <c r="S325" i="16"/>
  <c r="L325" i="16"/>
  <c r="AC325" i="16"/>
  <c r="V325" i="16"/>
  <c r="AK325" i="16"/>
  <c r="AA325" i="16"/>
  <c r="AD325" i="16"/>
  <c r="O325" i="16"/>
  <c r="AF325" i="16"/>
  <c r="Q325" i="16"/>
  <c r="J325" i="16"/>
  <c r="AI325" i="16"/>
  <c r="AB325" i="16"/>
  <c r="M325" i="16"/>
  <c r="X325" i="16"/>
  <c r="AL325" i="16"/>
  <c r="W325" i="16"/>
  <c r="Y325" i="16"/>
  <c r="R325" i="16"/>
  <c r="K325" i="16"/>
  <c r="AJ325" i="16"/>
  <c r="U325" i="16"/>
  <c r="I325" i="16"/>
  <c r="AH325" i="16"/>
  <c r="T325" i="16"/>
  <c r="AK352" i="16"/>
  <c r="J352" i="16"/>
  <c r="N352" i="16"/>
  <c r="R352" i="16"/>
  <c r="V352" i="16"/>
  <c r="Z352" i="16"/>
  <c r="AD352" i="16"/>
  <c r="AH352" i="16"/>
  <c r="AL352" i="16"/>
  <c r="K352" i="16"/>
  <c r="O352" i="16"/>
  <c r="S352" i="16"/>
  <c r="W352" i="16"/>
  <c r="AA352" i="16"/>
  <c r="AE352" i="16"/>
  <c r="AI352" i="16"/>
  <c r="L352" i="16"/>
  <c r="T352" i="16"/>
  <c r="AB352" i="16"/>
  <c r="AJ352" i="16"/>
  <c r="A372" i="16"/>
  <c r="H372" i="16" s="1"/>
  <c r="M352" i="16"/>
  <c r="U352" i="16"/>
  <c r="AC352" i="16"/>
  <c r="Q352" i="16"/>
  <c r="AG352" i="16"/>
  <c r="X352" i="16"/>
  <c r="I352" i="16"/>
  <c r="Y352" i="16"/>
  <c r="P352" i="16"/>
  <c r="AF352" i="16"/>
  <c r="O71" i="1"/>
  <c r="P55" i="1"/>
  <c r="Z53" i="1"/>
  <c r="Y69" i="1"/>
  <c r="U27" i="1"/>
  <c r="U29" i="1"/>
  <c r="U28" i="1"/>
  <c r="R25" i="1"/>
  <c r="H402" i="16"/>
  <c r="H403" i="16"/>
  <c r="AE41" i="1"/>
  <c r="AD68" i="1"/>
  <c r="B44" i="6"/>
  <c r="B49" i="6"/>
  <c r="B48" i="6"/>
  <c r="B45" i="6"/>
  <c r="B46" i="6"/>
  <c r="B42" i="6"/>
  <c r="B43" i="6"/>
  <c r="B41" i="6"/>
  <c r="B47" i="6"/>
  <c r="R6" i="16"/>
  <c r="A275" i="4"/>
  <c r="A295" i="4" s="1"/>
  <c r="A273" i="4"/>
  <c r="A293" i="4" s="1"/>
  <c r="A271" i="4"/>
  <c r="A291" i="4" s="1"/>
  <c r="A276" i="4"/>
  <c r="A296" i="4" s="1"/>
  <c r="A272" i="4"/>
  <c r="A292" i="4" s="1"/>
  <c r="A277" i="4"/>
  <c r="A297" i="4" s="1"/>
  <c r="A246" i="4"/>
  <c r="A255" i="4" s="1"/>
  <c r="A242" i="4"/>
  <c r="A251" i="4" s="1"/>
  <c r="A247" i="4"/>
  <c r="A256" i="4" s="1"/>
  <c r="A243" i="4"/>
  <c r="A252" i="4" s="1"/>
  <c r="A244" i="4"/>
  <c r="A253" i="4" s="1"/>
  <c r="A245" i="4"/>
  <c r="A254" i="4" s="1"/>
  <c r="R201" i="16" l="1"/>
  <c r="R207" i="16"/>
  <c r="R193" i="16"/>
  <c r="R7" i="16"/>
  <c r="R113" i="16"/>
  <c r="R119" i="16"/>
  <c r="R345" i="16" s="1"/>
  <c r="N95" i="16"/>
  <c r="N89" i="16"/>
  <c r="N83" i="16"/>
  <c r="U26" i="1"/>
  <c r="L101" i="16"/>
  <c r="L63" i="16"/>
  <c r="L57" i="16"/>
  <c r="M33" i="16"/>
  <c r="T24" i="1"/>
  <c r="N330" i="16" s="1"/>
  <c r="I371" i="16"/>
  <c r="I375" i="16"/>
  <c r="I374" i="16"/>
  <c r="O333" i="16"/>
  <c r="O335" i="16"/>
  <c r="O334" i="16"/>
  <c r="L331" i="16"/>
  <c r="O51" i="16"/>
  <c r="J371" i="16"/>
  <c r="Q54" i="1"/>
  <c r="P70" i="1"/>
  <c r="H331" i="16"/>
  <c r="I331" i="16"/>
  <c r="J331" i="16"/>
  <c r="AA53" i="1"/>
  <c r="Z69" i="1"/>
  <c r="I372" i="16"/>
  <c r="H334" i="16"/>
  <c r="I334" i="16"/>
  <c r="J334" i="16"/>
  <c r="K334" i="16"/>
  <c r="L334" i="16"/>
  <c r="M334" i="16"/>
  <c r="I376" i="16"/>
  <c r="H332" i="16"/>
  <c r="I332" i="16"/>
  <c r="J332" i="16"/>
  <c r="K332" i="16"/>
  <c r="L332" i="16"/>
  <c r="M332" i="16"/>
  <c r="N332" i="16"/>
  <c r="J375" i="16"/>
  <c r="Q57" i="1"/>
  <c r="P73" i="1"/>
  <c r="H330" i="16"/>
  <c r="I330" i="16"/>
  <c r="J330" i="16"/>
  <c r="K330" i="16"/>
  <c r="L330" i="16"/>
  <c r="M330" i="16"/>
  <c r="R329" i="16"/>
  <c r="R415" i="16" s="1"/>
  <c r="R359" i="16"/>
  <c r="R360" i="16"/>
  <c r="R364" i="16"/>
  <c r="R362" i="16"/>
  <c r="R373" i="16"/>
  <c r="R367" i="16"/>
  <c r="R368" i="16"/>
  <c r="R363" i="16"/>
  <c r="R365" i="16"/>
  <c r="R361" i="16"/>
  <c r="R366" i="16"/>
  <c r="R369" i="16"/>
  <c r="H335" i="16"/>
  <c r="I335" i="16"/>
  <c r="J335" i="16"/>
  <c r="K335" i="16"/>
  <c r="L335" i="16"/>
  <c r="M335" i="16"/>
  <c r="H333" i="16"/>
  <c r="I333" i="16"/>
  <c r="J333" i="16"/>
  <c r="K333" i="16"/>
  <c r="L333" i="16"/>
  <c r="M333" i="16"/>
  <c r="J372" i="16"/>
  <c r="Q55" i="1"/>
  <c r="P71" i="1"/>
  <c r="H370" i="16"/>
  <c r="I370" i="16"/>
  <c r="J370" i="16"/>
  <c r="K370" i="16"/>
  <c r="L370" i="16"/>
  <c r="M370" i="16"/>
  <c r="N370" i="16"/>
  <c r="O370" i="16"/>
  <c r="P370" i="16"/>
  <c r="Q370" i="16"/>
  <c r="R370" i="16"/>
  <c r="J376" i="16"/>
  <c r="Q58" i="1"/>
  <c r="P74" i="1"/>
  <c r="J374" i="16"/>
  <c r="Q56" i="1"/>
  <c r="P72" i="1"/>
  <c r="G251" i="4"/>
  <c r="H251" i="4"/>
  <c r="F251" i="4"/>
  <c r="G295" i="4"/>
  <c r="H295" i="4"/>
  <c r="F295" i="4"/>
  <c r="G255" i="4"/>
  <c r="H255" i="4"/>
  <c r="F255" i="4"/>
  <c r="F254" i="4"/>
  <c r="H254" i="4"/>
  <c r="G254" i="4"/>
  <c r="F253" i="4"/>
  <c r="G253" i="4"/>
  <c r="H253" i="4"/>
  <c r="F297" i="4"/>
  <c r="G297" i="4"/>
  <c r="H297" i="4"/>
  <c r="G292" i="4"/>
  <c r="F292" i="4"/>
  <c r="H292" i="4"/>
  <c r="H252" i="4"/>
  <c r="F252" i="4"/>
  <c r="G252" i="4"/>
  <c r="G296" i="4"/>
  <c r="H296" i="4"/>
  <c r="F296" i="4"/>
  <c r="H256" i="4"/>
  <c r="G256" i="4"/>
  <c r="F256" i="4"/>
  <c r="G291" i="4"/>
  <c r="F291" i="4"/>
  <c r="H291" i="4"/>
  <c r="F293" i="4"/>
  <c r="H293" i="4"/>
  <c r="G293" i="4"/>
  <c r="S25" i="1"/>
  <c r="V27" i="1"/>
  <c r="P333" i="16" s="1"/>
  <c r="V28" i="1"/>
  <c r="P334" i="16" s="1"/>
  <c r="V29" i="1"/>
  <c r="P335" i="16" s="1"/>
  <c r="AF41" i="1"/>
  <c r="AE68" i="1"/>
  <c r="S6" i="16"/>
  <c r="I50" i="18"/>
  <c r="H50" i="18"/>
  <c r="I38" i="18"/>
  <c r="H38" i="18"/>
  <c r="H7" i="18"/>
  <c r="U60" i="8"/>
  <c r="Q60" i="8"/>
  <c r="M60" i="8"/>
  <c r="U59" i="8"/>
  <c r="Q59" i="8"/>
  <c r="M59" i="8"/>
  <c r="U58" i="8"/>
  <c r="Q58" i="8"/>
  <c r="M58" i="8"/>
  <c r="U57" i="8"/>
  <c r="Q57" i="8"/>
  <c r="M57" i="8"/>
  <c r="U56" i="8"/>
  <c r="Q56" i="8"/>
  <c r="M56" i="8"/>
  <c r="U55" i="8"/>
  <c r="Q55" i="8"/>
  <c r="M55" i="8"/>
  <c r="U54" i="8"/>
  <c r="Q54" i="8"/>
  <c r="M54" i="8"/>
  <c r="U53" i="8"/>
  <c r="Q53" i="8"/>
  <c r="M53" i="8"/>
  <c r="U52" i="8"/>
  <c r="Q52" i="8"/>
  <c r="M52" i="8"/>
  <c r="U51" i="8"/>
  <c r="Q51" i="8"/>
  <c r="M51" i="8"/>
  <c r="U50" i="8"/>
  <c r="Q50" i="8"/>
  <c r="M50" i="8"/>
  <c r="U49" i="8"/>
  <c r="Q49" i="8"/>
  <c r="M49" i="8"/>
  <c r="U48" i="8"/>
  <c r="Q48" i="8"/>
  <c r="M48" i="8"/>
  <c r="U47" i="8"/>
  <c r="Q47" i="8"/>
  <c r="M47" i="8"/>
  <c r="U46" i="8"/>
  <c r="Q46" i="8"/>
  <c r="M46" i="8"/>
  <c r="U45" i="8"/>
  <c r="Q45" i="8"/>
  <c r="M45" i="8"/>
  <c r="U44" i="8"/>
  <c r="Q44" i="8"/>
  <c r="M44" i="8"/>
  <c r="U43" i="8"/>
  <c r="Q43" i="8"/>
  <c r="M43" i="8"/>
  <c r="U42" i="8"/>
  <c r="Q42" i="8"/>
  <c r="M42" i="8"/>
  <c r="U41" i="8"/>
  <c r="Q41" i="8"/>
  <c r="M41" i="8"/>
  <c r="U40" i="8"/>
  <c r="Q40" i="8"/>
  <c r="M40" i="8"/>
  <c r="U39" i="8"/>
  <c r="Q39" i="8"/>
  <c r="M39" i="8"/>
  <c r="U38" i="8"/>
  <c r="Q38" i="8"/>
  <c r="M38" i="8"/>
  <c r="U37" i="8"/>
  <c r="Q37" i="8"/>
  <c r="M37" i="8"/>
  <c r="U36" i="8"/>
  <c r="Q36" i="8"/>
  <c r="M36" i="8"/>
  <c r="U35" i="8"/>
  <c r="Q35" i="8"/>
  <c r="M35" i="8"/>
  <c r="U34" i="8"/>
  <c r="Q34" i="8"/>
  <c r="M34" i="8"/>
  <c r="U33" i="8"/>
  <c r="Q33" i="8"/>
  <c r="M33" i="8"/>
  <c r="U32" i="8"/>
  <c r="Q32" i="8"/>
  <c r="M32" i="8"/>
  <c r="U31" i="8"/>
  <c r="Q31" i="8"/>
  <c r="M31" i="8"/>
  <c r="U30" i="8"/>
  <c r="Q30" i="8"/>
  <c r="M30" i="8"/>
  <c r="U29" i="8"/>
  <c r="Q29" i="8"/>
  <c r="M29" i="8"/>
  <c r="U28" i="8"/>
  <c r="Q28" i="8"/>
  <c r="M28" i="8"/>
  <c r="U27" i="8"/>
  <c r="Q27" i="8"/>
  <c r="M27" i="8"/>
  <c r="U26" i="8"/>
  <c r="Q26" i="8"/>
  <c r="M26" i="8"/>
  <c r="U25" i="8"/>
  <c r="Q25" i="8"/>
  <c r="M25" i="8"/>
  <c r="U24" i="8"/>
  <c r="Q24" i="8"/>
  <c r="M24" i="8"/>
  <c r="U23" i="8"/>
  <c r="Q23" i="8"/>
  <c r="M23" i="8"/>
  <c r="U22" i="8"/>
  <c r="Q22" i="8"/>
  <c r="M22" i="8"/>
  <c r="U21" i="8"/>
  <c r="Q21" i="8"/>
  <c r="M21" i="8"/>
  <c r="U20" i="8"/>
  <c r="Q20" i="8"/>
  <c r="M20" i="8"/>
  <c r="U19" i="8"/>
  <c r="Q19" i="8"/>
  <c r="M19" i="8"/>
  <c r="U18" i="8"/>
  <c r="Q18" i="8"/>
  <c r="M18" i="8"/>
  <c r="U17" i="8"/>
  <c r="Q17" i="8"/>
  <c r="M17" i="8"/>
  <c r="U16" i="8"/>
  <c r="Q16" i="8"/>
  <c r="M16" i="8"/>
  <c r="U15" i="8"/>
  <c r="Q15" i="8"/>
  <c r="M15" i="8"/>
  <c r="C74" i="1"/>
  <c r="B74" i="1"/>
  <c r="C73" i="1"/>
  <c r="B73" i="1"/>
  <c r="C72" i="1"/>
  <c r="B72" i="1"/>
  <c r="C68" i="1"/>
  <c r="B68" i="1"/>
  <c r="C71" i="1"/>
  <c r="B71" i="1"/>
  <c r="C70" i="1"/>
  <c r="B70" i="1"/>
  <c r="C69" i="1"/>
  <c r="B69" i="1"/>
  <c r="F58" i="1"/>
  <c r="F57" i="1"/>
  <c r="C355" i="16" s="1"/>
  <c r="C424" i="16" s="1"/>
  <c r="F56" i="1"/>
  <c r="C354" i="16" s="1"/>
  <c r="C423" i="16" s="1"/>
  <c r="F55" i="1"/>
  <c r="C352" i="16" s="1"/>
  <c r="C421" i="16" s="1"/>
  <c r="F54" i="1"/>
  <c r="C351" i="16" s="1"/>
  <c r="C420" i="16" s="1"/>
  <c r="F53" i="1"/>
  <c r="F29" i="1"/>
  <c r="F28" i="1"/>
  <c r="C245" i="4"/>
  <c r="C244" i="4"/>
  <c r="C243" i="4"/>
  <c r="C242" i="4"/>
  <c r="H103" i="6"/>
  <c r="H108" i="6"/>
  <c r="H107" i="6"/>
  <c r="H106" i="6"/>
  <c r="H104" i="6"/>
  <c r="H102" i="6"/>
  <c r="B102" i="6"/>
  <c r="H101" i="6"/>
  <c r="B101" i="6"/>
  <c r="H99" i="6"/>
  <c r="H80" i="6"/>
  <c r="H79" i="6"/>
  <c r="H78" i="6"/>
  <c r="H31" i="6"/>
  <c r="H28" i="6"/>
  <c r="B28" i="6"/>
  <c r="H27" i="6"/>
  <c r="B27" i="6"/>
  <c r="H26" i="6"/>
  <c r="B26" i="6"/>
  <c r="H23" i="6"/>
  <c r="B23" i="6"/>
  <c r="H22" i="6"/>
  <c r="B22" i="6"/>
  <c r="H21" i="6"/>
  <c r="B21" i="6"/>
  <c r="H20" i="6"/>
  <c r="B20" i="6"/>
  <c r="B17" i="6"/>
  <c r="B16" i="6"/>
  <c r="B15" i="6"/>
  <c r="B14" i="6"/>
  <c r="B13" i="6"/>
  <c r="B12" i="6"/>
  <c r="B11" i="6"/>
  <c r="B10" i="6"/>
  <c r="B9" i="6"/>
  <c r="B8" i="6"/>
  <c r="H302" i="16"/>
  <c r="H244" i="16"/>
  <c r="G273" i="16" s="1"/>
  <c r="H228" i="16"/>
  <c r="H208" i="16"/>
  <c r="H404" i="16" s="1"/>
  <c r="H409" i="16" s="1"/>
  <c r="H476" i="16" s="1"/>
  <c r="H202" i="16"/>
  <c r="H401" i="16" s="1"/>
  <c r="H408" i="16" s="1"/>
  <c r="H475" i="16" s="1"/>
  <c r="H194" i="16"/>
  <c r="H397" i="16" s="1"/>
  <c r="H407" i="16" s="1"/>
  <c r="H474" i="16" s="1"/>
  <c r="H182" i="16"/>
  <c r="I182" i="16" s="1"/>
  <c r="J182" i="16" s="1"/>
  <c r="K182" i="16" s="1"/>
  <c r="L182" i="16" s="1"/>
  <c r="M182" i="16" s="1"/>
  <c r="N182" i="16" s="1"/>
  <c r="O182" i="16" s="1"/>
  <c r="P182" i="16" s="1"/>
  <c r="Q182" i="16" s="1"/>
  <c r="R182" i="16" s="1"/>
  <c r="S182" i="16" s="1"/>
  <c r="T182" i="16" s="1"/>
  <c r="U182" i="16" s="1"/>
  <c r="V182" i="16" s="1"/>
  <c r="W182" i="16" s="1"/>
  <c r="X182" i="16" s="1"/>
  <c r="Y182" i="16" s="1"/>
  <c r="Z182" i="16" s="1"/>
  <c r="AA182" i="16" s="1"/>
  <c r="AB182" i="16" s="1"/>
  <c r="AC182" i="16" s="1"/>
  <c r="AD182" i="16" s="1"/>
  <c r="AE182" i="16" s="1"/>
  <c r="AF182" i="16" s="1"/>
  <c r="AG182" i="16" s="1"/>
  <c r="AH182" i="16" s="1"/>
  <c r="AI182" i="16" s="1"/>
  <c r="AJ182" i="16" s="1"/>
  <c r="AK182" i="16" s="1"/>
  <c r="AL182" i="16" s="1"/>
  <c r="H176" i="16"/>
  <c r="I176" i="16" s="1"/>
  <c r="J176" i="16" s="1"/>
  <c r="K176" i="16" s="1"/>
  <c r="L176" i="16" s="1"/>
  <c r="M176" i="16" s="1"/>
  <c r="N176" i="16" s="1"/>
  <c r="O176" i="16" s="1"/>
  <c r="P176" i="16" s="1"/>
  <c r="Q176" i="16" s="1"/>
  <c r="R176" i="16" s="1"/>
  <c r="S176" i="16" s="1"/>
  <c r="T176" i="16" s="1"/>
  <c r="U176" i="16" s="1"/>
  <c r="V176" i="16" s="1"/>
  <c r="W176" i="16" s="1"/>
  <c r="X176" i="16" s="1"/>
  <c r="Y176" i="16" s="1"/>
  <c r="Z176" i="16" s="1"/>
  <c r="AA176" i="16" s="1"/>
  <c r="AB176" i="16" s="1"/>
  <c r="AC176" i="16" s="1"/>
  <c r="AD176" i="16" s="1"/>
  <c r="AE176" i="16" s="1"/>
  <c r="AF176" i="16" s="1"/>
  <c r="AG176" i="16" s="1"/>
  <c r="AH176" i="16" s="1"/>
  <c r="AI176" i="16" s="1"/>
  <c r="AJ176" i="16" s="1"/>
  <c r="AK176" i="16" s="1"/>
  <c r="AL176" i="16" s="1"/>
  <c r="H170" i="16"/>
  <c r="I170" i="16" s="1"/>
  <c r="J170" i="16" s="1"/>
  <c r="K170" i="16" s="1"/>
  <c r="L170" i="16" s="1"/>
  <c r="M170" i="16" s="1"/>
  <c r="N170" i="16" s="1"/>
  <c r="O170" i="16" s="1"/>
  <c r="P170" i="16" s="1"/>
  <c r="Q170" i="16" s="1"/>
  <c r="R170" i="16" s="1"/>
  <c r="S170" i="16" s="1"/>
  <c r="T170" i="16" s="1"/>
  <c r="U170" i="16" s="1"/>
  <c r="V170" i="16" s="1"/>
  <c r="W170" i="16" s="1"/>
  <c r="X170" i="16" s="1"/>
  <c r="Y170" i="16" s="1"/>
  <c r="Z170" i="16" s="1"/>
  <c r="AA170" i="16" s="1"/>
  <c r="AB170" i="16" s="1"/>
  <c r="AC170" i="16" s="1"/>
  <c r="AD170" i="16" s="1"/>
  <c r="AE170" i="16" s="1"/>
  <c r="AF170" i="16" s="1"/>
  <c r="AG170" i="16" s="1"/>
  <c r="AH170" i="16" s="1"/>
  <c r="AI170" i="16" s="1"/>
  <c r="AJ170" i="16" s="1"/>
  <c r="AK170" i="16" s="1"/>
  <c r="AL170" i="16" s="1"/>
  <c r="H144" i="16"/>
  <c r="I144" i="16" s="1"/>
  <c r="J144" i="16" s="1"/>
  <c r="K144" i="16" s="1"/>
  <c r="L144" i="16" s="1"/>
  <c r="M144" i="16" s="1"/>
  <c r="N144" i="16" s="1"/>
  <c r="O144" i="16" s="1"/>
  <c r="P144" i="16" s="1"/>
  <c r="Q144" i="16" s="1"/>
  <c r="R144" i="16" s="1"/>
  <c r="S144" i="16" s="1"/>
  <c r="T144" i="16" s="1"/>
  <c r="U144" i="16" s="1"/>
  <c r="V144" i="16" s="1"/>
  <c r="W144" i="16" s="1"/>
  <c r="X144" i="16" s="1"/>
  <c r="Y144" i="16" s="1"/>
  <c r="Z144" i="16" s="1"/>
  <c r="AA144" i="16" s="1"/>
  <c r="AB144" i="16" s="1"/>
  <c r="AC144" i="16" s="1"/>
  <c r="AD144" i="16" s="1"/>
  <c r="AE144" i="16" s="1"/>
  <c r="AF144" i="16" s="1"/>
  <c r="AG144" i="16" s="1"/>
  <c r="AH144" i="16" s="1"/>
  <c r="AI144" i="16" s="1"/>
  <c r="AJ144" i="16" s="1"/>
  <c r="AK144" i="16" s="1"/>
  <c r="AL144" i="16" s="1"/>
  <c r="H138" i="16"/>
  <c r="I138" i="16" s="1"/>
  <c r="J138" i="16" s="1"/>
  <c r="K138" i="16" s="1"/>
  <c r="L138" i="16" s="1"/>
  <c r="M138" i="16" s="1"/>
  <c r="N138" i="16" s="1"/>
  <c r="O138" i="16" s="1"/>
  <c r="P138" i="16" s="1"/>
  <c r="Q138" i="16" s="1"/>
  <c r="R138" i="16" s="1"/>
  <c r="S138" i="16" s="1"/>
  <c r="T138" i="16" s="1"/>
  <c r="U138" i="16" s="1"/>
  <c r="V138" i="16" s="1"/>
  <c r="W138" i="16" s="1"/>
  <c r="X138" i="16" s="1"/>
  <c r="Y138" i="16" s="1"/>
  <c r="Z138" i="16" s="1"/>
  <c r="AA138" i="16" s="1"/>
  <c r="AB138" i="16" s="1"/>
  <c r="AC138" i="16" s="1"/>
  <c r="AD138" i="16" s="1"/>
  <c r="AE138" i="16" s="1"/>
  <c r="AF138" i="16" s="1"/>
  <c r="AG138" i="16" s="1"/>
  <c r="AH138" i="16" s="1"/>
  <c r="AI138" i="16" s="1"/>
  <c r="AJ138" i="16" s="1"/>
  <c r="AK138" i="16" s="1"/>
  <c r="AL138" i="16" s="1"/>
  <c r="H132" i="16"/>
  <c r="I132" i="16" s="1"/>
  <c r="J132" i="16" s="1"/>
  <c r="K132" i="16" s="1"/>
  <c r="L132" i="16" s="1"/>
  <c r="M132" i="16" s="1"/>
  <c r="N132" i="16" s="1"/>
  <c r="O132" i="16" s="1"/>
  <c r="P132" i="16" s="1"/>
  <c r="Q132" i="16" s="1"/>
  <c r="R132" i="16" s="1"/>
  <c r="S132" i="16" s="1"/>
  <c r="T132" i="16" s="1"/>
  <c r="U132" i="16" s="1"/>
  <c r="V132" i="16" s="1"/>
  <c r="W132" i="16" s="1"/>
  <c r="X132" i="16" s="1"/>
  <c r="Y132" i="16" s="1"/>
  <c r="Z132" i="16" s="1"/>
  <c r="AA132" i="16" s="1"/>
  <c r="AB132" i="16" s="1"/>
  <c r="AC132" i="16" s="1"/>
  <c r="AD132" i="16" s="1"/>
  <c r="AE132" i="16" s="1"/>
  <c r="AF132" i="16" s="1"/>
  <c r="AG132" i="16" s="1"/>
  <c r="AH132" i="16" s="1"/>
  <c r="AI132" i="16" s="1"/>
  <c r="AJ132" i="16" s="1"/>
  <c r="AK132" i="16" s="1"/>
  <c r="AL132" i="16" s="1"/>
  <c r="H126" i="16"/>
  <c r="H120" i="16"/>
  <c r="H102" i="16"/>
  <c r="I102" i="16" s="1"/>
  <c r="J102" i="16" s="1"/>
  <c r="K102" i="16" s="1"/>
  <c r="L102" i="16" s="1"/>
  <c r="M102" i="16" s="1"/>
  <c r="N102" i="16" s="1"/>
  <c r="O102" i="16" s="1"/>
  <c r="P102" i="16" s="1"/>
  <c r="Q102" i="16" s="1"/>
  <c r="R102" i="16" s="1"/>
  <c r="S102" i="16" s="1"/>
  <c r="T102" i="16" s="1"/>
  <c r="U102" i="16" s="1"/>
  <c r="V102" i="16" s="1"/>
  <c r="W102" i="16" s="1"/>
  <c r="X102" i="16" s="1"/>
  <c r="Y102" i="16" s="1"/>
  <c r="Z102" i="16" s="1"/>
  <c r="AA102" i="16" s="1"/>
  <c r="AB102" i="16" s="1"/>
  <c r="AC102" i="16" s="1"/>
  <c r="AD102" i="16" s="1"/>
  <c r="AE102" i="16" s="1"/>
  <c r="AF102" i="16" s="1"/>
  <c r="AG102" i="16" s="1"/>
  <c r="AH102" i="16" s="1"/>
  <c r="AI102" i="16" s="1"/>
  <c r="AJ102" i="16" s="1"/>
  <c r="AK102" i="16" s="1"/>
  <c r="AL102" i="16" s="1"/>
  <c r="H96" i="16"/>
  <c r="I96" i="16" s="1"/>
  <c r="J96" i="16" s="1"/>
  <c r="K96" i="16" s="1"/>
  <c r="L96" i="16" s="1"/>
  <c r="M96" i="16" s="1"/>
  <c r="N96" i="16" s="1"/>
  <c r="O96" i="16" s="1"/>
  <c r="P96" i="16" s="1"/>
  <c r="Q96" i="16" s="1"/>
  <c r="R96" i="16" s="1"/>
  <c r="S96" i="16" s="1"/>
  <c r="T96" i="16" s="1"/>
  <c r="U96" i="16" s="1"/>
  <c r="V96" i="16" s="1"/>
  <c r="W96" i="16" s="1"/>
  <c r="X96" i="16" s="1"/>
  <c r="Y96" i="16" s="1"/>
  <c r="Z96" i="16" s="1"/>
  <c r="AA96" i="16" s="1"/>
  <c r="AB96" i="16" s="1"/>
  <c r="AC96" i="16" s="1"/>
  <c r="AD96" i="16" s="1"/>
  <c r="AE96" i="16" s="1"/>
  <c r="AF96" i="16" s="1"/>
  <c r="AG96" i="16" s="1"/>
  <c r="AH96" i="16" s="1"/>
  <c r="AI96" i="16" s="1"/>
  <c r="AJ96" i="16" s="1"/>
  <c r="AK96" i="16" s="1"/>
  <c r="AL96" i="16" s="1"/>
  <c r="H90" i="16"/>
  <c r="I90" i="16" s="1"/>
  <c r="J90" i="16" s="1"/>
  <c r="K90" i="16" s="1"/>
  <c r="L90" i="16" s="1"/>
  <c r="M90" i="16" s="1"/>
  <c r="N90" i="16" s="1"/>
  <c r="O90" i="16" s="1"/>
  <c r="P90" i="16" s="1"/>
  <c r="Q90" i="16" s="1"/>
  <c r="R90" i="16" s="1"/>
  <c r="S90" i="16" s="1"/>
  <c r="T90" i="16" s="1"/>
  <c r="U90" i="16" s="1"/>
  <c r="V90" i="16" s="1"/>
  <c r="W90" i="16" s="1"/>
  <c r="X90" i="16" s="1"/>
  <c r="Y90" i="16" s="1"/>
  <c r="Z90" i="16" s="1"/>
  <c r="AA90" i="16" s="1"/>
  <c r="AB90" i="16" s="1"/>
  <c r="AC90" i="16" s="1"/>
  <c r="AD90" i="16" s="1"/>
  <c r="AE90" i="16" s="1"/>
  <c r="AF90" i="16" s="1"/>
  <c r="AG90" i="16" s="1"/>
  <c r="AH90" i="16" s="1"/>
  <c r="AI90" i="16" s="1"/>
  <c r="AJ90" i="16" s="1"/>
  <c r="AK90" i="16" s="1"/>
  <c r="AL90" i="16" s="1"/>
  <c r="H64" i="16"/>
  <c r="I64" i="16" s="1"/>
  <c r="J64" i="16" s="1"/>
  <c r="K64" i="16" s="1"/>
  <c r="L64" i="16" s="1"/>
  <c r="M64" i="16" s="1"/>
  <c r="N64" i="16" s="1"/>
  <c r="O64" i="16" s="1"/>
  <c r="P64" i="16" s="1"/>
  <c r="Q64" i="16" s="1"/>
  <c r="R64" i="16" s="1"/>
  <c r="S64" i="16" s="1"/>
  <c r="T64" i="16" s="1"/>
  <c r="U64" i="16" s="1"/>
  <c r="V64" i="16" s="1"/>
  <c r="W64" i="16" s="1"/>
  <c r="X64" i="16" s="1"/>
  <c r="Y64" i="16" s="1"/>
  <c r="Z64" i="16" s="1"/>
  <c r="AA64" i="16" s="1"/>
  <c r="AB64" i="16" s="1"/>
  <c r="AC64" i="16" s="1"/>
  <c r="AD64" i="16" s="1"/>
  <c r="AE64" i="16" s="1"/>
  <c r="AF64" i="16" s="1"/>
  <c r="AG64" i="16" s="1"/>
  <c r="AH64" i="16" s="1"/>
  <c r="AI64" i="16" s="1"/>
  <c r="AJ64" i="16" s="1"/>
  <c r="AK64" i="16" s="1"/>
  <c r="AL64" i="16" s="1"/>
  <c r="H58" i="16"/>
  <c r="I58" i="16" s="1"/>
  <c r="J58" i="16" s="1"/>
  <c r="K58" i="16" s="1"/>
  <c r="L58" i="16" s="1"/>
  <c r="M58" i="16" s="1"/>
  <c r="N58" i="16" s="1"/>
  <c r="O58" i="16" s="1"/>
  <c r="P58" i="16" s="1"/>
  <c r="Q58" i="16" s="1"/>
  <c r="R58" i="16" s="1"/>
  <c r="S58" i="16" s="1"/>
  <c r="T58" i="16" s="1"/>
  <c r="U58" i="16" s="1"/>
  <c r="V58" i="16" s="1"/>
  <c r="W58" i="16" s="1"/>
  <c r="X58" i="16" s="1"/>
  <c r="Y58" i="16" s="1"/>
  <c r="Z58" i="16" s="1"/>
  <c r="AA58" i="16" s="1"/>
  <c r="AB58" i="16" s="1"/>
  <c r="AC58" i="16" s="1"/>
  <c r="AD58" i="16" s="1"/>
  <c r="AE58" i="16" s="1"/>
  <c r="AF58" i="16" s="1"/>
  <c r="AG58" i="16" s="1"/>
  <c r="AH58" i="16" s="1"/>
  <c r="AI58" i="16" s="1"/>
  <c r="AJ58" i="16" s="1"/>
  <c r="AK58" i="16" s="1"/>
  <c r="AL58" i="16" s="1"/>
  <c r="H52" i="16"/>
  <c r="I52" i="16" s="1"/>
  <c r="J52" i="16" s="1"/>
  <c r="K52" i="16" s="1"/>
  <c r="L52" i="16" s="1"/>
  <c r="M52" i="16" s="1"/>
  <c r="N52" i="16" s="1"/>
  <c r="O52" i="16" s="1"/>
  <c r="P52" i="16" s="1"/>
  <c r="Q52" i="16" s="1"/>
  <c r="R52" i="16" s="1"/>
  <c r="S52" i="16" s="1"/>
  <c r="T52" i="16" s="1"/>
  <c r="U52" i="16" s="1"/>
  <c r="V52" i="16" s="1"/>
  <c r="W52" i="16" s="1"/>
  <c r="X52" i="16" s="1"/>
  <c r="Y52" i="16" s="1"/>
  <c r="Z52" i="16" s="1"/>
  <c r="AA52" i="16" s="1"/>
  <c r="AB52" i="16" s="1"/>
  <c r="AC52" i="16" s="1"/>
  <c r="AD52" i="16" s="1"/>
  <c r="AE52" i="16" s="1"/>
  <c r="AF52" i="16" s="1"/>
  <c r="AG52" i="16" s="1"/>
  <c r="AH52" i="16" s="1"/>
  <c r="AI52" i="16" s="1"/>
  <c r="AJ52" i="16" s="1"/>
  <c r="AK52" i="16" s="1"/>
  <c r="AL52" i="16" s="1"/>
  <c r="H46" i="16"/>
  <c r="H40" i="16"/>
  <c r="F225" i="4"/>
  <c r="C218" i="16"/>
  <c r="D113" i="4"/>
  <c r="D107" i="4"/>
  <c r="D55" i="4"/>
  <c r="D49" i="4"/>
  <c r="H450" i="16" l="1"/>
  <c r="H445" i="16"/>
  <c r="S207" i="16"/>
  <c r="S193" i="16"/>
  <c r="S201" i="16"/>
  <c r="S7" i="16"/>
  <c r="S113" i="16"/>
  <c r="S119" i="16"/>
  <c r="H181" i="4"/>
  <c r="H187" i="4"/>
  <c r="G181" i="4"/>
  <c r="G187" i="4"/>
  <c r="F181" i="4"/>
  <c r="F187" i="4"/>
  <c r="H53" i="18"/>
  <c r="I53" i="18"/>
  <c r="O95" i="16"/>
  <c r="O89" i="16"/>
  <c r="O83" i="16"/>
  <c r="V26" i="1"/>
  <c r="O332" i="16"/>
  <c r="M331" i="16"/>
  <c r="M101" i="16"/>
  <c r="M63" i="16"/>
  <c r="M57" i="16"/>
  <c r="N33" i="16"/>
  <c r="U24" i="1"/>
  <c r="P51" i="16"/>
  <c r="C277" i="4"/>
  <c r="C346" i="4" s="1"/>
  <c r="C356" i="16"/>
  <c r="C425" i="16" s="1"/>
  <c r="I219" i="16"/>
  <c r="M219" i="16"/>
  <c r="Q219" i="16"/>
  <c r="J219" i="16"/>
  <c r="N219" i="16"/>
  <c r="R219" i="16"/>
  <c r="K219" i="16"/>
  <c r="O219" i="16"/>
  <c r="S219" i="16"/>
  <c r="L219" i="16"/>
  <c r="P219" i="16"/>
  <c r="H219" i="16"/>
  <c r="C246" i="4"/>
  <c r="C325" i="16"/>
  <c r="A340" i="4"/>
  <c r="A349" i="4" s="1"/>
  <c r="F349" i="4" s="1"/>
  <c r="A419" i="16"/>
  <c r="A342" i="4"/>
  <c r="A351" i="4" s="1"/>
  <c r="H351" i="4" s="1"/>
  <c r="A421" i="16"/>
  <c r="A344" i="4"/>
  <c r="A353" i="4" s="1"/>
  <c r="H353" i="4" s="1"/>
  <c r="A423" i="16"/>
  <c r="A346" i="4"/>
  <c r="A355" i="4" s="1"/>
  <c r="F355" i="4" s="1"/>
  <c r="A425" i="16"/>
  <c r="AB53" i="1"/>
  <c r="AA69" i="1"/>
  <c r="K371" i="16"/>
  <c r="R54" i="1"/>
  <c r="Q70" i="1"/>
  <c r="C247" i="4"/>
  <c r="C326" i="16"/>
  <c r="K374" i="16"/>
  <c r="R56" i="1"/>
  <c r="Q72" i="1"/>
  <c r="K376" i="16"/>
  <c r="R58" i="1"/>
  <c r="Q74" i="1"/>
  <c r="C271" i="4"/>
  <c r="C340" i="4" s="1"/>
  <c r="C350" i="16"/>
  <c r="C419" i="16" s="1"/>
  <c r="A341" i="4"/>
  <c r="A350" i="4" s="1"/>
  <c r="H350" i="4" s="1"/>
  <c r="A420" i="16"/>
  <c r="A343" i="4"/>
  <c r="A352" i="4" s="1"/>
  <c r="F352" i="4" s="1"/>
  <c r="A422" i="16"/>
  <c r="A345" i="4"/>
  <c r="A354" i="4" s="1"/>
  <c r="H354" i="4" s="1"/>
  <c r="A424" i="16"/>
  <c r="S366" i="16"/>
  <c r="S368" i="16"/>
  <c r="S359" i="16"/>
  <c r="S365" i="16"/>
  <c r="S329" i="16"/>
  <c r="S415" i="16" s="1"/>
  <c r="S363" i="16"/>
  <c r="S367" i="16"/>
  <c r="S364" i="16"/>
  <c r="S361" i="16"/>
  <c r="S360" i="16"/>
  <c r="S362" i="16"/>
  <c r="S373" i="16"/>
  <c r="S369" i="16"/>
  <c r="S370" i="16"/>
  <c r="K372" i="16"/>
  <c r="R55" i="1"/>
  <c r="Q71" i="1"/>
  <c r="K375" i="16"/>
  <c r="R57" i="1"/>
  <c r="Q73" i="1"/>
  <c r="W29" i="1"/>
  <c r="Q335" i="16" s="1"/>
  <c r="W27" i="1"/>
  <c r="Q333" i="16" s="1"/>
  <c r="W28" i="1"/>
  <c r="Q334" i="16" s="1"/>
  <c r="T25" i="1"/>
  <c r="H355" i="16"/>
  <c r="H353" i="16"/>
  <c r="H339" i="16"/>
  <c r="H346" i="16"/>
  <c r="H350" i="16"/>
  <c r="H351" i="16"/>
  <c r="H352" i="16"/>
  <c r="H348" i="16"/>
  <c r="H347" i="16"/>
  <c r="H356" i="16"/>
  <c r="H340" i="16"/>
  <c r="H354" i="16"/>
  <c r="H349" i="16"/>
  <c r="H344" i="16"/>
  <c r="H341" i="16"/>
  <c r="H345" i="16"/>
  <c r="AG41" i="1"/>
  <c r="AF68" i="1"/>
  <c r="G272" i="4"/>
  <c r="H55" i="6"/>
  <c r="H59" i="6"/>
  <c r="P62" i="8"/>
  <c r="Q62" i="8"/>
  <c r="T62" i="8"/>
  <c r="U62" i="8"/>
  <c r="T6" i="16"/>
  <c r="I40" i="16"/>
  <c r="J40" i="16" s="1"/>
  <c r="K40" i="16" s="1"/>
  <c r="L40" i="16" s="1"/>
  <c r="M40" i="16" s="1"/>
  <c r="N40" i="16" s="1"/>
  <c r="O40" i="16" s="1"/>
  <c r="P40" i="16" s="1"/>
  <c r="Q40" i="16" s="1"/>
  <c r="R40" i="16" s="1"/>
  <c r="S40" i="16" s="1"/>
  <c r="T40" i="16" s="1"/>
  <c r="U40" i="16" s="1"/>
  <c r="V40" i="16" s="1"/>
  <c r="W40" i="16" s="1"/>
  <c r="X40" i="16" s="1"/>
  <c r="Y40" i="16" s="1"/>
  <c r="Z40" i="16" s="1"/>
  <c r="AA40" i="16" s="1"/>
  <c r="AB40" i="16" s="1"/>
  <c r="AC40" i="16" s="1"/>
  <c r="AD40" i="16" s="1"/>
  <c r="AE40" i="16" s="1"/>
  <c r="AF40" i="16" s="1"/>
  <c r="AG40" i="16" s="1"/>
  <c r="AH40" i="16" s="1"/>
  <c r="AI40" i="16" s="1"/>
  <c r="AJ40" i="16" s="1"/>
  <c r="AK40" i="16" s="1"/>
  <c r="AL40" i="16" s="1"/>
  <c r="I46" i="16"/>
  <c r="J46" i="16" s="1"/>
  <c r="K46" i="16" s="1"/>
  <c r="L46" i="16" s="1"/>
  <c r="M46" i="16" s="1"/>
  <c r="N46" i="16" s="1"/>
  <c r="O46" i="16" s="1"/>
  <c r="P46" i="16" s="1"/>
  <c r="Q46" i="16" s="1"/>
  <c r="R46" i="16" s="1"/>
  <c r="S46" i="16" s="1"/>
  <c r="T46" i="16" s="1"/>
  <c r="U46" i="16" s="1"/>
  <c r="V46" i="16" s="1"/>
  <c r="W46" i="16" s="1"/>
  <c r="X46" i="16" s="1"/>
  <c r="Y46" i="16" s="1"/>
  <c r="Z46" i="16" s="1"/>
  <c r="AA46" i="16" s="1"/>
  <c r="AB46" i="16" s="1"/>
  <c r="AC46" i="16" s="1"/>
  <c r="AD46" i="16" s="1"/>
  <c r="AE46" i="16" s="1"/>
  <c r="AF46" i="16" s="1"/>
  <c r="AG46" i="16" s="1"/>
  <c r="AH46" i="16" s="1"/>
  <c r="AI46" i="16" s="1"/>
  <c r="AJ46" i="16" s="1"/>
  <c r="AK46" i="16" s="1"/>
  <c r="AL46" i="16" s="1"/>
  <c r="I220" i="16"/>
  <c r="I208" i="16"/>
  <c r="I114" i="16"/>
  <c r="I194" i="16"/>
  <c r="I126" i="16"/>
  <c r="J126" i="16" s="1"/>
  <c r="K126" i="16" s="1"/>
  <c r="L126" i="16" s="1"/>
  <c r="M126" i="16" s="1"/>
  <c r="N126" i="16" s="1"/>
  <c r="O126" i="16" s="1"/>
  <c r="P126" i="16" s="1"/>
  <c r="Q126" i="16" s="1"/>
  <c r="R126" i="16" s="1"/>
  <c r="S126" i="16" s="1"/>
  <c r="T126" i="16" s="1"/>
  <c r="U126" i="16" s="1"/>
  <c r="V126" i="16" s="1"/>
  <c r="W126" i="16" s="1"/>
  <c r="X126" i="16" s="1"/>
  <c r="Y126" i="16" s="1"/>
  <c r="Z126" i="16" s="1"/>
  <c r="AA126" i="16" s="1"/>
  <c r="AB126" i="16" s="1"/>
  <c r="AC126" i="16" s="1"/>
  <c r="AD126" i="16" s="1"/>
  <c r="AE126" i="16" s="1"/>
  <c r="AF126" i="16" s="1"/>
  <c r="AG126" i="16" s="1"/>
  <c r="AH126" i="16" s="1"/>
  <c r="AI126" i="16" s="1"/>
  <c r="AJ126" i="16" s="1"/>
  <c r="AK126" i="16" s="1"/>
  <c r="AL126" i="16" s="1"/>
  <c r="I34" i="16"/>
  <c r="J34" i="16" s="1"/>
  <c r="K34" i="16" s="1"/>
  <c r="L34" i="16" s="1"/>
  <c r="M34" i="16" s="1"/>
  <c r="N34" i="16" s="1"/>
  <c r="O34" i="16" s="1"/>
  <c r="P34" i="16" s="1"/>
  <c r="Q34" i="16" s="1"/>
  <c r="R34" i="16" s="1"/>
  <c r="S34" i="16" s="1"/>
  <c r="T34" i="16" s="1"/>
  <c r="U34" i="16" s="1"/>
  <c r="V34" i="16" s="1"/>
  <c r="W34" i="16" s="1"/>
  <c r="X34" i="16" s="1"/>
  <c r="Y34" i="16" s="1"/>
  <c r="Z34" i="16" s="1"/>
  <c r="AA34" i="16" s="1"/>
  <c r="AB34" i="16" s="1"/>
  <c r="AC34" i="16" s="1"/>
  <c r="AD34" i="16" s="1"/>
  <c r="AE34" i="16" s="1"/>
  <c r="AF34" i="16" s="1"/>
  <c r="AG34" i="16" s="1"/>
  <c r="AH34" i="16" s="1"/>
  <c r="AI34" i="16" s="1"/>
  <c r="AJ34" i="16" s="1"/>
  <c r="AK34" i="16" s="1"/>
  <c r="AL34" i="16" s="1"/>
  <c r="I120" i="16"/>
  <c r="I202" i="16"/>
  <c r="I228" i="16"/>
  <c r="J228" i="16" s="1"/>
  <c r="K228" i="16" s="1"/>
  <c r="L228" i="16" s="1"/>
  <c r="M228" i="16" s="1"/>
  <c r="N228" i="16" s="1"/>
  <c r="O228" i="16" s="1"/>
  <c r="P228" i="16" s="1"/>
  <c r="Q228" i="16" s="1"/>
  <c r="R228" i="16" s="1"/>
  <c r="S228" i="16" s="1"/>
  <c r="T228" i="16" s="1"/>
  <c r="U228" i="16" s="1"/>
  <c r="V228" i="16" s="1"/>
  <c r="W228" i="16" s="1"/>
  <c r="X228" i="16" s="1"/>
  <c r="Y228" i="16" s="1"/>
  <c r="Z228" i="16" s="1"/>
  <c r="AA228" i="16" s="1"/>
  <c r="AB228" i="16" s="1"/>
  <c r="AC228" i="16" s="1"/>
  <c r="AD228" i="16" s="1"/>
  <c r="AE228" i="16" s="1"/>
  <c r="AF228" i="16" s="1"/>
  <c r="AG228" i="16" s="1"/>
  <c r="AH228" i="16" s="1"/>
  <c r="AI228" i="16" s="1"/>
  <c r="AJ228" i="16" s="1"/>
  <c r="AK228" i="16" s="1"/>
  <c r="AL228" i="16" s="1"/>
  <c r="H234" i="16"/>
  <c r="H273" i="4"/>
  <c r="H46" i="6" s="1"/>
  <c r="H265" i="4"/>
  <c r="H267" i="4"/>
  <c r="H266" i="4"/>
  <c r="H274" i="4"/>
  <c r="H261" i="4"/>
  <c r="H260" i="4"/>
  <c r="H262" i="4"/>
  <c r="H268" i="4"/>
  <c r="H270" i="4"/>
  <c r="H269" i="4"/>
  <c r="H271" i="4"/>
  <c r="H44" i="6" s="1"/>
  <c r="H276" i="4"/>
  <c r="H48" i="6" s="1"/>
  <c r="H272" i="4"/>
  <c r="H45" i="6" s="1"/>
  <c r="H277" i="4"/>
  <c r="H49" i="6" s="1"/>
  <c r="H275" i="4"/>
  <c r="G273" i="4"/>
  <c r="G274" i="4"/>
  <c r="G262" i="4"/>
  <c r="G270" i="4"/>
  <c r="G267" i="4"/>
  <c r="G269" i="4"/>
  <c r="G260" i="4"/>
  <c r="G268" i="4"/>
  <c r="G266" i="4"/>
  <c r="G261" i="4"/>
  <c r="G265" i="4"/>
  <c r="G271" i="4"/>
  <c r="G276" i="4"/>
  <c r="G277" i="4"/>
  <c r="G275" i="4"/>
  <c r="F277" i="4"/>
  <c r="L62" i="8"/>
  <c r="M62" i="8"/>
  <c r="F272" i="4"/>
  <c r="F273" i="4"/>
  <c r="F271" i="4"/>
  <c r="F269" i="4"/>
  <c r="F274" i="4"/>
  <c r="F265" i="4"/>
  <c r="F268" i="4"/>
  <c r="F270" i="4"/>
  <c r="F261" i="4"/>
  <c r="F267" i="4"/>
  <c r="F266" i="4"/>
  <c r="F260" i="4"/>
  <c r="F262" i="4"/>
  <c r="F275" i="4"/>
  <c r="F276" i="4"/>
  <c r="F71" i="1"/>
  <c r="C273" i="4"/>
  <c r="F73" i="1"/>
  <c r="C276" i="4"/>
  <c r="F72" i="1"/>
  <c r="C275" i="4"/>
  <c r="F70" i="1"/>
  <c r="C272" i="4"/>
  <c r="D49" i="19"/>
  <c r="F69" i="1"/>
  <c r="F74" i="1"/>
  <c r="J208" i="16" l="1"/>
  <c r="I404" i="16"/>
  <c r="I409" i="16" s="1"/>
  <c r="I476" i="16" s="1"/>
  <c r="T193" i="16"/>
  <c r="T207" i="16"/>
  <c r="T201" i="16"/>
  <c r="J202" i="16"/>
  <c r="I401" i="16"/>
  <c r="I408" i="16" s="1"/>
  <c r="I475" i="16" s="1"/>
  <c r="J194" i="16"/>
  <c r="I397" i="16"/>
  <c r="I407" i="16" s="1"/>
  <c r="I474" i="16" s="1"/>
  <c r="T7" i="16"/>
  <c r="T113" i="16"/>
  <c r="T119" i="16"/>
  <c r="J120" i="16"/>
  <c r="I354" i="16"/>
  <c r="I390" i="16" s="1"/>
  <c r="J114" i="16"/>
  <c r="I340" i="16"/>
  <c r="F311" i="4"/>
  <c r="G311" i="4"/>
  <c r="H390" i="16"/>
  <c r="H47" i="6"/>
  <c r="H311" i="4"/>
  <c r="H55" i="18"/>
  <c r="H136" i="4"/>
  <c r="F136" i="4"/>
  <c r="F263" i="4" s="1"/>
  <c r="G136" i="4"/>
  <c r="G263" i="4" s="1"/>
  <c r="G78" i="4"/>
  <c r="H78" i="4"/>
  <c r="G84" i="16" s="1"/>
  <c r="H84" i="16" s="1"/>
  <c r="I84" i="16" s="1"/>
  <c r="I321" i="16" s="1"/>
  <c r="F78" i="4"/>
  <c r="G72" i="4"/>
  <c r="H72" i="4"/>
  <c r="G78" i="16" s="1"/>
  <c r="H78" i="16" s="1"/>
  <c r="I78" i="16" s="1"/>
  <c r="J78" i="16" s="1"/>
  <c r="K78" i="16" s="1"/>
  <c r="L78" i="16" s="1"/>
  <c r="M78" i="16" s="1"/>
  <c r="N78" i="16" s="1"/>
  <c r="O78" i="16" s="1"/>
  <c r="P78" i="16" s="1"/>
  <c r="Q78" i="16" s="1"/>
  <c r="R78" i="16" s="1"/>
  <c r="S78" i="16" s="1"/>
  <c r="T78" i="16" s="1"/>
  <c r="U78" i="16" s="1"/>
  <c r="V78" i="16" s="1"/>
  <c r="W78" i="16" s="1"/>
  <c r="X78" i="16" s="1"/>
  <c r="Y78" i="16" s="1"/>
  <c r="Z78" i="16" s="1"/>
  <c r="AA78" i="16" s="1"/>
  <c r="AB78" i="16" s="1"/>
  <c r="AC78" i="16" s="1"/>
  <c r="AD78" i="16" s="1"/>
  <c r="AE78" i="16" s="1"/>
  <c r="AF78" i="16" s="1"/>
  <c r="AG78" i="16" s="1"/>
  <c r="AH78" i="16" s="1"/>
  <c r="AI78" i="16" s="1"/>
  <c r="AJ78" i="16" s="1"/>
  <c r="AK78" i="16" s="1"/>
  <c r="AL78" i="16" s="1"/>
  <c r="F72" i="4"/>
  <c r="G130" i="4"/>
  <c r="H130" i="4"/>
  <c r="G158" i="16" s="1"/>
  <c r="H158" i="16" s="1"/>
  <c r="I158" i="16" s="1"/>
  <c r="F130" i="4"/>
  <c r="H124" i="4"/>
  <c r="F124" i="4"/>
  <c r="F264" i="4" s="1"/>
  <c r="G124" i="4"/>
  <c r="G66" i="4"/>
  <c r="H66" i="4"/>
  <c r="G72" i="16" s="1"/>
  <c r="H72" i="16" s="1"/>
  <c r="I72" i="16" s="1"/>
  <c r="F66" i="4"/>
  <c r="P95" i="16"/>
  <c r="P89" i="16"/>
  <c r="P83" i="16"/>
  <c r="P332" i="16"/>
  <c r="W26" i="1"/>
  <c r="N331" i="16"/>
  <c r="N101" i="16"/>
  <c r="N63" i="16"/>
  <c r="N57" i="16"/>
  <c r="O33" i="16"/>
  <c r="V24" i="1"/>
  <c r="O330" i="16"/>
  <c r="H349" i="4"/>
  <c r="G354" i="4"/>
  <c r="F350" i="4"/>
  <c r="F354" i="4"/>
  <c r="G355" i="4"/>
  <c r="G341" i="4"/>
  <c r="F351" i="4"/>
  <c r="F353" i="4"/>
  <c r="G350" i="4"/>
  <c r="G352" i="4"/>
  <c r="G351" i="4"/>
  <c r="G349" i="4"/>
  <c r="H352" i="4"/>
  <c r="H343" i="4"/>
  <c r="H355" i="4"/>
  <c r="G353" i="4"/>
  <c r="Q51" i="16"/>
  <c r="I414" i="16"/>
  <c r="J220" i="16"/>
  <c r="AK424" i="16"/>
  <c r="AL424" i="16"/>
  <c r="K424" i="16"/>
  <c r="O424" i="16"/>
  <c r="S424" i="16"/>
  <c r="W424" i="16"/>
  <c r="AA424" i="16"/>
  <c r="AE424" i="16"/>
  <c r="AI424" i="16"/>
  <c r="L424" i="16"/>
  <c r="P424" i="16"/>
  <c r="T424" i="16"/>
  <c r="X424" i="16"/>
  <c r="AB424" i="16"/>
  <c r="AF424" i="16"/>
  <c r="AJ424" i="16"/>
  <c r="I424" i="16"/>
  <c r="Q424" i="16"/>
  <c r="Y424" i="16"/>
  <c r="AG424" i="16"/>
  <c r="A433" i="16"/>
  <c r="J424" i="16"/>
  <c r="R424" i="16"/>
  <c r="Z424" i="16"/>
  <c r="AH424" i="16"/>
  <c r="M424" i="16"/>
  <c r="U424" i="16"/>
  <c r="AC424" i="16"/>
  <c r="N424" i="16"/>
  <c r="V424" i="16"/>
  <c r="AD424" i="16"/>
  <c r="H424" i="16"/>
  <c r="AK420" i="16"/>
  <c r="AL420" i="16"/>
  <c r="L420" i="16"/>
  <c r="P420" i="16"/>
  <c r="T420" i="16"/>
  <c r="X420" i="16"/>
  <c r="AB420" i="16"/>
  <c r="AF420" i="16"/>
  <c r="AJ420" i="16"/>
  <c r="M420" i="16"/>
  <c r="R420" i="16"/>
  <c r="W420" i="16"/>
  <c r="AC420" i="16"/>
  <c r="AH420" i="16"/>
  <c r="I420" i="16"/>
  <c r="N420" i="16"/>
  <c r="S420" i="16"/>
  <c r="Y420" i="16"/>
  <c r="AD420" i="16"/>
  <c r="AI420" i="16"/>
  <c r="A429" i="16"/>
  <c r="K429" i="16" s="1"/>
  <c r="O420" i="16"/>
  <c r="Z420" i="16"/>
  <c r="Q420" i="16"/>
  <c r="AA420" i="16"/>
  <c r="J420" i="16"/>
  <c r="U420" i="16"/>
  <c r="AE420" i="16"/>
  <c r="K420" i="16"/>
  <c r="V420" i="16"/>
  <c r="AG420" i="16"/>
  <c r="H420" i="16"/>
  <c r="L376" i="16"/>
  <c r="S58" i="1"/>
  <c r="R74" i="1"/>
  <c r="AL425" i="16"/>
  <c r="AK425" i="16"/>
  <c r="K425" i="16"/>
  <c r="O425" i="16"/>
  <c r="S425" i="16"/>
  <c r="W425" i="16"/>
  <c r="AA425" i="16"/>
  <c r="AE425" i="16"/>
  <c r="AI425" i="16"/>
  <c r="L425" i="16"/>
  <c r="P425" i="16"/>
  <c r="T425" i="16"/>
  <c r="X425" i="16"/>
  <c r="AB425" i="16"/>
  <c r="AF425" i="16"/>
  <c r="AJ425" i="16"/>
  <c r="M425" i="16"/>
  <c r="U425" i="16"/>
  <c r="AC425" i="16"/>
  <c r="N425" i="16"/>
  <c r="V425" i="16"/>
  <c r="AD425" i="16"/>
  <c r="I425" i="16"/>
  <c r="Q425" i="16"/>
  <c r="Y425" i="16"/>
  <c r="AG425" i="16"/>
  <c r="J425" i="16"/>
  <c r="R425" i="16"/>
  <c r="A434" i="16"/>
  <c r="K434" i="16" s="1"/>
  <c r="Z425" i="16"/>
  <c r="AH425" i="16"/>
  <c r="H425" i="16"/>
  <c r="A430" i="16"/>
  <c r="AL421" i="16"/>
  <c r="AK421" i="16"/>
  <c r="L421" i="16"/>
  <c r="P421" i="16"/>
  <c r="T421" i="16"/>
  <c r="X421" i="16"/>
  <c r="K421" i="16"/>
  <c r="Q421" i="16"/>
  <c r="V421" i="16"/>
  <c r="AA421" i="16"/>
  <c r="AE421" i="16"/>
  <c r="AI421" i="16"/>
  <c r="M421" i="16"/>
  <c r="R421" i="16"/>
  <c r="W421" i="16"/>
  <c r="AB421" i="16"/>
  <c r="AF421" i="16"/>
  <c r="AJ421" i="16"/>
  <c r="I421" i="16"/>
  <c r="S421" i="16"/>
  <c r="AC421" i="16"/>
  <c r="J421" i="16"/>
  <c r="U421" i="16"/>
  <c r="AD421" i="16"/>
  <c r="N421" i="16"/>
  <c r="Y421" i="16"/>
  <c r="AG421" i="16"/>
  <c r="Z421" i="16"/>
  <c r="AH421" i="16"/>
  <c r="O421" i="16"/>
  <c r="H421" i="16"/>
  <c r="L375" i="16"/>
  <c r="S57" i="1"/>
  <c r="R73" i="1"/>
  <c r="L372" i="16"/>
  <c r="S55" i="1"/>
  <c r="R71" i="1"/>
  <c r="AK422" i="16"/>
  <c r="K422" i="16"/>
  <c r="O422" i="16"/>
  <c r="S422" i="16"/>
  <c r="W422" i="16"/>
  <c r="AA422" i="16"/>
  <c r="AE422" i="16"/>
  <c r="AI422" i="16"/>
  <c r="AL422" i="16"/>
  <c r="L422" i="16"/>
  <c r="P422" i="16"/>
  <c r="T422" i="16"/>
  <c r="X422" i="16"/>
  <c r="AB422" i="16"/>
  <c r="AF422" i="16"/>
  <c r="AJ422" i="16"/>
  <c r="I422" i="16"/>
  <c r="Q422" i="16"/>
  <c r="Y422" i="16"/>
  <c r="AG422" i="16"/>
  <c r="J422" i="16"/>
  <c r="R422" i="16"/>
  <c r="Z422" i="16"/>
  <c r="AH422" i="16"/>
  <c r="M422" i="16"/>
  <c r="U422" i="16"/>
  <c r="AC422" i="16"/>
  <c r="AD422" i="16"/>
  <c r="N422" i="16"/>
  <c r="V422" i="16"/>
  <c r="A431" i="16"/>
  <c r="H422" i="16"/>
  <c r="L371" i="16"/>
  <c r="S54" i="1"/>
  <c r="R70" i="1"/>
  <c r="AL423" i="16"/>
  <c r="AK423" i="16"/>
  <c r="K423" i="16"/>
  <c r="O423" i="16"/>
  <c r="S423" i="16"/>
  <c r="W423" i="16"/>
  <c r="AA423" i="16"/>
  <c r="AE423" i="16"/>
  <c r="AI423" i="16"/>
  <c r="L423" i="16"/>
  <c r="P423" i="16"/>
  <c r="T423" i="16"/>
  <c r="X423" i="16"/>
  <c r="AB423" i="16"/>
  <c r="AF423" i="16"/>
  <c r="AJ423" i="16"/>
  <c r="M423" i="16"/>
  <c r="U423" i="16"/>
  <c r="AC423" i="16"/>
  <c r="N423" i="16"/>
  <c r="V423" i="16"/>
  <c r="AD423" i="16"/>
  <c r="I423" i="16"/>
  <c r="Q423" i="16"/>
  <c r="Y423" i="16"/>
  <c r="AG423" i="16"/>
  <c r="AH423" i="16"/>
  <c r="J423" i="16"/>
  <c r="R423" i="16"/>
  <c r="Z423" i="16"/>
  <c r="A432" i="16"/>
  <c r="K432" i="16" s="1"/>
  <c r="H423" i="16"/>
  <c r="AL419" i="16"/>
  <c r="L419" i="16"/>
  <c r="P419" i="16"/>
  <c r="T419" i="16"/>
  <c r="X419" i="16"/>
  <c r="AB419" i="16"/>
  <c r="AF419" i="16"/>
  <c r="AJ419" i="16"/>
  <c r="I419" i="16"/>
  <c r="N419" i="16"/>
  <c r="S419" i="16"/>
  <c r="Y419" i="16"/>
  <c r="AD419" i="16"/>
  <c r="AI419" i="16"/>
  <c r="J419" i="16"/>
  <c r="O419" i="16"/>
  <c r="U419" i="16"/>
  <c r="Z419" i="16"/>
  <c r="AE419" i="16"/>
  <c r="AK419" i="16"/>
  <c r="K419" i="16"/>
  <c r="V419" i="16"/>
  <c r="AG419" i="16"/>
  <c r="M419" i="16"/>
  <c r="W419" i="16"/>
  <c r="AH419" i="16"/>
  <c r="A428" i="16"/>
  <c r="Q419" i="16"/>
  <c r="AA419" i="16"/>
  <c r="R419" i="16"/>
  <c r="AC419" i="16"/>
  <c r="H419" i="16"/>
  <c r="T366" i="16"/>
  <c r="T359" i="16"/>
  <c r="T368" i="16"/>
  <c r="T360" i="16"/>
  <c r="T365" i="16"/>
  <c r="T362" i="16"/>
  <c r="T373" i="16"/>
  <c r="T361" i="16"/>
  <c r="T364" i="16"/>
  <c r="T329" i="16"/>
  <c r="T415" i="16" s="1"/>
  <c r="T367" i="16"/>
  <c r="T363" i="16"/>
  <c r="T369" i="16"/>
  <c r="T370" i="16"/>
  <c r="L374" i="16"/>
  <c r="S56" i="1"/>
  <c r="R72" i="1"/>
  <c r="AC53" i="1"/>
  <c r="AB69" i="1"/>
  <c r="T219" i="16"/>
  <c r="U25" i="1"/>
  <c r="X27" i="1"/>
  <c r="R333" i="16" s="1"/>
  <c r="X28" i="1"/>
  <c r="R334" i="16" s="1"/>
  <c r="X29" i="1"/>
  <c r="R335" i="16" s="1"/>
  <c r="AH41" i="1"/>
  <c r="AG68" i="1"/>
  <c r="G346" i="4"/>
  <c r="G342" i="4"/>
  <c r="F344" i="4"/>
  <c r="G345" i="4"/>
  <c r="G336" i="4"/>
  <c r="H336" i="4"/>
  <c r="F336" i="4"/>
  <c r="H64" i="6"/>
  <c r="F343" i="4"/>
  <c r="F341" i="4"/>
  <c r="G343" i="4"/>
  <c r="H340" i="4"/>
  <c r="H346" i="4"/>
  <c r="H341" i="4"/>
  <c r="H345" i="4"/>
  <c r="U6" i="16"/>
  <c r="C341" i="4"/>
  <c r="C344" i="4"/>
  <c r="C345" i="4"/>
  <c r="F342" i="4"/>
  <c r="G340" i="4"/>
  <c r="F345" i="4"/>
  <c r="H344" i="4"/>
  <c r="C342" i="4"/>
  <c r="F346" i="4"/>
  <c r="F340" i="4"/>
  <c r="G344" i="4"/>
  <c r="H342" i="4"/>
  <c r="I234" i="16"/>
  <c r="J234" i="16" s="1"/>
  <c r="K234" i="16" s="1"/>
  <c r="L234" i="16" s="1"/>
  <c r="M234" i="16" s="1"/>
  <c r="N234" i="16" s="1"/>
  <c r="O234" i="16" s="1"/>
  <c r="P234" i="16" s="1"/>
  <c r="Q234" i="16" s="1"/>
  <c r="R234" i="16" s="1"/>
  <c r="S234" i="16" s="1"/>
  <c r="T234" i="16" s="1"/>
  <c r="U234" i="16" s="1"/>
  <c r="V234" i="16" s="1"/>
  <c r="W234" i="16" s="1"/>
  <c r="X234" i="16" s="1"/>
  <c r="Y234" i="16" s="1"/>
  <c r="Z234" i="16" s="1"/>
  <c r="AA234" i="16" s="1"/>
  <c r="AB234" i="16" s="1"/>
  <c r="AC234" i="16" s="1"/>
  <c r="AD234" i="16" s="1"/>
  <c r="AE234" i="16" s="1"/>
  <c r="AF234" i="16" s="1"/>
  <c r="AG234" i="16" s="1"/>
  <c r="AH234" i="16" s="1"/>
  <c r="AI234" i="16" s="1"/>
  <c r="AJ234" i="16" s="1"/>
  <c r="AK234" i="16" s="1"/>
  <c r="AL234" i="16" s="1"/>
  <c r="K194" i="16" l="1"/>
  <c r="J397" i="16"/>
  <c r="J407" i="16" s="1"/>
  <c r="J474" i="16" s="1"/>
  <c r="U201" i="16"/>
  <c r="U207" i="16"/>
  <c r="U193" i="16"/>
  <c r="K202" i="16"/>
  <c r="J401" i="16"/>
  <c r="J408" i="16" s="1"/>
  <c r="J475" i="16" s="1"/>
  <c r="K208" i="16"/>
  <c r="J404" i="16"/>
  <c r="J409" i="16" s="1"/>
  <c r="J476" i="16" s="1"/>
  <c r="I391" i="16"/>
  <c r="I471" i="16" s="1"/>
  <c r="H391" i="16"/>
  <c r="H471" i="16" s="1"/>
  <c r="U7" i="16"/>
  <c r="U113" i="16"/>
  <c r="U119" i="16"/>
  <c r="F312" i="4"/>
  <c r="F392" i="4" s="1"/>
  <c r="G312" i="4"/>
  <c r="G392" i="4" s="1"/>
  <c r="H312" i="4"/>
  <c r="H392" i="4" s="1"/>
  <c r="K120" i="16"/>
  <c r="J354" i="16"/>
  <c r="J390" i="16" s="1"/>
  <c r="K114" i="16"/>
  <c r="J340" i="16"/>
  <c r="F309" i="4"/>
  <c r="F300" i="4"/>
  <c r="F306" i="4"/>
  <c r="F307" i="4" s="1"/>
  <c r="H323" i="16"/>
  <c r="H321" i="16"/>
  <c r="G164" i="16"/>
  <c r="H164" i="16" s="1"/>
  <c r="H263" i="4"/>
  <c r="F241" i="4"/>
  <c r="G264" i="4"/>
  <c r="G309" i="4" s="1"/>
  <c r="G152" i="16"/>
  <c r="H152" i="16" s="1"/>
  <c r="H264" i="4"/>
  <c r="Q332" i="16"/>
  <c r="Q95" i="16"/>
  <c r="Q89" i="16"/>
  <c r="Q83" i="16"/>
  <c r="X26" i="1"/>
  <c r="O331" i="16"/>
  <c r="O101" i="16"/>
  <c r="O63" i="16"/>
  <c r="O57" i="16"/>
  <c r="P33" i="16"/>
  <c r="P330" i="16"/>
  <c r="W24" i="1"/>
  <c r="J158" i="16"/>
  <c r="J84" i="16"/>
  <c r="J321" i="16" s="1"/>
  <c r="I323" i="16"/>
  <c r="J72" i="16"/>
  <c r="I320" i="16"/>
  <c r="J439" i="16"/>
  <c r="J481" i="16" s="1"/>
  <c r="U428" i="16"/>
  <c r="L432" i="16"/>
  <c r="L429" i="16"/>
  <c r="L433" i="16"/>
  <c r="L430" i="16"/>
  <c r="R51" i="16"/>
  <c r="Y438" i="16"/>
  <c r="Y480" i="16" s="1"/>
  <c r="R439" i="16"/>
  <c r="R481" i="16" s="1"/>
  <c r="I439" i="16"/>
  <c r="I481" i="16" s="1"/>
  <c r="AC439" i="16"/>
  <c r="AC481" i="16" s="1"/>
  <c r="W438" i="16"/>
  <c r="W480" i="16" s="1"/>
  <c r="AD438" i="16"/>
  <c r="AD480" i="16" s="1"/>
  <c r="I438" i="16"/>
  <c r="I480" i="16" s="1"/>
  <c r="Y439" i="16"/>
  <c r="Y481" i="16" s="1"/>
  <c r="V439" i="16"/>
  <c r="V481" i="16" s="1"/>
  <c r="M439" i="16"/>
  <c r="M481" i="16" s="1"/>
  <c r="AL439" i="16"/>
  <c r="AL481" i="16" s="1"/>
  <c r="AG438" i="16"/>
  <c r="AG480" i="16" s="1"/>
  <c r="S438" i="16"/>
  <c r="S480" i="16" s="1"/>
  <c r="AF439" i="16"/>
  <c r="AF481" i="16" s="1"/>
  <c r="P439" i="16"/>
  <c r="P481" i="16" s="1"/>
  <c r="AA439" i="16"/>
  <c r="AA481" i="16" s="1"/>
  <c r="K439" i="16"/>
  <c r="K481" i="16" s="1"/>
  <c r="H439" i="16"/>
  <c r="H481" i="16" s="1"/>
  <c r="AI438" i="16"/>
  <c r="AI480" i="16" s="1"/>
  <c r="Q439" i="16"/>
  <c r="Q481" i="16" s="1"/>
  <c r="AJ439" i="16"/>
  <c r="AJ481" i="16" s="1"/>
  <c r="T439" i="16"/>
  <c r="T481" i="16" s="1"/>
  <c r="AE439" i="16"/>
  <c r="AE481" i="16" s="1"/>
  <c r="O439" i="16"/>
  <c r="O481" i="16" s="1"/>
  <c r="AH439" i="16"/>
  <c r="AH481" i="16" s="1"/>
  <c r="J438" i="16"/>
  <c r="J480" i="16" s="1"/>
  <c r="O438" i="16"/>
  <c r="O480" i="16" s="1"/>
  <c r="AE438" i="16"/>
  <c r="AE480" i="16" s="1"/>
  <c r="AF438" i="16"/>
  <c r="AF480" i="16" s="1"/>
  <c r="AC438" i="16"/>
  <c r="AC480" i="16" s="1"/>
  <c r="P438" i="16"/>
  <c r="P480" i="16" s="1"/>
  <c r="X438" i="16"/>
  <c r="X480" i="16" s="1"/>
  <c r="Z438" i="16"/>
  <c r="Z480" i="16" s="1"/>
  <c r="X439" i="16"/>
  <c r="X481" i="16" s="1"/>
  <c r="AI439" i="16"/>
  <c r="AI481" i="16" s="1"/>
  <c r="S439" i="16"/>
  <c r="S481" i="16" s="1"/>
  <c r="Q438" i="16"/>
  <c r="Q480" i="16" s="1"/>
  <c r="M438" i="16"/>
  <c r="M480" i="16" s="1"/>
  <c r="AK438" i="16"/>
  <c r="AK480" i="16" s="1"/>
  <c r="AJ438" i="16"/>
  <c r="AJ480" i="16" s="1"/>
  <c r="N439" i="16"/>
  <c r="N481" i="16" s="1"/>
  <c r="R438" i="16"/>
  <c r="R480" i="16" s="1"/>
  <c r="AH438" i="16"/>
  <c r="AH480" i="16" s="1"/>
  <c r="V438" i="16"/>
  <c r="V480" i="16" s="1"/>
  <c r="N438" i="16"/>
  <c r="N480" i="16" s="1"/>
  <c r="AB438" i="16"/>
  <c r="AB480" i="16" s="1"/>
  <c r="L438" i="16"/>
  <c r="L480" i="16" s="1"/>
  <c r="Z439" i="16"/>
  <c r="Z481" i="16" s="1"/>
  <c r="AG439" i="16"/>
  <c r="AG481" i="16" s="1"/>
  <c r="AD439" i="16"/>
  <c r="AD481" i="16" s="1"/>
  <c r="U439" i="16"/>
  <c r="U481" i="16" s="1"/>
  <c r="AB439" i="16"/>
  <c r="AB481" i="16" s="1"/>
  <c r="L439" i="16"/>
  <c r="L481" i="16" s="1"/>
  <c r="W439" i="16"/>
  <c r="W481" i="16" s="1"/>
  <c r="AK439" i="16"/>
  <c r="AK481" i="16" s="1"/>
  <c r="AA438" i="16"/>
  <c r="AA480" i="16" s="1"/>
  <c r="K438" i="16"/>
  <c r="K480" i="16" s="1"/>
  <c r="U438" i="16"/>
  <c r="U480" i="16" s="1"/>
  <c r="AL438" i="16"/>
  <c r="AL480" i="16" s="1"/>
  <c r="T438" i="16"/>
  <c r="T480" i="16" s="1"/>
  <c r="M374" i="16"/>
  <c r="S72" i="1"/>
  <c r="M432" i="16" s="1"/>
  <c r="T56" i="1"/>
  <c r="M375" i="16"/>
  <c r="S73" i="1"/>
  <c r="M433" i="16" s="1"/>
  <c r="T57" i="1"/>
  <c r="H429" i="16"/>
  <c r="I429" i="16"/>
  <c r="J429" i="16"/>
  <c r="H433" i="16"/>
  <c r="I433" i="16"/>
  <c r="J433" i="16"/>
  <c r="I437" i="16"/>
  <c r="I479" i="16" s="1"/>
  <c r="U359" i="16"/>
  <c r="U368" i="16"/>
  <c r="U362" i="16"/>
  <c r="U361" i="16"/>
  <c r="U366" i="16"/>
  <c r="U364" i="16"/>
  <c r="U363" i="16"/>
  <c r="U373" i="16"/>
  <c r="U367" i="16"/>
  <c r="U329" i="16"/>
  <c r="U415" i="16" s="1"/>
  <c r="U360" i="16"/>
  <c r="U365" i="16"/>
  <c r="U369" i="16"/>
  <c r="U219" i="16"/>
  <c r="U370" i="16"/>
  <c r="AD53" i="1"/>
  <c r="AC69" i="1"/>
  <c r="H438" i="16"/>
  <c r="H480" i="16" s="1"/>
  <c r="M372" i="16"/>
  <c r="T55" i="1"/>
  <c r="S71" i="1"/>
  <c r="M430" i="16" s="1"/>
  <c r="H430" i="16"/>
  <c r="I430" i="16"/>
  <c r="J430" i="16"/>
  <c r="H434" i="16"/>
  <c r="I434" i="16"/>
  <c r="J434" i="16"/>
  <c r="K430" i="16"/>
  <c r="H428" i="16"/>
  <c r="I428" i="16"/>
  <c r="J428" i="16"/>
  <c r="K428" i="16"/>
  <c r="L428" i="16"/>
  <c r="M428" i="16"/>
  <c r="N428" i="16"/>
  <c r="O428" i="16"/>
  <c r="P428" i="16"/>
  <c r="Q428" i="16"/>
  <c r="R428" i="16"/>
  <c r="S428" i="16"/>
  <c r="T428" i="16"/>
  <c r="H432" i="16"/>
  <c r="I432" i="16"/>
  <c r="J432" i="16"/>
  <c r="L434" i="16"/>
  <c r="K433" i="16"/>
  <c r="M371" i="16"/>
  <c r="S70" i="1"/>
  <c r="M429" i="16" s="1"/>
  <c r="T54" i="1"/>
  <c r="N431" i="16"/>
  <c r="I431" i="16"/>
  <c r="J431" i="16"/>
  <c r="K431" i="16"/>
  <c r="M431" i="16"/>
  <c r="L431" i="16"/>
  <c r="O431" i="16"/>
  <c r="Q431" i="16"/>
  <c r="R431" i="16"/>
  <c r="S431" i="16"/>
  <c r="U431" i="16"/>
  <c r="P431" i="16"/>
  <c r="H431" i="16"/>
  <c r="T431" i="16"/>
  <c r="M376" i="16"/>
  <c r="T58" i="1"/>
  <c r="S74" i="1"/>
  <c r="M434" i="16" s="1"/>
  <c r="J414" i="16"/>
  <c r="K220" i="16"/>
  <c r="Y29" i="1"/>
  <c r="S335" i="16" s="1"/>
  <c r="V25" i="1"/>
  <c r="Y28" i="1"/>
  <c r="S334" i="16" s="1"/>
  <c r="Y27" i="1"/>
  <c r="S333" i="16" s="1"/>
  <c r="AI41" i="1"/>
  <c r="AH68" i="1"/>
  <c r="G359" i="4"/>
  <c r="G360" i="4"/>
  <c r="H360" i="4"/>
  <c r="H402" i="4" s="1"/>
  <c r="H359" i="4"/>
  <c r="H401" i="4" s="1"/>
  <c r="F359" i="4"/>
  <c r="F360" i="4"/>
  <c r="G244" i="4"/>
  <c r="H242" i="4"/>
  <c r="H41" i="6" s="1"/>
  <c r="H245" i="4"/>
  <c r="G241" i="4"/>
  <c r="G243" i="4"/>
  <c r="V6" i="16"/>
  <c r="H246" i="4"/>
  <c r="G245" i="4"/>
  <c r="G242" i="4"/>
  <c r="H247" i="4"/>
  <c r="H244" i="4"/>
  <c r="H241" i="4"/>
  <c r="G247" i="4"/>
  <c r="H243" i="4"/>
  <c r="H42" i="6" s="1"/>
  <c r="G246" i="4"/>
  <c r="F243" i="4"/>
  <c r="F244" i="4"/>
  <c r="F246" i="4"/>
  <c r="F245" i="4"/>
  <c r="F242" i="4"/>
  <c r="F247" i="4"/>
  <c r="L208" i="16" l="1"/>
  <c r="K404" i="16"/>
  <c r="K409" i="16" s="1"/>
  <c r="K476" i="16" s="1"/>
  <c r="V201" i="16"/>
  <c r="V207" i="16"/>
  <c r="V193" i="16"/>
  <c r="L202" i="16"/>
  <c r="K401" i="16"/>
  <c r="K408" i="16" s="1"/>
  <c r="K475" i="16" s="1"/>
  <c r="L194" i="16"/>
  <c r="K397" i="16"/>
  <c r="K407" i="16" s="1"/>
  <c r="K474" i="16" s="1"/>
  <c r="J391" i="16"/>
  <c r="J471" i="16" s="1"/>
  <c r="V113" i="16"/>
  <c r="V119" i="16"/>
  <c r="F368" i="4"/>
  <c r="F379" i="4" s="1"/>
  <c r="F402" i="4"/>
  <c r="F367" i="4"/>
  <c r="F372" i="4" s="1"/>
  <c r="F401" i="4"/>
  <c r="F310" i="4"/>
  <c r="F391" i="4" s="1"/>
  <c r="G368" i="4"/>
  <c r="G373" i="4" s="1"/>
  <c r="G402" i="4"/>
  <c r="G367" i="4"/>
  <c r="G401" i="4"/>
  <c r="G310" i="4"/>
  <c r="G391" i="4" s="1"/>
  <c r="H89" i="6"/>
  <c r="L120" i="16"/>
  <c r="K354" i="16"/>
  <c r="K390" i="16" s="1"/>
  <c r="L114" i="16"/>
  <c r="K340" i="16"/>
  <c r="I445" i="16"/>
  <c r="I450" i="16"/>
  <c r="J446" i="16"/>
  <c r="J451" i="16"/>
  <c r="J447" i="16"/>
  <c r="J452" i="16"/>
  <c r="I446" i="16"/>
  <c r="I451" i="16"/>
  <c r="I453" i="16"/>
  <c r="I447" i="16"/>
  <c r="I458" i="16" s="1"/>
  <c r="I452" i="16"/>
  <c r="H453" i="16"/>
  <c r="H447" i="16"/>
  <c r="H458" i="16" s="1"/>
  <c r="H452" i="16"/>
  <c r="H446" i="16"/>
  <c r="H451" i="16"/>
  <c r="H309" i="4"/>
  <c r="H342" i="16"/>
  <c r="I164" i="16"/>
  <c r="G300" i="4"/>
  <c r="G306" i="4"/>
  <c r="G307" i="4" s="1"/>
  <c r="H306" i="4"/>
  <c r="H300" i="4"/>
  <c r="H33" i="6" s="1"/>
  <c r="I152" i="16"/>
  <c r="H343" i="16"/>
  <c r="R332" i="16"/>
  <c r="R95" i="16"/>
  <c r="R89" i="16"/>
  <c r="R83" i="16"/>
  <c r="Y26" i="1"/>
  <c r="P331" i="16"/>
  <c r="P101" i="16"/>
  <c r="P63" i="16"/>
  <c r="P57" i="16"/>
  <c r="Q33" i="16"/>
  <c r="Q330" i="16"/>
  <c r="X24" i="1"/>
  <c r="K158" i="16"/>
  <c r="K84" i="16"/>
  <c r="K321" i="16" s="1"/>
  <c r="J323" i="16"/>
  <c r="I383" i="16"/>
  <c r="K72" i="16"/>
  <c r="J320" i="16"/>
  <c r="V431" i="16"/>
  <c r="V7" i="16"/>
  <c r="I287" i="16"/>
  <c r="J287" i="16"/>
  <c r="H287" i="16"/>
  <c r="L287" i="16"/>
  <c r="M287" i="16"/>
  <c r="K287" i="16"/>
  <c r="I262" i="16"/>
  <c r="S51" i="16"/>
  <c r="H262" i="16"/>
  <c r="L220" i="16"/>
  <c r="K414" i="16"/>
  <c r="N371" i="16"/>
  <c r="U54" i="1"/>
  <c r="T70" i="1"/>
  <c r="N429" i="16" s="1"/>
  <c r="N375" i="16"/>
  <c r="T73" i="1"/>
  <c r="N433" i="16" s="1"/>
  <c r="U57" i="1"/>
  <c r="N374" i="16"/>
  <c r="T72" i="1"/>
  <c r="N432" i="16" s="1"/>
  <c r="U56" i="1"/>
  <c r="J437" i="16"/>
  <c r="J262" i="16"/>
  <c r="N372" i="16"/>
  <c r="U55" i="1"/>
  <c r="T71" i="1"/>
  <c r="N430" i="16" s="1"/>
  <c r="V366" i="16"/>
  <c r="V368" i="16"/>
  <c r="V359" i="16"/>
  <c r="V364" i="16"/>
  <c r="V365" i="16"/>
  <c r="V367" i="16"/>
  <c r="V373" i="16"/>
  <c r="V362" i="16"/>
  <c r="V329" i="16"/>
  <c r="V415" i="16" s="1"/>
  <c r="V363" i="16"/>
  <c r="V360" i="16"/>
  <c r="V361" i="16"/>
  <c r="V369" i="16"/>
  <c r="V219" i="16"/>
  <c r="V370" i="16"/>
  <c r="N376" i="16"/>
  <c r="T74" i="1"/>
  <c r="N434" i="16" s="1"/>
  <c r="U58" i="1"/>
  <c r="AE53" i="1"/>
  <c r="AD69" i="1"/>
  <c r="V428" i="16"/>
  <c r="H368" i="4"/>
  <c r="H367" i="4"/>
  <c r="H88" i="6"/>
  <c r="H43" i="6"/>
  <c r="Z29" i="1"/>
  <c r="T335" i="16" s="1"/>
  <c r="Z28" i="1"/>
  <c r="T334" i="16" s="1"/>
  <c r="Z27" i="1"/>
  <c r="T333" i="16" s="1"/>
  <c r="W25" i="1"/>
  <c r="F304" i="4"/>
  <c r="H325" i="16"/>
  <c r="H324" i="16"/>
  <c r="H320" i="16"/>
  <c r="H326" i="16"/>
  <c r="AJ41" i="1"/>
  <c r="AI68" i="1"/>
  <c r="F197" i="4"/>
  <c r="H196" i="4"/>
  <c r="G196" i="4"/>
  <c r="G383" i="4" s="1"/>
  <c r="F196" i="4"/>
  <c r="F383" i="4" s="1"/>
  <c r="H304" i="4"/>
  <c r="G304" i="4"/>
  <c r="W6" i="16"/>
  <c r="K451" i="16" l="1"/>
  <c r="K446" i="16"/>
  <c r="K452" i="16"/>
  <c r="K447" i="16"/>
  <c r="J458" i="16"/>
  <c r="M194" i="16"/>
  <c r="L397" i="16"/>
  <c r="L407" i="16" s="1"/>
  <c r="L474" i="16" s="1"/>
  <c r="W207" i="16"/>
  <c r="W193" i="16"/>
  <c r="W201" i="16"/>
  <c r="J453" i="16"/>
  <c r="J479" i="16"/>
  <c r="M202" i="16"/>
  <c r="L401" i="16"/>
  <c r="L408" i="16" s="1"/>
  <c r="M208" i="16"/>
  <c r="L404" i="16"/>
  <c r="L409" i="16" s="1"/>
  <c r="K391" i="16"/>
  <c r="K471" i="16" s="1"/>
  <c r="F374" i="4"/>
  <c r="F378" i="4"/>
  <c r="F373" i="4"/>
  <c r="G374" i="4"/>
  <c r="W7" i="16"/>
  <c r="W113" i="16"/>
  <c r="W119" i="16"/>
  <c r="G372" i="4"/>
  <c r="G378" i="4"/>
  <c r="G379" i="4"/>
  <c r="H310" i="4"/>
  <c r="H378" i="4" s="1"/>
  <c r="M120" i="16"/>
  <c r="L354" i="16"/>
  <c r="L390" i="16" s="1"/>
  <c r="M114" i="16"/>
  <c r="L340" i="16"/>
  <c r="J445" i="16"/>
  <c r="J450" i="16"/>
  <c r="F305" i="4"/>
  <c r="F380" i="4" s="1"/>
  <c r="G305" i="4"/>
  <c r="G380" i="4" s="1"/>
  <c r="I384" i="16"/>
  <c r="I456" i="16" s="1"/>
  <c r="H388" i="16"/>
  <c r="H374" i="4"/>
  <c r="H373" i="4"/>
  <c r="H372" i="4"/>
  <c r="H84" i="6"/>
  <c r="H379" i="4"/>
  <c r="H83" i="6"/>
  <c r="H301" i="4"/>
  <c r="H34" i="6" s="1"/>
  <c r="G301" i="4"/>
  <c r="J164" i="16"/>
  <c r="I342" i="16"/>
  <c r="H379" i="16"/>
  <c r="H385" i="16"/>
  <c r="J152" i="16"/>
  <c r="I343" i="16"/>
  <c r="H307" i="4"/>
  <c r="H76" i="6" s="1"/>
  <c r="H93" i="6"/>
  <c r="S332" i="16"/>
  <c r="S95" i="16"/>
  <c r="S89" i="16"/>
  <c r="S83" i="16"/>
  <c r="Z26" i="1"/>
  <c r="Q331" i="16"/>
  <c r="Q101" i="16"/>
  <c r="Q63" i="16"/>
  <c r="Q57" i="16"/>
  <c r="R33" i="16"/>
  <c r="Y24" i="1"/>
  <c r="R330" i="16"/>
  <c r="L158" i="16"/>
  <c r="L84" i="16"/>
  <c r="L321" i="16" s="1"/>
  <c r="K323" i="16"/>
  <c r="J383" i="16"/>
  <c r="L72" i="16"/>
  <c r="K320" i="16"/>
  <c r="N287" i="16"/>
  <c r="T51" i="16"/>
  <c r="O376" i="16"/>
  <c r="V58" i="1"/>
  <c r="U74" i="1"/>
  <c r="O434" i="16" s="1"/>
  <c r="O372" i="16"/>
  <c r="V55" i="1"/>
  <c r="U71" i="1"/>
  <c r="O430" i="16" s="1"/>
  <c r="O375" i="16"/>
  <c r="V57" i="1"/>
  <c r="U73" i="1"/>
  <c r="O433" i="16" s="1"/>
  <c r="O371" i="16"/>
  <c r="V54" i="1"/>
  <c r="U70" i="1"/>
  <c r="O429" i="16" s="1"/>
  <c r="O374" i="16"/>
  <c r="V56" i="1"/>
  <c r="U72" i="1"/>
  <c r="O432" i="16" s="1"/>
  <c r="W329" i="16"/>
  <c r="W415" i="16" s="1"/>
  <c r="W366" i="16"/>
  <c r="W359" i="16"/>
  <c r="W364" i="16"/>
  <c r="W365" i="16"/>
  <c r="W368" i="16"/>
  <c r="W360" i="16"/>
  <c r="W367" i="16"/>
  <c r="W373" i="16"/>
  <c r="W362" i="16"/>
  <c r="W361" i="16"/>
  <c r="W363" i="16"/>
  <c r="W369" i="16"/>
  <c r="W219" i="16"/>
  <c r="W370" i="16"/>
  <c r="W431" i="16"/>
  <c r="AF53" i="1"/>
  <c r="AE69" i="1"/>
  <c r="W428" i="16"/>
  <c r="K437" i="16"/>
  <c r="K479" i="16" s="1"/>
  <c r="K262" i="16"/>
  <c r="M220" i="16"/>
  <c r="L414" i="16"/>
  <c r="H305" i="4"/>
  <c r="H92" i="6"/>
  <c r="X25" i="1"/>
  <c r="AA29" i="1"/>
  <c r="U335" i="16" s="1"/>
  <c r="AA28" i="1"/>
  <c r="U334" i="16" s="1"/>
  <c r="AA27" i="1"/>
  <c r="U333" i="16" s="1"/>
  <c r="H383" i="16"/>
  <c r="H261" i="16"/>
  <c r="H462" i="16" s="1"/>
  <c r="AK41" i="1"/>
  <c r="AJ68" i="1"/>
  <c r="G197" i="4"/>
  <c r="G198" i="4" s="1"/>
  <c r="F301" i="4"/>
  <c r="F198" i="4"/>
  <c r="G213" i="4"/>
  <c r="G231" i="4" s="1"/>
  <c r="H90" i="6"/>
  <c r="G250" i="16"/>
  <c r="X6" i="16"/>
  <c r="N202" i="16" l="1"/>
  <c r="M401" i="16"/>
  <c r="M408" i="16" s="1"/>
  <c r="L476" i="16"/>
  <c r="L447" i="16"/>
  <c r="L452" i="16"/>
  <c r="X193" i="16"/>
  <c r="X207" i="16"/>
  <c r="X201" i="16"/>
  <c r="N208" i="16"/>
  <c r="M404" i="16"/>
  <c r="M409" i="16" s="1"/>
  <c r="K458" i="16"/>
  <c r="L475" i="16"/>
  <c r="L446" i="16"/>
  <c r="L451" i="16"/>
  <c r="N194" i="16"/>
  <c r="M397" i="16"/>
  <c r="M407" i="16" s="1"/>
  <c r="M474" i="16" s="1"/>
  <c r="L391" i="16"/>
  <c r="L471" i="16" s="1"/>
  <c r="I469" i="16"/>
  <c r="H389" i="16"/>
  <c r="H470" i="16" s="1"/>
  <c r="X7" i="16"/>
  <c r="X113" i="16"/>
  <c r="X119" i="16"/>
  <c r="G224" i="4"/>
  <c r="F390" i="4"/>
  <c r="G390" i="4"/>
  <c r="H391" i="4"/>
  <c r="H73" i="6"/>
  <c r="N120" i="16"/>
  <c r="M354" i="16"/>
  <c r="M390" i="16" s="1"/>
  <c r="N114" i="16"/>
  <c r="M340" i="16"/>
  <c r="H390" i="4"/>
  <c r="F224" i="4"/>
  <c r="F377" i="4"/>
  <c r="K445" i="16"/>
  <c r="K450" i="16"/>
  <c r="K453" i="16"/>
  <c r="G377" i="4"/>
  <c r="J384" i="16"/>
  <c r="J456" i="16" s="1"/>
  <c r="I388" i="16"/>
  <c r="H386" i="16"/>
  <c r="H377" i="4"/>
  <c r="H85" i="6"/>
  <c r="H380" i="4"/>
  <c r="H75" i="6"/>
  <c r="K164" i="16"/>
  <c r="J342" i="16"/>
  <c r="I379" i="16"/>
  <c r="I261" i="16"/>
  <c r="I462" i="16" s="1"/>
  <c r="I385" i="16"/>
  <c r="K152" i="16"/>
  <c r="J343" i="16"/>
  <c r="T332" i="16"/>
  <c r="T95" i="16"/>
  <c r="T89" i="16"/>
  <c r="T83" i="16"/>
  <c r="AA26" i="1"/>
  <c r="R331" i="16"/>
  <c r="R101" i="16"/>
  <c r="R63" i="16"/>
  <c r="R57" i="16"/>
  <c r="S33" i="16"/>
  <c r="S330" i="16"/>
  <c r="Z24" i="1"/>
  <c r="M158" i="16"/>
  <c r="M84" i="16"/>
  <c r="M321" i="16" s="1"/>
  <c r="L323" i="16"/>
  <c r="M72" i="16"/>
  <c r="L320" i="16"/>
  <c r="K383" i="16"/>
  <c r="O287" i="16"/>
  <c r="U51" i="16"/>
  <c r="X365" i="16"/>
  <c r="X368" i="16"/>
  <c r="X364" i="16"/>
  <c r="X329" i="16"/>
  <c r="X415" i="16" s="1"/>
  <c r="X359" i="16"/>
  <c r="X367" i="16"/>
  <c r="X361" i="16"/>
  <c r="X366" i="16"/>
  <c r="X363" i="16"/>
  <c r="X360" i="16"/>
  <c r="X373" i="16"/>
  <c r="X362" i="16"/>
  <c r="X369" i="16"/>
  <c r="X219" i="16"/>
  <c r="X431" i="16"/>
  <c r="X370" i="16"/>
  <c r="P375" i="16"/>
  <c r="W57" i="1"/>
  <c r="V73" i="1"/>
  <c r="P433" i="16" s="1"/>
  <c r="AF69" i="1"/>
  <c r="AG53" i="1"/>
  <c r="P374" i="16"/>
  <c r="W56" i="1"/>
  <c r="V72" i="1"/>
  <c r="P432" i="16" s="1"/>
  <c r="P371" i="16"/>
  <c r="V70" i="1"/>
  <c r="P429" i="16" s="1"/>
  <c r="W54" i="1"/>
  <c r="L437" i="16"/>
  <c r="L479" i="16" s="1"/>
  <c r="L262" i="16"/>
  <c r="P376" i="16"/>
  <c r="W58" i="1"/>
  <c r="V74" i="1"/>
  <c r="P434" i="16" s="1"/>
  <c r="N220" i="16"/>
  <c r="M414" i="16"/>
  <c r="X428" i="16"/>
  <c r="P372" i="16"/>
  <c r="W55" i="1"/>
  <c r="V71" i="1"/>
  <c r="P430" i="16" s="1"/>
  <c r="G202" i="4"/>
  <c r="G199" i="4"/>
  <c r="F202" i="4"/>
  <c r="F199" i="4"/>
  <c r="H224" i="4"/>
  <c r="H96" i="6" s="1"/>
  <c r="Y25" i="1"/>
  <c r="AB27" i="1"/>
  <c r="V333" i="16" s="1"/>
  <c r="AB29" i="1"/>
  <c r="V335" i="16" s="1"/>
  <c r="AB28" i="1"/>
  <c r="V334" i="16" s="1"/>
  <c r="H384" i="16"/>
  <c r="H456" i="16" s="1"/>
  <c r="H263" i="16"/>
  <c r="H380" i="16"/>
  <c r="AL41" i="1"/>
  <c r="AK68" i="1"/>
  <c r="H197" i="4"/>
  <c r="H383" i="4" s="1"/>
  <c r="G222" i="4"/>
  <c r="J274" i="16"/>
  <c r="H213" i="4"/>
  <c r="H231" i="4" s="1"/>
  <c r="F222" i="4"/>
  <c r="F213" i="4"/>
  <c r="F231" i="4" s="1"/>
  <c r="I274" i="16"/>
  <c r="K274" i="16"/>
  <c r="H72" i="6"/>
  <c r="Y6" i="16"/>
  <c r="H299" i="16"/>
  <c r="L458" i="16" l="1"/>
  <c r="O194" i="16"/>
  <c r="N397" i="16"/>
  <c r="N407" i="16" s="1"/>
  <c r="N474" i="16" s="1"/>
  <c r="H457" i="16"/>
  <c r="M476" i="16"/>
  <c r="M447" i="16"/>
  <c r="M452" i="16"/>
  <c r="M475" i="16"/>
  <c r="M446" i="16"/>
  <c r="M451" i="16"/>
  <c r="Y201" i="16"/>
  <c r="Y207" i="16"/>
  <c r="Y193" i="16"/>
  <c r="O208" i="16"/>
  <c r="N404" i="16"/>
  <c r="N409" i="16" s="1"/>
  <c r="O202" i="16"/>
  <c r="N401" i="16"/>
  <c r="N408" i="16" s="1"/>
  <c r="J469" i="16"/>
  <c r="H469" i="16"/>
  <c r="G229" i="4"/>
  <c r="Y7" i="16"/>
  <c r="Y113" i="16"/>
  <c r="Y119" i="16"/>
  <c r="M391" i="16"/>
  <c r="M458" i="16" s="1"/>
  <c r="O120" i="16"/>
  <c r="N354" i="16"/>
  <c r="N390" i="16" s="1"/>
  <c r="O114" i="16"/>
  <c r="N340" i="16"/>
  <c r="F229" i="4"/>
  <c r="L445" i="16"/>
  <c r="L450" i="16"/>
  <c r="L453" i="16"/>
  <c r="K384" i="16"/>
  <c r="K456" i="16" s="1"/>
  <c r="I299" i="16"/>
  <c r="H459" i="16"/>
  <c r="I389" i="16"/>
  <c r="I457" i="16" s="1"/>
  <c r="J388" i="16"/>
  <c r="H301" i="16"/>
  <c r="H306" i="16" s="1"/>
  <c r="L164" i="16"/>
  <c r="K342" i="16"/>
  <c r="L152" i="16"/>
  <c r="K343" i="16"/>
  <c r="I380" i="16"/>
  <c r="I263" i="16"/>
  <c r="I264" i="16" s="1"/>
  <c r="J385" i="16"/>
  <c r="J379" i="16"/>
  <c r="J261" i="16"/>
  <c r="J462" i="16" s="1"/>
  <c r="I386" i="16"/>
  <c r="I301" i="16" s="1"/>
  <c r="U332" i="16"/>
  <c r="U95" i="16"/>
  <c r="U89" i="16"/>
  <c r="U83" i="16"/>
  <c r="AB26" i="1"/>
  <c r="S331" i="16"/>
  <c r="S101" i="16"/>
  <c r="S63" i="16"/>
  <c r="S57" i="16"/>
  <c r="T33" i="16"/>
  <c r="T330" i="16"/>
  <c r="AA24" i="1"/>
  <c r="N158" i="16"/>
  <c r="N84" i="16"/>
  <c r="N321" i="16" s="1"/>
  <c r="M323" i="16"/>
  <c r="L383" i="16"/>
  <c r="N72" i="16"/>
  <c r="M320" i="16"/>
  <c r="P287" i="16"/>
  <c r="V51" i="16"/>
  <c r="Q376" i="16"/>
  <c r="X58" i="1"/>
  <c r="W74" i="1"/>
  <c r="Q434" i="16" s="1"/>
  <c r="Q375" i="16"/>
  <c r="X57" i="1"/>
  <c r="W73" i="1"/>
  <c r="Q433" i="16" s="1"/>
  <c r="M437" i="16"/>
  <c r="M479" i="16" s="1"/>
  <c r="M262" i="16"/>
  <c r="Q371" i="16"/>
  <c r="X54" i="1"/>
  <c r="W70" i="1"/>
  <c r="Q429" i="16" s="1"/>
  <c r="Q374" i="16"/>
  <c r="X56" i="1"/>
  <c r="W72" i="1"/>
  <c r="Q432" i="16" s="1"/>
  <c r="Q372" i="16"/>
  <c r="X55" i="1"/>
  <c r="W71" i="1"/>
  <c r="Q430" i="16" s="1"/>
  <c r="O220" i="16"/>
  <c r="N414" i="16"/>
  <c r="Y368" i="16"/>
  <c r="Y329" i="16"/>
  <c r="Y415" i="16" s="1"/>
  <c r="Y360" i="16"/>
  <c r="Y366" i="16"/>
  <c r="Y359" i="16"/>
  <c r="Y363" i="16"/>
  <c r="Y365" i="16"/>
  <c r="Y373" i="16"/>
  <c r="Y367" i="16"/>
  <c r="Y364" i="16"/>
  <c r="Y362" i="16"/>
  <c r="Y361" i="16"/>
  <c r="Y369" i="16"/>
  <c r="Y219" i="16"/>
  <c r="Y431" i="16"/>
  <c r="Y370" i="16"/>
  <c r="AH53" i="1"/>
  <c r="AG69" i="1"/>
  <c r="Y428" i="16"/>
  <c r="H264" i="16"/>
  <c r="AC27" i="1"/>
  <c r="W333" i="16" s="1"/>
  <c r="AC28" i="1"/>
  <c r="W334" i="16" s="1"/>
  <c r="AC29" i="1"/>
  <c r="W335" i="16" s="1"/>
  <c r="Z25" i="1"/>
  <c r="AM41" i="1"/>
  <c r="AL68" i="1"/>
  <c r="G251" i="16"/>
  <c r="H255" i="16" s="1"/>
  <c r="H198" i="4"/>
  <c r="H274" i="16"/>
  <c r="H77" i="6"/>
  <c r="Z6" i="16"/>
  <c r="P202" i="16" l="1"/>
  <c r="O401" i="16"/>
  <c r="O408" i="16" s="1"/>
  <c r="N476" i="16"/>
  <c r="N447" i="16"/>
  <c r="N452" i="16"/>
  <c r="N475" i="16"/>
  <c r="N446" i="16"/>
  <c r="N451" i="16"/>
  <c r="Z201" i="16"/>
  <c r="Z207" i="16"/>
  <c r="Z193" i="16"/>
  <c r="P208" i="16"/>
  <c r="O404" i="16"/>
  <c r="O409" i="16" s="1"/>
  <c r="P194" i="16"/>
  <c r="O397" i="16"/>
  <c r="O407" i="16" s="1"/>
  <c r="O474" i="16" s="1"/>
  <c r="I470" i="16"/>
  <c r="M471" i="16"/>
  <c r="K469" i="16"/>
  <c r="Z7" i="16"/>
  <c r="Z113" i="16"/>
  <c r="Z119" i="16"/>
  <c r="Z349" i="16" s="1"/>
  <c r="N391" i="16"/>
  <c r="P120" i="16"/>
  <c r="O354" i="16"/>
  <c r="O390" i="16" s="1"/>
  <c r="I306" i="16"/>
  <c r="P114" i="16"/>
  <c r="O340" i="16"/>
  <c r="M445" i="16"/>
  <c r="M450" i="16"/>
  <c r="M453" i="16"/>
  <c r="J389" i="16"/>
  <c r="J457" i="16" s="1"/>
  <c r="L384" i="16"/>
  <c r="L469" i="16" s="1"/>
  <c r="I459" i="16"/>
  <c r="K388" i="16"/>
  <c r="I286" i="16"/>
  <c r="L342" i="16"/>
  <c r="M164" i="16"/>
  <c r="J380" i="16"/>
  <c r="J299" i="16"/>
  <c r="J263" i="16"/>
  <c r="J386" i="16"/>
  <c r="M152" i="16"/>
  <c r="L343" i="16"/>
  <c r="K379" i="16"/>
  <c r="K385" i="16"/>
  <c r="K261" i="16"/>
  <c r="K462" i="16" s="1"/>
  <c r="V332" i="16"/>
  <c r="V95" i="16"/>
  <c r="V89" i="16"/>
  <c r="V83" i="16"/>
  <c r="AC26" i="1"/>
  <c r="T331" i="16"/>
  <c r="T101" i="16"/>
  <c r="T63" i="16"/>
  <c r="T57" i="16"/>
  <c r="U33" i="16"/>
  <c r="AB24" i="1"/>
  <c r="U330" i="16"/>
  <c r="O158" i="16"/>
  <c r="O84" i="16"/>
  <c r="O321" i="16" s="1"/>
  <c r="N323" i="16"/>
  <c r="O72" i="16"/>
  <c r="N320" i="16"/>
  <c r="M383" i="16"/>
  <c r="Q287" i="16"/>
  <c r="W51" i="16"/>
  <c r="R374" i="16"/>
  <c r="Y56" i="1"/>
  <c r="X72" i="1"/>
  <c r="R432" i="16" s="1"/>
  <c r="R375" i="16"/>
  <c r="Y57" i="1"/>
  <c r="X73" i="1"/>
  <c r="R433" i="16" s="1"/>
  <c r="R376" i="16"/>
  <c r="Y58" i="1"/>
  <c r="X74" i="1"/>
  <c r="R434" i="16" s="1"/>
  <c r="R372" i="16"/>
  <c r="Y55" i="1"/>
  <c r="X71" i="1"/>
  <c r="R430" i="16" s="1"/>
  <c r="Z329" i="16"/>
  <c r="Z415" i="16" s="1"/>
  <c r="Z366" i="16"/>
  <c r="Z365" i="16"/>
  <c r="Z373" i="16"/>
  <c r="Z367" i="16"/>
  <c r="Z368" i="16"/>
  <c r="Z359" i="16"/>
  <c r="Z364" i="16"/>
  <c r="Z363" i="16"/>
  <c r="Z360" i="16"/>
  <c r="Z362" i="16"/>
  <c r="Z361" i="16"/>
  <c r="Z369" i="16"/>
  <c r="Z219" i="16"/>
  <c r="Z431" i="16"/>
  <c r="Z370" i="16"/>
  <c r="N437" i="16"/>
  <c r="N479" i="16" s="1"/>
  <c r="N262" i="16"/>
  <c r="Z428" i="16"/>
  <c r="AI53" i="1"/>
  <c r="AH69" i="1"/>
  <c r="P220" i="16"/>
  <c r="O414" i="16"/>
  <c r="R371" i="16"/>
  <c r="X70" i="1"/>
  <c r="R429" i="16" s="1"/>
  <c r="Y54" i="1"/>
  <c r="H202" i="4"/>
  <c r="H199" i="4"/>
  <c r="AD28" i="1"/>
  <c r="X334" i="16" s="1"/>
  <c r="AA25" i="1"/>
  <c r="AD27" i="1"/>
  <c r="X333" i="16" s="1"/>
  <c r="AD29" i="1"/>
  <c r="X335" i="16" s="1"/>
  <c r="H256" i="16"/>
  <c r="I255" i="16"/>
  <c r="AN41" i="1"/>
  <c r="AM68" i="1"/>
  <c r="H60" i="6"/>
  <c r="H222" i="4"/>
  <c r="H229" i="4" s="1"/>
  <c r="M274" i="16"/>
  <c r="L274" i="16"/>
  <c r="AA6" i="16"/>
  <c r="N274" i="16"/>
  <c r="N458" i="16" l="1"/>
  <c r="Q194" i="16"/>
  <c r="P397" i="16"/>
  <c r="P407" i="16" s="1"/>
  <c r="P474" i="16" s="1"/>
  <c r="O475" i="16"/>
  <c r="O446" i="16"/>
  <c r="O451" i="16"/>
  <c r="Q208" i="16"/>
  <c r="P404" i="16"/>
  <c r="P409" i="16" s="1"/>
  <c r="AA207" i="16"/>
  <c r="AA193" i="16"/>
  <c r="AA201" i="16"/>
  <c r="O476" i="16"/>
  <c r="O447" i="16"/>
  <c r="O452" i="16"/>
  <c r="Q202" i="16"/>
  <c r="P401" i="16"/>
  <c r="P408" i="16" s="1"/>
  <c r="J470" i="16"/>
  <c r="N471" i="16"/>
  <c r="AA7" i="16"/>
  <c r="AA113" i="16"/>
  <c r="AA119" i="16"/>
  <c r="O391" i="16"/>
  <c r="Q120" i="16"/>
  <c r="P354" i="16"/>
  <c r="P390" i="16" s="1"/>
  <c r="Q114" i="16"/>
  <c r="P340" i="16"/>
  <c r="N445" i="16"/>
  <c r="N450" i="16"/>
  <c r="N453" i="16"/>
  <c r="M384" i="16"/>
  <c r="M456" i="16" s="1"/>
  <c r="L456" i="16"/>
  <c r="K389" i="16"/>
  <c r="K457" i="16" s="1"/>
  <c r="J301" i="16"/>
  <c r="J306" i="16" s="1"/>
  <c r="J459" i="16"/>
  <c r="L388" i="16"/>
  <c r="N164" i="16"/>
  <c r="M342" i="16"/>
  <c r="K386" i="16"/>
  <c r="K301" i="16" s="1"/>
  <c r="K380" i="16"/>
  <c r="K299" i="16"/>
  <c r="K263" i="16"/>
  <c r="N152" i="16"/>
  <c r="M343" i="16"/>
  <c r="L379" i="16"/>
  <c r="L261" i="16"/>
  <c r="L462" i="16" s="1"/>
  <c r="L385" i="16"/>
  <c r="J286" i="16"/>
  <c r="J264" i="16"/>
  <c r="W332" i="16"/>
  <c r="W95" i="16"/>
  <c r="W89" i="16"/>
  <c r="W83" i="16"/>
  <c r="AD26" i="1"/>
  <c r="U331" i="16"/>
  <c r="U101" i="16"/>
  <c r="U63" i="16"/>
  <c r="U57" i="16"/>
  <c r="V33" i="16"/>
  <c r="V330" i="16"/>
  <c r="AC24" i="1"/>
  <c r="P158" i="16"/>
  <c r="P84" i="16"/>
  <c r="P321" i="16" s="1"/>
  <c r="O323" i="16"/>
  <c r="P72" i="16"/>
  <c r="O320" i="16"/>
  <c r="N383" i="16"/>
  <c r="R287" i="16"/>
  <c r="X51" i="16"/>
  <c r="AA368" i="16"/>
  <c r="AA366" i="16"/>
  <c r="AA329" i="16"/>
  <c r="AA415" i="16" s="1"/>
  <c r="AA359" i="16"/>
  <c r="AA363" i="16"/>
  <c r="AA360" i="16"/>
  <c r="AA362" i="16"/>
  <c r="AA367" i="16"/>
  <c r="AA365" i="16"/>
  <c r="AA364" i="16"/>
  <c r="AA373" i="16"/>
  <c r="AA361" i="16"/>
  <c r="AA369" i="16"/>
  <c r="AA219" i="16"/>
  <c r="AA431" i="16"/>
  <c r="AA370" i="16"/>
  <c r="O437" i="16"/>
  <c r="O479" i="16" s="1"/>
  <c r="O262" i="16"/>
  <c r="AA428" i="16"/>
  <c r="S372" i="16"/>
  <c r="Z55" i="1"/>
  <c r="Y71" i="1"/>
  <c r="S430" i="16" s="1"/>
  <c r="S375" i="16"/>
  <c r="Y73" i="1"/>
  <c r="S433" i="16" s="1"/>
  <c r="Z57" i="1"/>
  <c r="S374" i="16"/>
  <c r="Z56" i="1"/>
  <c r="Y72" i="1"/>
  <c r="S432" i="16" s="1"/>
  <c r="S371" i="16"/>
  <c r="Y70" i="1"/>
  <c r="S429" i="16" s="1"/>
  <c r="Z54" i="1"/>
  <c r="Q220" i="16"/>
  <c r="P414" i="16"/>
  <c r="S376" i="16"/>
  <c r="Y74" i="1"/>
  <c r="S434" i="16" s="1"/>
  <c r="Z58" i="1"/>
  <c r="AJ53" i="1"/>
  <c r="AI69" i="1"/>
  <c r="AE29" i="1"/>
  <c r="Y335" i="16" s="1"/>
  <c r="AB25" i="1"/>
  <c r="AE28" i="1"/>
  <c r="Y334" i="16" s="1"/>
  <c r="AE27" i="1"/>
  <c r="Y333" i="16" s="1"/>
  <c r="I285" i="16"/>
  <c r="J255" i="16"/>
  <c r="J285" i="16" s="1"/>
  <c r="I256" i="16"/>
  <c r="AO41" i="1"/>
  <c r="AN68" i="1"/>
  <c r="AB6" i="16"/>
  <c r="O458" i="16" l="1"/>
  <c r="P475" i="16"/>
  <c r="P446" i="16"/>
  <c r="P451" i="16"/>
  <c r="R202" i="16"/>
  <c r="Q401" i="16"/>
  <c r="Q408" i="16" s="1"/>
  <c r="R208" i="16"/>
  <c r="Q404" i="16"/>
  <c r="Q409" i="16" s="1"/>
  <c r="AB193" i="16"/>
  <c r="AB207" i="16"/>
  <c r="AB201" i="16"/>
  <c r="P476" i="16"/>
  <c r="P447" i="16"/>
  <c r="P452" i="16"/>
  <c r="R194" i="16"/>
  <c r="Q397" i="16"/>
  <c r="Q407" i="16" s="1"/>
  <c r="Q474" i="16" s="1"/>
  <c r="K470" i="16"/>
  <c r="O471" i="16"/>
  <c r="M469" i="16"/>
  <c r="AB7" i="16"/>
  <c r="AB113" i="16"/>
  <c r="AB119" i="16"/>
  <c r="AB346" i="16" s="1"/>
  <c r="P391" i="16"/>
  <c r="R120" i="16"/>
  <c r="Q354" i="16"/>
  <c r="Q390" i="16" s="1"/>
  <c r="R114" i="16"/>
  <c r="Q340" i="16"/>
  <c r="O445" i="16"/>
  <c r="O450" i="16"/>
  <c r="O453" i="16"/>
  <c r="K459" i="16"/>
  <c r="L389" i="16"/>
  <c r="L457" i="16" s="1"/>
  <c r="N384" i="16"/>
  <c r="N456" i="16" s="1"/>
  <c r="M388" i="16"/>
  <c r="O164" i="16"/>
  <c r="N342" i="16"/>
  <c r="L380" i="16"/>
  <c r="L299" i="16"/>
  <c r="L263" i="16"/>
  <c r="O152" i="16"/>
  <c r="N343" i="16"/>
  <c r="K306" i="16"/>
  <c r="L386" i="16"/>
  <c r="L301" i="16" s="1"/>
  <c r="M261" i="16"/>
  <c r="M462" i="16" s="1"/>
  <c r="M379" i="16"/>
  <c r="M385" i="16"/>
  <c r="K286" i="16"/>
  <c r="K264" i="16"/>
  <c r="X332" i="16"/>
  <c r="X95" i="16"/>
  <c r="X89" i="16"/>
  <c r="X83" i="16"/>
  <c r="AE26" i="1"/>
  <c r="V331" i="16"/>
  <c r="V101" i="16"/>
  <c r="V63" i="16"/>
  <c r="V57" i="16"/>
  <c r="W33" i="16"/>
  <c r="W330" i="16"/>
  <c r="AD24" i="1"/>
  <c r="Q158" i="16"/>
  <c r="Q84" i="16"/>
  <c r="Q321" i="16" s="1"/>
  <c r="P323" i="16"/>
  <c r="O383" i="16"/>
  <c r="Q72" i="16"/>
  <c r="P320" i="16"/>
  <c r="S287" i="16"/>
  <c r="Y51" i="16"/>
  <c r="AB364" i="16"/>
  <c r="AB359" i="16"/>
  <c r="AB363" i="16"/>
  <c r="AB365" i="16"/>
  <c r="AB373" i="16"/>
  <c r="AB368" i="16"/>
  <c r="AB329" i="16"/>
  <c r="AB415" i="16" s="1"/>
  <c r="AB360" i="16"/>
  <c r="AB362" i="16"/>
  <c r="AB366" i="16"/>
  <c r="AB367" i="16"/>
  <c r="AB361" i="16"/>
  <c r="AB369" i="16"/>
  <c r="AB219" i="16"/>
  <c r="AB431" i="16"/>
  <c r="AB370" i="16"/>
  <c r="R220" i="16"/>
  <c r="Q414" i="16"/>
  <c r="T376" i="16"/>
  <c r="AA58" i="1"/>
  <c r="Z74" i="1"/>
  <c r="T434" i="16" s="1"/>
  <c r="T371" i="16"/>
  <c r="Z70" i="1"/>
  <c r="T429" i="16" s="1"/>
  <c r="AA54" i="1"/>
  <c r="T374" i="16"/>
  <c r="Z72" i="1"/>
  <c r="T432" i="16" s="1"/>
  <c r="AA56" i="1"/>
  <c r="AB428" i="16"/>
  <c r="AK53" i="1"/>
  <c r="AJ69" i="1"/>
  <c r="P437" i="16"/>
  <c r="P479" i="16" s="1"/>
  <c r="P262" i="16"/>
  <c r="T375" i="16"/>
  <c r="Z73" i="1"/>
  <c r="T433" i="16" s="1"/>
  <c r="AA57" i="1"/>
  <c r="T372" i="16"/>
  <c r="AA55" i="1"/>
  <c r="Z71" i="1"/>
  <c r="T430" i="16" s="1"/>
  <c r="AF27" i="1"/>
  <c r="Z333" i="16" s="1"/>
  <c r="AF29" i="1"/>
  <c r="Z335" i="16" s="1"/>
  <c r="AC25" i="1"/>
  <c r="AF28" i="1"/>
  <c r="Z334" i="16" s="1"/>
  <c r="K255" i="16"/>
  <c r="K285" i="16" s="1"/>
  <c r="J256" i="16"/>
  <c r="AP41" i="1"/>
  <c r="AO68" i="1"/>
  <c r="O274" i="16"/>
  <c r="AC6" i="16"/>
  <c r="P458" i="16" l="1"/>
  <c r="AC201" i="16"/>
  <c r="AC207" i="16"/>
  <c r="AC193" i="16"/>
  <c r="Q476" i="16"/>
  <c r="Q447" i="16"/>
  <c r="Q452" i="16"/>
  <c r="S202" i="16"/>
  <c r="R401" i="16"/>
  <c r="R408" i="16" s="1"/>
  <c r="S194" i="16"/>
  <c r="R397" i="16"/>
  <c r="R407" i="16" s="1"/>
  <c r="R474" i="16" s="1"/>
  <c r="S208" i="16"/>
  <c r="R404" i="16"/>
  <c r="R409" i="16" s="1"/>
  <c r="Q475" i="16"/>
  <c r="Q446" i="16"/>
  <c r="Q451" i="16"/>
  <c r="L470" i="16"/>
  <c r="N469" i="16"/>
  <c r="P471" i="16"/>
  <c r="AC7" i="16"/>
  <c r="AC113" i="16"/>
  <c r="AC119" i="16"/>
  <c r="Q391" i="16"/>
  <c r="Q458" i="16" s="1"/>
  <c r="S120" i="16"/>
  <c r="R354" i="16"/>
  <c r="R390" i="16" s="1"/>
  <c r="S114" i="16"/>
  <c r="R340" i="16"/>
  <c r="P445" i="16"/>
  <c r="P450" i="16"/>
  <c r="P453" i="16"/>
  <c r="M389" i="16"/>
  <c r="M457" i="16" s="1"/>
  <c r="O384" i="16"/>
  <c r="O456" i="16" s="1"/>
  <c r="L459" i="16"/>
  <c r="N388" i="16"/>
  <c r="L306" i="16"/>
  <c r="P164" i="16"/>
  <c r="O342" i="16"/>
  <c r="P152" i="16"/>
  <c r="O343" i="16"/>
  <c r="M386" i="16"/>
  <c r="M301" i="16" s="1"/>
  <c r="M380" i="16"/>
  <c r="M299" i="16"/>
  <c r="M263" i="16"/>
  <c r="N385" i="16"/>
  <c r="N379" i="16"/>
  <c r="N261" i="16"/>
  <c r="N462" i="16" s="1"/>
  <c r="L286" i="16"/>
  <c r="L264" i="16"/>
  <c r="Y332" i="16"/>
  <c r="Y95" i="16"/>
  <c r="Y89" i="16"/>
  <c r="Y83" i="16"/>
  <c r="AF26" i="1"/>
  <c r="W331" i="16"/>
  <c r="W101" i="16"/>
  <c r="W63" i="16"/>
  <c r="W57" i="16"/>
  <c r="X33" i="16"/>
  <c r="X330" i="16"/>
  <c r="AE24" i="1"/>
  <c r="R158" i="16"/>
  <c r="R84" i="16"/>
  <c r="R321" i="16" s="1"/>
  <c r="Q323" i="16"/>
  <c r="R72" i="16"/>
  <c r="Q320" i="16"/>
  <c r="P383" i="16"/>
  <c r="T287" i="16"/>
  <c r="Z51" i="16"/>
  <c r="AC329" i="16"/>
  <c r="AC415" i="16" s="1"/>
  <c r="AC359" i="16"/>
  <c r="AC364" i="16"/>
  <c r="AC360" i="16"/>
  <c r="AC365" i="16"/>
  <c r="AC367" i="16"/>
  <c r="AC368" i="16"/>
  <c r="AC366" i="16"/>
  <c r="AC361" i="16"/>
  <c r="AC363" i="16"/>
  <c r="AC362" i="16"/>
  <c r="AC373" i="16"/>
  <c r="AC369" i="16"/>
  <c r="AC219" i="16"/>
  <c r="AC431" i="16"/>
  <c r="AC370" i="16"/>
  <c r="U375" i="16"/>
  <c r="AB57" i="1"/>
  <c r="AA73" i="1"/>
  <c r="U433" i="16" s="1"/>
  <c r="AC428" i="16"/>
  <c r="U371" i="16"/>
  <c r="AB54" i="1"/>
  <c r="AA70" i="1"/>
  <c r="U429" i="16" s="1"/>
  <c r="U374" i="16"/>
  <c r="AB56" i="1"/>
  <c r="AA72" i="1"/>
  <c r="U432" i="16" s="1"/>
  <c r="Q437" i="16"/>
  <c r="Q479" i="16" s="1"/>
  <c r="Q262" i="16"/>
  <c r="U372" i="16"/>
  <c r="AB55" i="1"/>
  <c r="AA71" i="1"/>
  <c r="U430" i="16" s="1"/>
  <c r="U376" i="16"/>
  <c r="AB58" i="1"/>
  <c r="AA74" i="1"/>
  <c r="U434" i="16" s="1"/>
  <c r="S220" i="16"/>
  <c r="R414" i="16"/>
  <c r="AK69" i="1"/>
  <c r="AL53" i="1"/>
  <c r="AG29" i="1"/>
  <c r="AA335" i="16" s="1"/>
  <c r="AD25" i="1"/>
  <c r="AG28" i="1"/>
  <c r="AA334" i="16" s="1"/>
  <c r="AG27" i="1"/>
  <c r="AA333" i="16" s="1"/>
  <c r="L255" i="16"/>
  <c r="L285" i="16" s="1"/>
  <c r="K256" i="16"/>
  <c r="AQ41" i="1"/>
  <c r="AP68" i="1"/>
  <c r="P274" i="16"/>
  <c r="AD6" i="16"/>
  <c r="H35" i="6"/>
  <c r="R476" i="16" l="1"/>
  <c r="R447" i="16"/>
  <c r="R452" i="16"/>
  <c r="R475" i="16"/>
  <c r="R446" i="16"/>
  <c r="R451" i="16"/>
  <c r="AD201" i="16"/>
  <c r="AD207" i="16"/>
  <c r="AD193" i="16"/>
  <c r="T208" i="16"/>
  <c r="S404" i="16"/>
  <c r="S409" i="16" s="1"/>
  <c r="T202" i="16"/>
  <c r="S401" i="16"/>
  <c r="S408" i="16" s="1"/>
  <c r="T194" i="16"/>
  <c r="S397" i="16"/>
  <c r="S407" i="16" s="1"/>
  <c r="S474" i="16" s="1"/>
  <c r="M470" i="16"/>
  <c r="O469" i="16"/>
  <c r="Q471" i="16"/>
  <c r="AD7" i="16"/>
  <c r="AD113" i="16"/>
  <c r="AD119" i="16"/>
  <c r="R391" i="16"/>
  <c r="R458" i="16" s="1"/>
  <c r="T120" i="16"/>
  <c r="S354" i="16"/>
  <c r="S390" i="16" s="1"/>
  <c r="T114" i="16"/>
  <c r="S340" i="16"/>
  <c r="Q445" i="16"/>
  <c r="Q450" i="16"/>
  <c r="Q453" i="16"/>
  <c r="P384" i="16"/>
  <c r="P456" i="16" s="1"/>
  <c r="N389" i="16"/>
  <c r="N457" i="16" s="1"/>
  <c r="M459" i="16"/>
  <c r="O388" i="16"/>
  <c r="Q164" i="16"/>
  <c r="P342" i="16"/>
  <c r="N380" i="16"/>
  <c r="N299" i="16"/>
  <c r="N263" i="16"/>
  <c r="N386" i="16"/>
  <c r="N301" i="16" s="1"/>
  <c r="M306" i="16"/>
  <c r="O379" i="16"/>
  <c r="O261" i="16"/>
  <c r="O462" i="16" s="1"/>
  <c r="O385" i="16"/>
  <c r="M264" i="16"/>
  <c r="M286" i="16"/>
  <c r="Q152" i="16"/>
  <c r="P343" i="16"/>
  <c r="Z332" i="16"/>
  <c r="Z95" i="16"/>
  <c r="Z89" i="16"/>
  <c r="Z83" i="16"/>
  <c r="AG26" i="1"/>
  <c r="X331" i="16"/>
  <c r="X101" i="16"/>
  <c r="X63" i="16"/>
  <c r="X57" i="16"/>
  <c r="Y33" i="16"/>
  <c r="AF24" i="1"/>
  <c r="Y330" i="16"/>
  <c r="S158" i="16"/>
  <c r="S84" i="16"/>
  <c r="S321" i="16" s="1"/>
  <c r="R323" i="16"/>
  <c r="S72" i="16"/>
  <c r="R320" i="16"/>
  <c r="Q383" i="16"/>
  <c r="U287" i="16"/>
  <c r="AA51" i="16"/>
  <c r="AD329" i="16"/>
  <c r="AD415" i="16" s="1"/>
  <c r="AD366" i="16"/>
  <c r="AD362" i="16"/>
  <c r="AD368" i="16"/>
  <c r="AD363" i="16"/>
  <c r="AD365" i="16"/>
  <c r="AD361" i="16"/>
  <c r="AD364" i="16"/>
  <c r="AD360" i="16"/>
  <c r="AD367" i="16"/>
  <c r="AD359" i="16"/>
  <c r="AD373" i="16"/>
  <c r="AD369" i="16"/>
  <c r="AD219" i="16"/>
  <c r="AD431" i="16"/>
  <c r="AD370" i="16"/>
  <c r="T220" i="16"/>
  <c r="S414" i="16"/>
  <c r="V374" i="16"/>
  <c r="AB72" i="1"/>
  <c r="V432" i="16" s="1"/>
  <c r="AC56" i="1"/>
  <c r="V371" i="16"/>
  <c r="AC54" i="1"/>
  <c r="AB70" i="1"/>
  <c r="V429" i="16" s="1"/>
  <c r="AD428" i="16"/>
  <c r="AM53" i="1"/>
  <c r="AL69" i="1"/>
  <c r="V376" i="16"/>
  <c r="AC58" i="1"/>
  <c r="AB74" i="1"/>
  <c r="V434" i="16" s="1"/>
  <c r="V375" i="16"/>
  <c r="AC57" i="1"/>
  <c r="AB73" i="1"/>
  <c r="V433" i="16" s="1"/>
  <c r="R437" i="16"/>
  <c r="R479" i="16" s="1"/>
  <c r="R262" i="16"/>
  <c r="V372" i="16"/>
  <c r="AC55" i="1"/>
  <c r="AB71" i="1"/>
  <c r="V430" i="16" s="1"/>
  <c r="AH29" i="1"/>
  <c r="AB335" i="16" s="1"/>
  <c r="AH28" i="1"/>
  <c r="AB334" i="16" s="1"/>
  <c r="AE25" i="1"/>
  <c r="AH27" i="1"/>
  <c r="AB333" i="16" s="1"/>
  <c r="M255" i="16"/>
  <c r="M285" i="16" s="1"/>
  <c r="L256" i="16"/>
  <c r="AR41" i="1"/>
  <c r="AR68" i="1" s="1"/>
  <c r="AQ68" i="1"/>
  <c r="Q274" i="16"/>
  <c r="AE6" i="16"/>
  <c r="U202" i="16" l="1"/>
  <c r="T401" i="16"/>
  <c r="T408" i="16" s="1"/>
  <c r="S476" i="16"/>
  <c r="S447" i="16"/>
  <c r="S452" i="16"/>
  <c r="AE207" i="16"/>
  <c r="AE193" i="16"/>
  <c r="AE201" i="16"/>
  <c r="P469" i="16"/>
  <c r="U194" i="16"/>
  <c r="T397" i="16"/>
  <c r="T407" i="16" s="1"/>
  <c r="T474" i="16" s="1"/>
  <c r="U208" i="16"/>
  <c r="T404" i="16"/>
  <c r="T409" i="16" s="1"/>
  <c r="S475" i="16"/>
  <c r="S446" i="16"/>
  <c r="S451" i="16"/>
  <c r="N470" i="16"/>
  <c r="R471" i="16"/>
  <c r="AE113" i="16"/>
  <c r="AE119" i="16"/>
  <c r="S391" i="16"/>
  <c r="U120" i="16"/>
  <c r="T354" i="16"/>
  <c r="T390" i="16" s="1"/>
  <c r="U114" i="16"/>
  <c r="T340" i="16"/>
  <c r="R445" i="16"/>
  <c r="R450" i="16"/>
  <c r="R453" i="16"/>
  <c r="O389" i="16"/>
  <c r="O457" i="16" s="1"/>
  <c r="Q384" i="16"/>
  <c r="Q456" i="16" s="1"/>
  <c r="N459" i="16"/>
  <c r="P388" i="16"/>
  <c r="R164" i="16"/>
  <c r="Q342" i="16"/>
  <c r="R152" i="16"/>
  <c r="Q343" i="16"/>
  <c r="O380" i="16"/>
  <c r="O299" i="16"/>
  <c r="O263" i="16"/>
  <c r="N306" i="16"/>
  <c r="P379" i="16"/>
  <c r="P385" i="16"/>
  <c r="P261" i="16"/>
  <c r="P462" i="16" s="1"/>
  <c r="O386" i="16"/>
  <c r="O301" i="16" s="1"/>
  <c r="N286" i="16"/>
  <c r="N264" i="16"/>
  <c r="AA332" i="16"/>
  <c r="AA95" i="16"/>
  <c r="AA89" i="16"/>
  <c r="AA83" i="16"/>
  <c r="AH26" i="1"/>
  <c r="Y331" i="16"/>
  <c r="Y101" i="16"/>
  <c r="Y63" i="16"/>
  <c r="Y57" i="16"/>
  <c r="Z33" i="16"/>
  <c r="Z330" i="16"/>
  <c r="AG24" i="1"/>
  <c r="T158" i="16"/>
  <c r="T84" i="16"/>
  <c r="T321" i="16" s="1"/>
  <c r="S323" i="16"/>
  <c r="R383" i="16"/>
  <c r="T72" i="16"/>
  <c r="S320" i="16"/>
  <c r="AE428" i="16"/>
  <c r="AE7" i="16"/>
  <c r="V287" i="16"/>
  <c r="AB51" i="16"/>
  <c r="W376" i="16"/>
  <c r="AD58" i="1"/>
  <c r="AC74" i="1"/>
  <c r="W434" i="16" s="1"/>
  <c r="AN53" i="1"/>
  <c r="AM69" i="1"/>
  <c r="W375" i="16"/>
  <c r="AC73" i="1"/>
  <c r="W433" i="16" s="1"/>
  <c r="AD57" i="1"/>
  <c r="W374" i="16"/>
  <c r="AD56" i="1"/>
  <c r="AC72" i="1"/>
  <c r="W432" i="16" s="1"/>
  <c r="S437" i="16"/>
  <c r="S479" i="16" s="1"/>
  <c r="S262" i="16"/>
  <c r="AE329" i="16"/>
  <c r="AE415" i="16" s="1"/>
  <c r="AE368" i="16"/>
  <c r="AE366" i="16"/>
  <c r="AE360" i="16"/>
  <c r="AE361" i="16"/>
  <c r="AE359" i="16"/>
  <c r="AE364" i="16"/>
  <c r="AE363" i="16"/>
  <c r="AE362" i="16"/>
  <c r="AE373" i="16"/>
  <c r="AE365" i="16"/>
  <c r="AE367" i="16"/>
  <c r="AE369" i="16"/>
  <c r="AE219" i="16"/>
  <c r="AE431" i="16"/>
  <c r="AE370" i="16"/>
  <c r="W372" i="16"/>
  <c r="AD55" i="1"/>
  <c r="AC71" i="1"/>
  <c r="W430" i="16" s="1"/>
  <c r="W371" i="16"/>
  <c r="AC70" i="1"/>
  <c r="W429" i="16" s="1"/>
  <c r="AD54" i="1"/>
  <c r="U220" i="16"/>
  <c r="T414" i="16"/>
  <c r="AI28" i="1"/>
  <c r="AC334" i="16" s="1"/>
  <c r="AI27" i="1"/>
  <c r="AC333" i="16" s="1"/>
  <c r="AI29" i="1"/>
  <c r="AC335" i="16" s="1"/>
  <c r="AF25" i="1"/>
  <c r="M256" i="16"/>
  <c r="N255" i="16"/>
  <c r="N285" i="16" s="1"/>
  <c r="R274" i="16"/>
  <c r="H32" i="6"/>
  <c r="H38" i="6" s="1"/>
  <c r="AF6" i="16"/>
  <c r="S458" i="16" l="1"/>
  <c r="V208" i="16"/>
  <c r="U404" i="16"/>
  <c r="U409" i="16" s="1"/>
  <c r="AF193" i="16"/>
  <c r="AF207" i="16"/>
  <c r="AF201" i="16"/>
  <c r="V194" i="16"/>
  <c r="U397" i="16"/>
  <c r="U407" i="16" s="1"/>
  <c r="U474" i="16" s="1"/>
  <c r="T475" i="16"/>
  <c r="T446" i="16"/>
  <c r="T451" i="16"/>
  <c r="Q469" i="16"/>
  <c r="T476" i="16"/>
  <c r="T447" i="16"/>
  <c r="T452" i="16"/>
  <c r="V202" i="16"/>
  <c r="U401" i="16"/>
  <c r="U408" i="16" s="1"/>
  <c r="O470" i="16"/>
  <c r="S471" i="16"/>
  <c r="AF7" i="16"/>
  <c r="AF113" i="16"/>
  <c r="AF119" i="16"/>
  <c r="T391" i="16"/>
  <c r="T458" i="16" s="1"/>
  <c r="V120" i="16"/>
  <c r="U354" i="16"/>
  <c r="U390" i="16" s="1"/>
  <c r="V114" i="16"/>
  <c r="U340" i="16"/>
  <c r="S445" i="16"/>
  <c r="S450" i="16"/>
  <c r="S453" i="16"/>
  <c r="P389" i="16"/>
  <c r="P457" i="16" s="1"/>
  <c r="R384" i="16"/>
  <c r="R456" i="16" s="1"/>
  <c r="O459" i="16"/>
  <c r="Q388" i="16"/>
  <c r="S164" i="16"/>
  <c r="R342" i="16"/>
  <c r="P263" i="16"/>
  <c r="P380" i="16"/>
  <c r="P299" i="16"/>
  <c r="O286" i="16"/>
  <c r="O264" i="16"/>
  <c r="S152" i="16"/>
  <c r="R343" i="16"/>
  <c r="P386" i="16"/>
  <c r="P301" i="16" s="1"/>
  <c r="O306" i="16"/>
  <c r="Q261" i="16"/>
  <c r="Q462" i="16" s="1"/>
  <c r="Q379" i="16"/>
  <c r="Q385" i="16"/>
  <c r="AB332" i="16"/>
  <c r="AB95" i="16"/>
  <c r="AB89" i="16"/>
  <c r="AB83" i="16"/>
  <c r="AI26" i="1"/>
  <c r="Z331" i="16"/>
  <c r="Z101" i="16"/>
  <c r="Z63" i="16"/>
  <c r="Z57" i="16"/>
  <c r="AA33" i="16"/>
  <c r="AA330" i="16"/>
  <c r="AH24" i="1"/>
  <c r="U158" i="16"/>
  <c r="U84" i="16"/>
  <c r="U321" i="16" s="1"/>
  <c r="T323" i="16"/>
  <c r="U72" i="16"/>
  <c r="T320" i="16"/>
  <c r="S383" i="16"/>
  <c r="W287" i="16"/>
  <c r="AC51" i="16"/>
  <c r="AF329" i="16"/>
  <c r="AF415" i="16" s="1"/>
  <c r="AF359" i="16"/>
  <c r="AF364" i="16"/>
  <c r="AF365" i="16"/>
  <c r="AF362" i="16"/>
  <c r="AF373" i="16"/>
  <c r="AF367" i="16"/>
  <c r="AF361" i="16"/>
  <c r="AF368" i="16"/>
  <c r="AF366" i="16"/>
  <c r="AF363" i="16"/>
  <c r="AF360" i="16"/>
  <c r="AF369" i="16"/>
  <c r="AF219" i="16"/>
  <c r="AF431" i="16"/>
  <c r="AF370" i="16"/>
  <c r="V220" i="16"/>
  <c r="U414" i="16"/>
  <c r="AF428" i="16"/>
  <c r="X371" i="16"/>
  <c r="AE54" i="1"/>
  <c r="AD70" i="1"/>
  <c r="X429" i="16" s="1"/>
  <c r="X374" i="16"/>
  <c r="AE56" i="1"/>
  <c r="AD72" i="1"/>
  <c r="X432" i="16" s="1"/>
  <c r="X372" i="16"/>
  <c r="AE55" i="1"/>
  <c r="AD71" i="1"/>
  <c r="X430" i="16" s="1"/>
  <c r="X376" i="16"/>
  <c r="AE58" i="1"/>
  <c r="AD74" i="1"/>
  <c r="X434" i="16" s="1"/>
  <c r="T437" i="16"/>
  <c r="T479" i="16" s="1"/>
  <c r="T262" i="16"/>
  <c r="X375" i="16"/>
  <c r="AE57" i="1"/>
  <c r="AD73" i="1"/>
  <c r="X433" i="16" s="1"/>
  <c r="AN69" i="1"/>
  <c r="AO53" i="1"/>
  <c r="H37" i="6"/>
  <c r="H39" i="6"/>
  <c r="AJ27" i="1"/>
  <c r="AD333" i="16" s="1"/>
  <c r="AG25" i="1"/>
  <c r="AJ28" i="1"/>
  <c r="AD334" i="16" s="1"/>
  <c r="AJ29" i="1"/>
  <c r="AD335" i="16" s="1"/>
  <c r="N256" i="16"/>
  <c r="O255" i="16"/>
  <c r="O285" i="16" s="1"/>
  <c r="S274" i="16"/>
  <c r="H111" i="6"/>
  <c r="AG6" i="16"/>
  <c r="R469" i="16" l="1"/>
  <c r="U475" i="16"/>
  <c r="U446" i="16"/>
  <c r="U451" i="16"/>
  <c r="W202" i="16"/>
  <c r="V401" i="16"/>
  <c r="V408" i="16" s="1"/>
  <c r="AG201" i="16"/>
  <c r="AG207" i="16"/>
  <c r="AG193" i="16"/>
  <c r="T471" i="16"/>
  <c r="W194" i="16"/>
  <c r="V397" i="16"/>
  <c r="V407" i="16" s="1"/>
  <c r="V474" i="16" s="1"/>
  <c r="U476" i="16"/>
  <c r="U447" i="16"/>
  <c r="U452" i="16"/>
  <c r="W208" i="16"/>
  <c r="V404" i="16"/>
  <c r="V409" i="16" s="1"/>
  <c r="P470" i="16"/>
  <c r="AG113" i="16"/>
  <c r="AG119" i="16"/>
  <c r="U391" i="16"/>
  <c r="W120" i="16"/>
  <c r="V354" i="16"/>
  <c r="V390" i="16" s="1"/>
  <c r="W114" i="16"/>
  <c r="V340" i="16"/>
  <c r="T445" i="16"/>
  <c r="T450" i="16"/>
  <c r="T453" i="16"/>
  <c r="P459" i="16"/>
  <c r="S384" i="16"/>
  <c r="S456" i="16" s="1"/>
  <c r="Q389" i="16"/>
  <c r="Q457" i="16" s="1"/>
  <c r="R388" i="16"/>
  <c r="P306" i="16"/>
  <c r="T164" i="16"/>
  <c r="S342" i="16"/>
  <c r="T152" i="16"/>
  <c r="S343" i="16"/>
  <c r="Q386" i="16"/>
  <c r="Q301" i="16" s="1"/>
  <c r="Q380" i="16"/>
  <c r="Q299" i="16"/>
  <c r="Q263" i="16"/>
  <c r="R385" i="16"/>
  <c r="R379" i="16"/>
  <c r="R261" i="16"/>
  <c r="R462" i="16" s="1"/>
  <c r="P264" i="16"/>
  <c r="P286" i="16"/>
  <c r="AC332" i="16"/>
  <c r="AC95" i="16"/>
  <c r="AC89" i="16"/>
  <c r="AC83" i="16"/>
  <c r="AJ26" i="1"/>
  <c r="AA331" i="16"/>
  <c r="AA101" i="16"/>
  <c r="AA63" i="16"/>
  <c r="AA57" i="16"/>
  <c r="AB33" i="16"/>
  <c r="AB330" i="16"/>
  <c r="AI24" i="1"/>
  <c r="V158" i="16"/>
  <c r="V84" i="16"/>
  <c r="V321" i="16" s="1"/>
  <c r="U323" i="16"/>
  <c r="T383" i="16"/>
  <c r="V72" i="16"/>
  <c r="U320" i="16"/>
  <c r="AG428" i="16"/>
  <c r="AG7" i="16"/>
  <c r="X287" i="16"/>
  <c r="AD51" i="16"/>
  <c r="Y372" i="16"/>
  <c r="AE71" i="1"/>
  <c r="Y430" i="16" s="1"/>
  <c r="AF55" i="1"/>
  <c r="AP53" i="1"/>
  <c r="AO69" i="1"/>
  <c r="Y375" i="16"/>
  <c r="AE73" i="1"/>
  <c r="Y433" i="16" s="1"/>
  <c r="AF57" i="1"/>
  <c r="U437" i="16"/>
  <c r="U479" i="16" s="1"/>
  <c r="U262" i="16"/>
  <c r="AG368" i="16"/>
  <c r="AG329" i="16"/>
  <c r="AG415" i="16" s="1"/>
  <c r="AG360" i="16"/>
  <c r="AG362" i="16"/>
  <c r="AG366" i="16"/>
  <c r="AG365" i="16"/>
  <c r="AG364" i="16"/>
  <c r="AG373" i="16"/>
  <c r="AG367" i="16"/>
  <c r="AG361" i="16"/>
  <c r="AG359" i="16"/>
  <c r="AG363" i="16"/>
  <c r="AG369" i="16"/>
  <c r="AG219" i="16"/>
  <c r="AG431" i="16"/>
  <c r="AG370" i="16"/>
  <c r="Y376" i="16"/>
  <c r="AE74" i="1"/>
  <c r="Y434" i="16" s="1"/>
  <c r="AF58" i="1"/>
  <c r="Y371" i="16"/>
  <c r="AF54" i="1"/>
  <c r="AE70" i="1"/>
  <c r="Y429" i="16" s="1"/>
  <c r="W220" i="16"/>
  <c r="V414" i="16"/>
  <c r="Y374" i="16"/>
  <c r="AF56" i="1"/>
  <c r="AE72" i="1"/>
  <c r="Y432" i="16" s="1"/>
  <c r="AK27" i="1"/>
  <c r="AE333" i="16" s="1"/>
  <c r="AK28" i="1"/>
  <c r="AE334" i="16" s="1"/>
  <c r="AK29" i="1"/>
  <c r="AE335" i="16" s="1"/>
  <c r="AH25" i="1"/>
  <c r="O256" i="16"/>
  <c r="P255" i="16"/>
  <c r="P285" i="16" s="1"/>
  <c r="AH6" i="16"/>
  <c r="U458" i="16" l="1"/>
  <c r="V476" i="16"/>
  <c r="V447" i="16"/>
  <c r="V452" i="16"/>
  <c r="X202" i="16"/>
  <c r="W401" i="16"/>
  <c r="W408" i="16" s="1"/>
  <c r="X208" i="16"/>
  <c r="W404" i="16"/>
  <c r="W409" i="16" s="1"/>
  <c r="AH201" i="16"/>
  <c r="AH207" i="16"/>
  <c r="AH193" i="16"/>
  <c r="X194" i="16"/>
  <c r="W397" i="16"/>
  <c r="W407" i="16" s="1"/>
  <c r="W474" i="16" s="1"/>
  <c r="V475" i="16"/>
  <c r="V446" i="16"/>
  <c r="V451" i="16"/>
  <c r="U471" i="16"/>
  <c r="Q470" i="16"/>
  <c r="S469" i="16"/>
  <c r="AH7" i="16"/>
  <c r="AH113" i="16"/>
  <c r="AH119" i="16"/>
  <c r="AH341" i="16" s="1"/>
  <c r="V391" i="16"/>
  <c r="V458" i="16" s="1"/>
  <c r="X120" i="16"/>
  <c r="W354" i="16"/>
  <c r="W390" i="16" s="1"/>
  <c r="X114" i="16"/>
  <c r="W340" i="16"/>
  <c r="U445" i="16"/>
  <c r="U450" i="16"/>
  <c r="U453" i="16"/>
  <c r="T384" i="16"/>
  <c r="T456" i="16" s="1"/>
  <c r="R389" i="16"/>
  <c r="R457" i="16" s="1"/>
  <c r="Q459" i="16"/>
  <c r="S388" i="16"/>
  <c r="T342" i="16"/>
  <c r="U164" i="16"/>
  <c r="Q306" i="16"/>
  <c r="R380" i="16"/>
  <c r="R299" i="16"/>
  <c r="R263" i="16"/>
  <c r="R386" i="16"/>
  <c r="R301" i="16" s="1"/>
  <c r="S385" i="16"/>
  <c r="S379" i="16"/>
  <c r="S261" i="16"/>
  <c r="S462" i="16" s="1"/>
  <c r="Q286" i="16"/>
  <c r="Q264" i="16"/>
  <c r="U152" i="16"/>
  <c r="T343" i="16"/>
  <c r="AD332" i="16"/>
  <c r="AD95" i="16"/>
  <c r="AD89" i="16"/>
  <c r="AD83" i="16"/>
  <c r="AK26" i="1"/>
  <c r="AB331" i="16"/>
  <c r="AB101" i="16"/>
  <c r="AB63" i="16"/>
  <c r="AB57" i="16"/>
  <c r="AC33" i="16"/>
  <c r="AC330" i="16"/>
  <c r="AJ24" i="1"/>
  <c r="W158" i="16"/>
  <c r="W84" i="16"/>
  <c r="W321" i="16" s="1"/>
  <c r="V323" i="16"/>
  <c r="W72" i="16"/>
  <c r="V320" i="16"/>
  <c r="U383" i="16"/>
  <c r="Y287" i="16"/>
  <c r="AE51" i="16"/>
  <c r="X220" i="16"/>
  <c r="W414" i="16"/>
  <c r="Z372" i="16"/>
  <c r="AG55" i="1"/>
  <c r="AF71" i="1"/>
  <c r="Z430" i="16" s="1"/>
  <c r="Z376" i="16"/>
  <c r="AF74" i="1"/>
  <c r="Z434" i="16" s="1"/>
  <c r="AG58" i="1"/>
  <c r="AH366" i="16"/>
  <c r="AH360" i="16"/>
  <c r="AH368" i="16"/>
  <c r="AH364" i="16"/>
  <c r="AH361" i="16"/>
  <c r="AH362" i="16"/>
  <c r="AH329" i="16"/>
  <c r="AH415" i="16" s="1"/>
  <c r="AH365" i="16"/>
  <c r="AH373" i="16"/>
  <c r="AH367" i="16"/>
  <c r="AH359" i="16"/>
  <c r="AH363" i="16"/>
  <c r="AH369" i="16"/>
  <c r="AH219" i="16"/>
  <c r="AH431" i="16"/>
  <c r="AH370" i="16"/>
  <c r="Z374" i="16"/>
  <c r="AG56" i="1"/>
  <c r="AF72" i="1"/>
  <c r="Z432" i="16" s="1"/>
  <c r="Z375" i="16"/>
  <c r="AG57" i="1"/>
  <c r="AF73" i="1"/>
  <c r="Z433" i="16" s="1"/>
  <c r="AQ53" i="1"/>
  <c r="AP69" i="1"/>
  <c r="V437" i="16"/>
  <c r="V479" i="16" s="1"/>
  <c r="V262" i="16"/>
  <c r="Z371" i="16"/>
  <c r="AG54" i="1"/>
  <c r="AF70" i="1"/>
  <c r="Z429" i="16" s="1"/>
  <c r="AH428" i="16"/>
  <c r="AI25" i="1"/>
  <c r="AL29" i="1"/>
  <c r="AF335" i="16" s="1"/>
  <c r="AL28" i="1"/>
  <c r="AF334" i="16" s="1"/>
  <c r="AL27" i="1"/>
  <c r="AF333" i="16" s="1"/>
  <c r="P256" i="16"/>
  <c r="Q255" i="16"/>
  <c r="Q285" i="16" s="1"/>
  <c r="U274" i="16"/>
  <c r="T274" i="16"/>
  <c r="AI6" i="16"/>
  <c r="W475" i="16" l="1"/>
  <c r="W446" i="16"/>
  <c r="W451" i="16"/>
  <c r="Y202" i="16"/>
  <c r="X401" i="16"/>
  <c r="X408" i="16" s="1"/>
  <c r="Y194" i="16"/>
  <c r="X397" i="16"/>
  <c r="X407" i="16" s="1"/>
  <c r="X474" i="16" s="1"/>
  <c r="W476" i="16"/>
  <c r="W447" i="16"/>
  <c r="W452" i="16"/>
  <c r="AI207" i="16"/>
  <c r="AI193" i="16"/>
  <c r="AI201" i="16"/>
  <c r="Y208" i="16"/>
  <c r="X404" i="16"/>
  <c r="X409" i="16" s="1"/>
  <c r="R470" i="16"/>
  <c r="T469" i="16"/>
  <c r="V471" i="16"/>
  <c r="AI113" i="16"/>
  <c r="AI119" i="16"/>
  <c r="AI345" i="16" s="1"/>
  <c r="W391" i="16"/>
  <c r="Y120" i="16"/>
  <c r="X354" i="16"/>
  <c r="X390" i="16" s="1"/>
  <c r="Y114" i="16"/>
  <c r="X340" i="16"/>
  <c r="V445" i="16"/>
  <c r="V450" i="16"/>
  <c r="V453" i="16"/>
  <c r="U384" i="16"/>
  <c r="U456" i="16" s="1"/>
  <c r="S389" i="16"/>
  <c r="S457" i="16" s="1"/>
  <c r="R459" i="16"/>
  <c r="T388" i="16"/>
  <c r="U342" i="16"/>
  <c r="V164" i="16"/>
  <c r="T385" i="16"/>
  <c r="T261" i="16"/>
  <c r="T462" i="16" s="1"/>
  <c r="T379" i="16"/>
  <c r="S380" i="16"/>
  <c r="S299" i="16"/>
  <c r="S263" i="16"/>
  <c r="S386" i="16"/>
  <c r="S301" i="16" s="1"/>
  <c r="R306" i="16"/>
  <c r="V152" i="16"/>
  <c r="U343" i="16"/>
  <c r="R286" i="16"/>
  <c r="R264" i="16"/>
  <c r="AE332" i="16"/>
  <c r="AE95" i="16"/>
  <c r="AE89" i="16"/>
  <c r="AE83" i="16"/>
  <c r="AL26" i="1"/>
  <c r="AC331" i="16"/>
  <c r="AC101" i="16"/>
  <c r="AC63" i="16"/>
  <c r="AC57" i="16"/>
  <c r="AD33" i="16"/>
  <c r="AK24" i="1"/>
  <c r="AD330" i="16"/>
  <c r="X158" i="16"/>
  <c r="X84" i="16"/>
  <c r="X321" i="16" s="1"/>
  <c r="W323" i="16"/>
  <c r="X72" i="16"/>
  <c r="W320" i="16"/>
  <c r="V383" i="16"/>
  <c r="AI428" i="16"/>
  <c r="AI7" i="16"/>
  <c r="Z287" i="16"/>
  <c r="AF51" i="16"/>
  <c r="AA371" i="16"/>
  <c r="AH54" i="1"/>
  <c r="AG70" i="1"/>
  <c r="AA429" i="16" s="1"/>
  <c r="AA375" i="16"/>
  <c r="AG73" i="1"/>
  <c r="AA433" i="16" s="1"/>
  <c r="AH57" i="1"/>
  <c r="Y220" i="16"/>
  <c r="X414" i="16"/>
  <c r="AR53" i="1"/>
  <c r="AR69" i="1" s="1"/>
  <c r="AQ69" i="1"/>
  <c r="AI329" i="16"/>
  <c r="AI415" i="16" s="1"/>
  <c r="AI365" i="16"/>
  <c r="AI368" i="16"/>
  <c r="AI366" i="16"/>
  <c r="AI360" i="16"/>
  <c r="AI359" i="16"/>
  <c r="AI361" i="16"/>
  <c r="AI367" i="16"/>
  <c r="AI364" i="16"/>
  <c r="AI362" i="16"/>
  <c r="AI373" i="16"/>
  <c r="AI363" i="16"/>
  <c r="AI369" i="16"/>
  <c r="AI219" i="16"/>
  <c r="AI431" i="16"/>
  <c r="AI370" i="16"/>
  <c r="AA376" i="16"/>
  <c r="AH58" i="1"/>
  <c r="AG74" i="1"/>
  <c r="AA434" i="16" s="1"/>
  <c r="AA372" i="16"/>
  <c r="AH55" i="1"/>
  <c r="AG71" i="1"/>
  <c r="AA430" i="16" s="1"/>
  <c r="AA374" i="16"/>
  <c r="AH56" i="1"/>
  <c r="AG72" i="1"/>
  <c r="AA432" i="16" s="1"/>
  <c r="W437" i="16"/>
  <c r="W479" i="16" s="1"/>
  <c r="W262" i="16"/>
  <c r="AJ25" i="1"/>
  <c r="AM27" i="1"/>
  <c r="AG333" i="16" s="1"/>
  <c r="AM28" i="1"/>
  <c r="AG334" i="16" s="1"/>
  <c r="AM29" i="1"/>
  <c r="AG335" i="16" s="1"/>
  <c r="R255" i="16"/>
  <c r="R285" i="16" s="1"/>
  <c r="Q256" i="16"/>
  <c r="V274" i="16"/>
  <c r="AJ6" i="16"/>
  <c r="Z202" i="16" l="1"/>
  <c r="Y401" i="16"/>
  <c r="Y408" i="16" s="1"/>
  <c r="AJ193" i="16"/>
  <c r="AJ207" i="16"/>
  <c r="AJ201" i="16"/>
  <c r="X476" i="16"/>
  <c r="X447" i="16"/>
  <c r="X452" i="16"/>
  <c r="W458" i="16"/>
  <c r="U469" i="16"/>
  <c r="Z208" i="16"/>
  <c r="Y404" i="16"/>
  <c r="Y409" i="16" s="1"/>
  <c r="Z194" i="16"/>
  <c r="Y397" i="16"/>
  <c r="Y407" i="16" s="1"/>
  <c r="Y474" i="16" s="1"/>
  <c r="X475" i="16"/>
  <c r="X446" i="16"/>
  <c r="X451" i="16"/>
  <c r="S470" i="16"/>
  <c r="W471" i="16"/>
  <c r="AJ7" i="16"/>
  <c r="AJ113" i="16"/>
  <c r="AJ119" i="16"/>
  <c r="X391" i="16"/>
  <c r="X458" i="16" s="1"/>
  <c r="Z120" i="16"/>
  <c r="Y354" i="16"/>
  <c r="Y390" i="16" s="1"/>
  <c r="Z114" i="16"/>
  <c r="Y340" i="16"/>
  <c r="W445" i="16"/>
  <c r="W450" i="16"/>
  <c r="W453" i="16"/>
  <c r="V384" i="16"/>
  <c r="V456" i="16" s="1"/>
  <c r="T389" i="16"/>
  <c r="T457" i="16" s="1"/>
  <c r="S459" i="16"/>
  <c r="U388" i="16"/>
  <c r="W164" i="16"/>
  <c r="V342" i="16"/>
  <c r="W152" i="16"/>
  <c r="V343" i="16"/>
  <c r="S264" i="16"/>
  <c r="S286" i="16"/>
  <c r="T380" i="16"/>
  <c r="T299" i="16"/>
  <c r="T263" i="16"/>
  <c r="U385" i="16"/>
  <c r="U261" i="16"/>
  <c r="U462" i="16" s="1"/>
  <c r="U379" i="16"/>
  <c r="S306" i="16"/>
  <c r="T386" i="16"/>
  <c r="T301" i="16" s="1"/>
  <c r="AF332" i="16"/>
  <c r="AF95" i="16"/>
  <c r="AF89" i="16"/>
  <c r="AF83" i="16"/>
  <c r="AM26" i="1"/>
  <c r="AD331" i="16"/>
  <c r="AD101" i="16"/>
  <c r="AD63" i="16"/>
  <c r="AD57" i="16"/>
  <c r="AE33" i="16"/>
  <c r="AE330" i="16"/>
  <c r="AL24" i="1"/>
  <c r="Y158" i="16"/>
  <c r="Y84" i="16"/>
  <c r="Y321" i="16" s="1"/>
  <c r="X323" i="16"/>
  <c r="W383" i="16"/>
  <c r="Y72" i="16"/>
  <c r="X320" i="16"/>
  <c r="AA287" i="16"/>
  <c r="AG51" i="16"/>
  <c r="AJ368" i="16"/>
  <c r="AJ329" i="16"/>
  <c r="AJ415" i="16" s="1"/>
  <c r="AJ362" i="16"/>
  <c r="AJ365" i="16"/>
  <c r="AJ361" i="16"/>
  <c r="AJ373" i="16"/>
  <c r="AJ359" i="16"/>
  <c r="AJ360" i="16"/>
  <c r="AJ367" i="16"/>
  <c r="AJ366" i="16"/>
  <c r="AJ364" i="16"/>
  <c r="AJ363" i="16"/>
  <c r="AJ369" i="16"/>
  <c r="AJ219" i="16"/>
  <c r="AJ431" i="16"/>
  <c r="AJ370" i="16"/>
  <c r="Z220" i="16"/>
  <c r="Y414" i="16"/>
  <c r="AJ428" i="16"/>
  <c r="AB375" i="16"/>
  <c r="AH73" i="1"/>
  <c r="AB433" i="16" s="1"/>
  <c r="AI57" i="1"/>
  <c r="AB374" i="16"/>
  <c r="AI56" i="1"/>
  <c r="AH72" i="1"/>
  <c r="AB432" i="16" s="1"/>
  <c r="AB376" i="16"/>
  <c r="AH74" i="1"/>
  <c r="AB434" i="16" s="1"/>
  <c r="AI58" i="1"/>
  <c r="AB371" i="16"/>
  <c r="AI54" i="1"/>
  <c r="AH70" i="1"/>
  <c r="AB429" i="16" s="1"/>
  <c r="AB372" i="16"/>
  <c r="AI55" i="1"/>
  <c r="AH71" i="1"/>
  <c r="AB430" i="16" s="1"/>
  <c r="X437" i="16"/>
  <c r="X479" i="16" s="1"/>
  <c r="X262" i="16"/>
  <c r="AN28" i="1"/>
  <c r="AH334" i="16" s="1"/>
  <c r="AN27" i="1"/>
  <c r="AH333" i="16" s="1"/>
  <c r="AK25" i="1"/>
  <c r="AN29" i="1"/>
  <c r="AH335" i="16" s="1"/>
  <c r="S255" i="16"/>
  <c r="S285" i="16" s="1"/>
  <c r="R256" i="16"/>
  <c r="AK6" i="16"/>
  <c r="Y476" i="16" l="1"/>
  <c r="Y447" i="16"/>
  <c r="Y452" i="16"/>
  <c r="AA208" i="16"/>
  <c r="Z404" i="16"/>
  <c r="Z409" i="16" s="1"/>
  <c r="Y475" i="16"/>
  <c r="Y446" i="16"/>
  <c r="Y451" i="16"/>
  <c r="AK201" i="16"/>
  <c r="AK207" i="16"/>
  <c r="AK193" i="16"/>
  <c r="AA194" i="16"/>
  <c r="Z397" i="16"/>
  <c r="Z407" i="16" s="1"/>
  <c r="Z474" i="16" s="1"/>
  <c r="AA202" i="16"/>
  <c r="Z401" i="16"/>
  <c r="Z408" i="16" s="1"/>
  <c r="V469" i="16"/>
  <c r="T470" i="16"/>
  <c r="X471" i="16"/>
  <c r="AK113" i="16"/>
  <c r="AK119" i="16"/>
  <c r="Y391" i="16"/>
  <c r="Y458" i="16" s="1"/>
  <c r="AA120" i="16"/>
  <c r="Z354" i="16"/>
  <c r="Z390" i="16" s="1"/>
  <c r="AA114" i="16"/>
  <c r="Z340" i="16"/>
  <c r="X445" i="16"/>
  <c r="X450" i="16"/>
  <c r="X453" i="16"/>
  <c r="T459" i="16"/>
  <c r="W384" i="16"/>
  <c r="W456" i="16" s="1"/>
  <c r="U389" i="16"/>
  <c r="U457" i="16" s="1"/>
  <c r="V388" i="16"/>
  <c r="T306" i="16"/>
  <c r="X164" i="16"/>
  <c r="W342" i="16"/>
  <c r="U386" i="16"/>
  <c r="U301" i="16" s="1"/>
  <c r="V379" i="16"/>
  <c r="V385" i="16"/>
  <c r="V261" i="16"/>
  <c r="V462" i="16" s="1"/>
  <c r="U380" i="16"/>
  <c r="U299" i="16"/>
  <c r="U263" i="16"/>
  <c r="T286" i="16"/>
  <c r="T264" i="16"/>
  <c r="X152" i="16"/>
  <c r="W343" i="16"/>
  <c r="AG332" i="16"/>
  <c r="AG95" i="16"/>
  <c r="AG89" i="16"/>
  <c r="AG83" i="16"/>
  <c r="AN26" i="1"/>
  <c r="AE331" i="16"/>
  <c r="AE101" i="16"/>
  <c r="AE63" i="16"/>
  <c r="AE57" i="16"/>
  <c r="AF33" i="16"/>
  <c r="AF330" i="16"/>
  <c r="AM24" i="1"/>
  <c r="Z158" i="16"/>
  <c r="Z84" i="16"/>
  <c r="Z321" i="16" s="1"/>
  <c r="Y323" i="16"/>
  <c r="Z72" i="16"/>
  <c r="Y320" i="16"/>
  <c r="X383" i="16"/>
  <c r="AK428" i="16"/>
  <c r="AK7" i="16"/>
  <c r="AB287" i="16"/>
  <c r="AH51" i="16"/>
  <c r="AC375" i="16"/>
  <c r="AI73" i="1"/>
  <c r="AC433" i="16" s="1"/>
  <c r="AJ57" i="1"/>
  <c r="AA220" i="16"/>
  <c r="Z414" i="16"/>
  <c r="AC371" i="16"/>
  <c r="AI70" i="1"/>
  <c r="AC429" i="16" s="1"/>
  <c r="AJ54" i="1"/>
  <c r="AC376" i="16"/>
  <c r="AI74" i="1"/>
  <c r="AC434" i="16" s="1"/>
  <c r="AJ58" i="1"/>
  <c r="AC374" i="16"/>
  <c r="AI72" i="1"/>
  <c r="AC432" i="16" s="1"/>
  <c r="AJ56" i="1"/>
  <c r="AK368" i="16"/>
  <c r="AK359" i="16"/>
  <c r="AK329" i="16"/>
  <c r="AK415" i="16" s="1"/>
  <c r="AK366" i="16"/>
  <c r="AK362" i="16"/>
  <c r="AK367" i="16"/>
  <c r="AK361" i="16"/>
  <c r="AK360" i="16"/>
  <c r="AK373" i="16"/>
  <c r="AK364" i="16"/>
  <c r="AK365" i="16"/>
  <c r="AK363" i="16"/>
  <c r="AK369" i="16"/>
  <c r="AK219" i="16"/>
  <c r="AK431" i="16"/>
  <c r="AK370" i="16"/>
  <c r="AC372" i="16"/>
  <c r="AJ55" i="1"/>
  <c r="AI71" i="1"/>
  <c r="AC430" i="16" s="1"/>
  <c r="Y437" i="16"/>
  <c r="Y479" i="16" s="1"/>
  <c r="Y262" i="16"/>
  <c r="AO27" i="1"/>
  <c r="AI333" i="16" s="1"/>
  <c r="AO28" i="1"/>
  <c r="AI334" i="16" s="1"/>
  <c r="AO29" i="1"/>
  <c r="AI335" i="16" s="1"/>
  <c r="AL25" i="1"/>
  <c r="T255" i="16"/>
  <c r="T285" i="16" s="1"/>
  <c r="S256" i="16"/>
  <c r="X274" i="16"/>
  <c r="W274" i="16"/>
  <c r="AL6" i="16"/>
  <c r="Y471" i="16" l="1"/>
  <c r="AB194" i="16"/>
  <c r="AA397" i="16"/>
  <c r="AA407" i="16" s="1"/>
  <c r="AA474" i="16" s="1"/>
  <c r="AB208" i="16"/>
  <c r="AA404" i="16"/>
  <c r="AA409" i="16" s="1"/>
  <c r="Z475" i="16"/>
  <c r="Z446" i="16"/>
  <c r="Z451" i="16"/>
  <c r="AL201" i="16"/>
  <c r="AL207" i="16"/>
  <c r="AL193" i="16"/>
  <c r="W469" i="16"/>
  <c r="AB202" i="16"/>
  <c r="AA401" i="16"/>
  <c r="AA408" i="16" s="1"/>
  <c r="Z476" i="16"/>
  <c r="Z447" i="16"/>
  <c r="Z452" i="16"/>
  <c r="U470" i="16"/>
  <c r="AL7" i="16"/>
  <c r="AL113" i="16"/>
  <c r="AL119" i="16"/>
  <c r="Z391" i="16"/>
  <c r="AB120" i="16"/>
  <c r="AA354" i="16"/>
  <c r="AA390" i="16" s="1"/>
  <c r="AB114" i="16"/>
  <c r="AA340" i="16"/>
  <c r="Y445" i="16"/>
  <c r="Y450" i="16"/>
  <c r="Y453" i="16"/>
  <c r="X384" i="16"/>
  <c r="X456" i="16" s="1"/>
  <c r="V389" i="16"/>
  <c r="V457" i="16" s="1"/>
  <c r="U459" i="16"/>
  <c r="W388" i="16"/>
  <c r="Y164" i="16"/>
  <c r="X342" i="16"/>
  <c r="U306" i="16"/>
  <c r="W385" i="16"/>
  <c r="W261" i="16"/>
  <c r="W462" i="16" s="1"/>
  <c r="W379" i="16"/>
  <c r="U286" i="16"/>
  <c r="U264" i="16"/>
  <c r="V386" i="16"/>
  <c r="V301" i="16" s="1"/>
  <c r="Y152" i="16"/>
  <c r="X343" i="16"/>
  <c r="V380" i="16"/>
  <c r="V263" i="16"/>
  <c r="V299" i="16"/>
  <c r="AH332" i="16"/>
  <c r="AH95" i="16"/>
  <c r="AH89" i="16"/>
  <c r="AH83" i="16"/>
  <c r="AO26" i="1"/>
  <c r="AF331" i="16"/>
  <c r="AF101" i="16"/>
  <c r="AF63" i="16"/>
  <c r="AF57" i="16"/>
  <c r="AG33" i="16"/>
  <c r="AN24" i="1"/>
  <c r="AG330" i="16"/>
  <c r="AA158" i="16"/>
  <c r="AA84" i="16"/>
  <c r="AA321" i="16" s="1"/>
  <c r="Z323" i="16"/>
  <c r="AA72" i="16"/>
  <c r="Z320" i="16"/>
  <c r="Y383" i="16"/>
  <c r="AC287" i="16"/>
  <c r="AI51" i="16"/>
  <c r="AD371" i="16"/>
  <c r="AK54" i="1"/>
  <c r="AJ70" i="1"/>
  <c r="AD429" i="16" s="1"/>
  <c r="AD376" i="16"/>
  <c r="AK58" i="1"/>
  <c r="AJ74" i="1"/>
  <c r="AD434" i="16" s="1"/>
  <c r="Z437" i="16"/>
  <c r="Z479" i="16" s="1"/>
  <c r="Z262" i="16"/>
  <c r="AD372" i="16"/>
  <c r="AK55" i="1"/>
  <c r="AJ71" i="1"/>
  <c r="AD430" i="16" s="1"/>
  <c r="AD374" i="16"/>
  <c r="AJ72" i="1"/>
  <c r="AD432" i="16" s="1"/>
  <c r="AK56" i="1"/>
  <c r="AB220" i="16"/>
  <c r="AA414" i="16"/>
  <c r="AL368" i="16"/>
  <c r="AL329" i="16"/>
  <c r="AL415" i="16" s="1"/>
  <c r="AL364" i="16"/>
  <c r="AL360" i="16"/>
  <c r="AL365" i="16"/>
  <c r="AL362" i="16"/>
  <c r="AL361" i="16"/>
  <c r="AL366" i="16"/>
  <c r="AL367" i="16"/>
  <c r="AL359" i="16"/>
  <c r="AL373" i="16"/>
  <c r="AL363" i="16"/>
  <c r="AL369" i="16"/>
  <c r="AL219" i="16"/>
  <c r="AL431" i="16"/>
  <c r="AL370" i="16"/>
  <c r="AL428" i="16"/>
  <c r="AD375" i="16"/>
  <c r="AK57" i="1"/>
  <c r="AJ73" i="1"/>
  <c r="AD433" i="16" s="1"/>
  <c r="AM25" i="1"/>
  <c r="AP29" i="1"/>
  <c r="AJ335" i="16" s="1"/>
  <c r="AP27" i="1"/>
  <c r="AJ333" i="16" s="1"/>
  <c r="AP28" i="1"/>
  <c r="AJ334" i="16" s="1"/>
  <c r="U255" i="16"/>
  <c r="U285" i="16" s="1"/>
  <c r="T256" i="16"/>
  <c r="Y274" i="16"/>
  <c r="AC202" i="16" l="1"/>
  <c r="AB401" i="16"/>
  <c r="AB408" i="16" s="1"/>
  <c r="AA476" i="16"/>
  <c r="AA447" i="16"/>
  <c r="AA452" i="16"/>
  <c r="AC208" i="16"/>
  <c r="AB404" i="16"/>
  <c r="AB409" i="16" s="1"/>
  <c r="Z458" i="16"/>
  <c r="AA475" i="16"/>
  <c r="AA446" i="16"/>
  <c r="AA451" i="16"/>
  <c r="AC194" i="16"/>
  <c r="AB397" i="16"/>
  <c r="AB407" i="16" s="1"/>
  <c r="AB474" i="16" s="1"/>
  <c r="Z471" i="16"/>
  <c r="V470" i="16"/>
  <c r="X469" i="16"/>
  <c r="AA391" i="16"/>
  <c r="AA471" i="16" s="1"/>
  <c r="AC120" i="16"/>
  <c r="AB354" i="16"/>
  <c r="AB390" i="16" s="1"/>
  <c r="AC114" i="16"/>
  <c r="AB340" i="16"/>
  <c r="Z445" i="16"/>
  <c r="Z450" i="16"/>
  <c r="Z453" i="16"/>
  <c r="Y384" i="16"/>
  <c r="Y456" i="16" s="1"/>
  <c r="W389" i="16"/>
  <c r="W457" i="16" s="1"/>
  <c r="V459" i="16"/>
  <c r="X388" i="16"/>
  <c r="Y342" i="16"/>
  <c r="Z164" i="16"/>
  <c r="V306" i="16"/>
  <c r="Z152" i="16"/>
  <c r="Y343" i="16"/>
  <c r="W299" i="16"/>
  <c r="W263" i="16"/>
  <c r="W380" i="16"/>
  <c r="V264" i="16"/>
  <c r="V286" i="16"/>
  <c r="X379" i="16"/>
  <c r="X261" i="16"/>
  <c r="X462" i="16" s="1"/>
  <c r="X385" i="16"/>
  <c r="W386" i="16"/>
  <c r="W301" i="16" s="1"/>
  <c r="W306" i="16" s="1"/>
  <c r="AI332" i="16"/>
  <c r="AI95" i="16"/>
  <c r="AI89" i="16"/>
  <c r="AI83" i="16"/>
  <c r="AP26" i="1"/>
  <c r="AG331" i="16"/>
  <c r="AG101" i="16"/>
  <c r="AG63" i="16"/>
  <c r="AG57" i="16"/>
  <c r="AH33" i="16"/>
  <c r="AH330" i="16"/>
  <c r="AO24" i="1"/>
  <c r="AB158" i="16"/>
  <c r="AB84" i="16"/>
  <c r="AB321" i="16" s="1"/>
  <c r="AA323" i="16"/>
  <c r="AB72" i="16"/>
  <c r="AA320" i="16"/>
  <c r="Z383" i="16"/>
  <c r="AD287" i="16"/>
  <c r="AJ51" i="16"/>
  <c r="AE375" i="16"/>
  <c r="AL57" i="1"/>
  <c r="AK73" i="1"/>
  <c r="AE433" i="16" s="1"/>
  <c r="AE374" i="16"/>
  <c r="AL56" i="1"/>
  <c r="AK72" i="1"/>
  <c r="AE432" i="16" s="1"/>
  <c r="AE372" i="16"/>
  <c r="AL55" i="1"/>
  <c r="AK71" i="1"/>
  <c r="AE430" i="16" s="1"/>
  <c r="AE371" i="16"/>
  <c r="AL54" i="1"/>
  <c r="AK70" i="1"/>
  <c r="AE429" i="16" s="1"/>
  <c r="AA437" i="16"/>
  <c r="AA479" i="16" s="1"/>
  <c r="AA262" i="16"/>
  <c r="AE376" i="16"/>
  <c r="AL58" i="1"/>
  <c r="AK74" i="1"/>
  <c r="AE434" i="16" s="1"/>
  <c r="AC220" i="16"/>
  <c r="AB414" i="16"/>
  <c r="AQ28" i="1"/>
  <c r="AK334" i="16" s="1"/>
  <c r="AQ29" i="1"/>
  <c r="AK335" i="16" s="1"/>
  <c r="AN25" i="1"/>
  <c r="AQ27" i="1"/>
  <c r="AK333" i="16" s="1"/>
  <c r="U256" i="16"/>
  <c r="V255" i="16"/>
  <c r="V285" i="16" s="1"/>
  <c r="Z274" i="16"/>
  <c r="AD194" i="16" l="1"/>
  <c r="AC397" i="16"/>
  <c r="AC407" i="16" s="1"/>
  <c r="AC474" i="16" s="1"/>
  <c r="AB476" i="16"/>
  <c r="AB447" i="16"/>
  <c r="AB452" i="16"/>
  <c r="AA458" i="16"/>
  <c r="AD208" i="16"/>
  <c r="AC404" i="16"/>
  <c r="AC409" i="16" s="1"/>
  <c r="AB475" i="16"/>
  <c r="AB446" i="16"/>
  <c r="AB451" i="16"/>
  <c r="AD202" i="16"/>
  <c r="AC401" i="16"/>
  <c r="AC408" i="16" s="1"/>
  <c r="W470" i="16"/>
  <c r="Y469" i="16"/>
  <c r="AB391" i="16"/>
  <c r="AB458" i="16" s="1"/>
  <c r="AD120" i="16"/>
  <c r="AC354" i="16"/>
  <c r="AC390" i="16" s="1"/>
  <c r="AD114" i="16"/>
  <c r="AC340" i="16"/>
  <c r="AA445" i="16"/>
  <c r="AA450" i="16"/>
  <c r="AA453" i="16"/>
  <c r="X389" i="16"/>
  <c r="X457" i="16" s="1"/>
  <c r="W459" i="16"/>
  <c r="Z384" i="16"/>
  <c r="Z456" i="16" s="1"/>
  <c r="Y388" i="16"/>
  <c r="AA164" i="16"/>
  <c r="Z342" i="16"/>
  <c r="X386" i="16"/>
  <c r="X301" i="16" s="1"/>
  <c r="W264" i="16"/>
  <c r="W286" i="16"/>
  <c r="X380" i="16"/>
  <c r="X299" i="16"/>
  <c r="X263" i="16"/>
  <c r="AA152" i="16"/>
  <c r="Z343" i="16"/>
  <c r="Y385" i="16"/>
  <c r="Y379" i="16"/>
  <c r="Y261" i="16"/>
  <c r="Y462" i="16" s="1"/>
  <c r="AJ332" i="16"/>
  <c r="AJ95" i="16"/>
  <c r="AJ89" i="16"/>
  <c r="AJ83" i="16"/>
  <c r="AQ26" i="1"/>
  <c r="AH331" i="16"/>
  <c r="AH101" i="16"/>
  <c r="AH63" i="16"/>
  <c r="AH57" i="16"/>
  <c r="AI33" i="16"/>
  <c r="AI330" i="16"/>
  <c r="AP24" i="1"/>
  <c r="AC158" i="16"/>
  <c r="AC84" i="16"/>
  <c r="AC321" i="16" s="1"/>
  <c r="AB323" i="16"/>
  <c r="AA383" i="16"/>
  <c r="AC72" i="16"/>
  <c r="AB320" i="16"/>
  <c r="AE287" i="16"/>
  <c r="AK51" i="16"/>
  <c r="AF371" i="16"/>
  <c r="AL70" i="1"/>
  <c r="AF429" i="16" s="1"/>
  <c r="AM54" i="1"/>
  <c r="AF375" i="16"/>
  <c r="AL73" i="1"/>
  <c r="AF433" i="16" s="1"/>
  <c r="AM57" i="1"/>
  <c r="AB437" i="16"/>
  <c r="AB479" i="16" s="1"/>
  <c r="AB262" i="16"/>
  <c r="AF374" i="16"/>
  <c r="AL72" i="1"/>
  <c r="AF432" i="16" s="1"/>
  <c r="AM56" i="1"/>
  <c r="AD220" i="16"/>
  <c r="AC414" i="16"/>
  <c r="AF376" i="16"/>
  <c r="AL74" i="1"/>
  <c r="AF434" i="16" s="1"/>
  <c r="AM58" i="1"/>
  <c r="AF372" i="16"/>
  <c r="AL71" i="1"/>
  <c r="AF430" i="16" s="1"/>
  <c r="AM55" i="1"/>
  <c r="AR29" i="1"/>
  <c r="AL335" i="16" s="1"/>
  <c r="AR27" i="1"/>
  <c r="AL333" i="16" s="1"/>
  <c r="AR28" i="1"/>
  <c r="AL334" i="16" s="1"/>
  <c r="AO25" i="1"/>
  <c r="V256" i="16"/>
  <c r="W255" i="16"/>
  <c r="W285" i="16" s="1"/>
  <c r="AB274" i="16"/>
  <c r="AB471" i="16" l="1"/>
  <c r="AE202" i="16"/>
  <c r="AD401" i="16"/>
  <c r="AD408" i="16" s="1"/>
  <c r="AC476" i="16"/>
  <c r="AC447" i="16"/>
  <c r="AC452" i="16"/>
  <c r="AE208" i="16"/>
  <c r="AD404" i="16"/>
  <c r="AD409" i="16" s="1"/>
  <c r="AC475" i="16"/>
  <c r="AC446" i="16"/>
  <c r="AC451" i="16"/>
  <c r="AE194" i="16"/>
  <c r="AD397" i="16"/>
  <c r="AD407" i="16" s="1"/>
  <c r="AD474" i="16" s="1"/>
  <c r="X470" i="16"/>
  <c r="Z469" i="16"/>
  <c r="AE120" i="16"/>
  <c r="AD354" i="16"/>
  <c r="AD390" i="16" s="1"/>
  <c r="AC391" i="16"/>
  <c r="AE114" i="16"/>
  <c r="AD340" i="16"/>
  <c r="AB445" i="16"/>
  <c r="AB450" i="16"/>
  <c r="AB453" i="16"/>
  <c r="Y389" i="16"/>
  <c r="Y457" i="16" s="1"/>
  <c r="X459" i="16"/>
  <c r="AA384" i="16"/>
  <c r="AA456" i="16" s="1"/>
  <c r="Z388" i="16"/>
  <c r="AA342" i="16"/>
  <c r="AB164" i="16"/>
  <c r="Y380" i="16"/>
  <c r="Y263" i="16"/>
  <c r="Y299" i="16"/>
  <c r="Y386" i="16"/>
  <c r="Y301" i="16" s="1"/>
  <c r="AB152" i="16"/>
  <c r="AA343" i="16"/>
  <c r="X306" i="16"/>
  <c r="Z379" i="16"/>
  <c r="Z385" i="16"/>
  <c r="Z261" i="16"/>
  <c r="Z462" i="16" s="1"/>
  <c r="X264" i="16"/>
  <c r="X286" i="16"/>
  <c r="AK332" i="16"/>
  <c r="AK95" i="16"/>
  <c r="AK89" i="16"/>
  <c r="AK83" i="16"/>
  <c r="AR26" i="1"/>
  <c r="AI331" i="16"/>
  <c r="AI101" i="16"/>
  <c r="AI63" i="16"/>
  <c r="AI57" i="16"/>
  <c r="AJ33" i="16"/>
  <c r="AJ330" i="16"/>
  <c r="AQ24" i="1"/>
  <c r="AD158" i="16"/>
  <c r="AD84" i="16"/>
  <c r="AD321" i="16" s="1"/>
  <c r="AC323" i="16"/>
  <c r="AB383" i="16"/>
  <c r="AD72" i="16"/>
  <c r="AC320" i="16"/>
  <c r="AF287" i="16"/>
  <c r="AL51" i="16"/>
  <c r="AG372" i="16"/>
  <c r="AN55" i="1"/>
  <c r="AM71" i="1"/>
  <c r="AG430" i="16" s="1"/>
  <c r="AG375" i="16"/>
  <c r="AN57" i="1"/>
  <c r="AM73" i="1"/>
  <c r="AG433" i="16" s="1"/>
  <c r="AG374" i="16"/>
  <c r="AM72" i="1"/>
  <c r="AG432" i="16" s="1"/>
  <c r="AN56" i="1"/>
  <c r="AC437" i="16"/>
  <c r="AC479" i="16" s="1"/>
  <c r="AC262" i="16"/>
  <c r="AG371" i="16"/>
  <c r="AN54" i="1"/>
  <c r="AM70" i="1"/>
  <c r="AG429" i="16" s="1"/>
  <c r="AG376" i="16"/>
  <c r="AN58" i="1"/>
  <c r="AM74" i="1"/>
  <c r="AG434" i="16" s="1"/>
  <c r="AE220" i="16"/>
  <c r="AD414" i="16"/>
  <c r="AP25" i="1"/>
  <c r="W256" i="16"/>
  <c r="X255" i="16"/>
  <c r="X285" i="16" s="1"/>
  <c r="AA274" i="16"/>
  <c r="AF194" i="16" l="1"/>
  <c r="AE397" i="16"/>
  <c r="AE407" i="16" s="1"/>
  <c r="AE474" i="16" s="1"/>
  <c r="AD476" i="16"/>
  <c r="AD447" i="16"/>
  <c r="AD452" i="16"/>
  <c r="AF208" i="16"/>
  <c r="AE404" i="16"/>
  <c r="AE409" i="16" s="1"/>
  <c r="AD475" i="16"/>
  <c r="AD446" i="16"/>
  <c r="AD451" i="16"/>
  <c r="AC458" i="16"/>
  <c r="AF202" i="16"/>
  <c r="AE401" i="16"/>
  <c r="AE408" i="16" s="1"/>
  <c r="Y470" i="16"/>
  <c r="AA469" i="16"/>
  <c r="AC471" i="16"/>
  <c r="AD391" i="16"/>
  <c r="AF120" i="16"/>
  <c r="AE354" i="16"/>
  <c r="AE390" i="16" s="1"/>
  <c r="AF114" i="16"/>
  <c r="AE340" i="16"/>
  <c r="AC445" i="16"/>
  <c r="AC450" i="16"/>
  <c r="AC453" i="16"/>
  <c r="AB384" i="16"/>
  <c r="AB456" i="16" s="1"/>
  <c r="Y459" i="16"/>
  <c r="Z389" i="16"/>
  <c r="Z457" i="16" s="1"/>
  <c r="AA388" i="16"/>
  <c r="AB342" i="16"/>
  <c r="AC164" i="16"/>
  <c r="Z386" i="16"/>
  <c r="Z301" i="16" s="1"/>
  <c r="AC152" i="16"/>
  <c r="AB343" i="16"/>
  <c r="Y264" i="16"/>
  <c r="Y286" i="16"/>
  <c r="Z299" i="16"/>
  <c r="Z263" i="16"/>
  <c r="Z380" i="16"/>
  <c r="AA385" i="16"/>
  <c r="AA379" i="16"/>
  <c r="AA261" i="16"/>
  <c r="AA462" i="16" s="1"/>
  <c r="Y306" i="16"/>
  <c r="AL332" i="16"/>
  <c r="AL95" i="16"/>
  <c r="AL89" i="16"/>
  <c r="AL83" i="16"/>
  <c r="AJ331" i="16"/>
  <c r="AJ57" i="16"/>
  <c r="AJ101" i="16"/>
  <c r="AJ63" i="16"/>
  <c r="AK33" i="16"/>
  <c r="AK330" i="16"/>
  <c r="AR24" i="1"/>
  <c r="AE158" i="16"/>
  <c r="AE84" i="16"/>
  <c r="AE321" i="16" s="1"/>
  <c r="AD323" i="16"/>
  <c r="AC383" i="16"/>
  <c r="AE72" i="16"/>
  <c r="AD320" i="16"/>
  <c r="AG287" i="16"/>
  <c r="AH376" i="16"/>
  <c r="AO58" i="1"/>
  <c r="AN74" i="1"/>
  <c r="AH434" i="16" s="1"/>
  <c r="AH371" i="16"/>
  <c r="AO54" i="1"/>
  <c r="AN70" i="1"/>
  <c r="AH429" i="16" s="1"/>
  <c r="AD437" i="16"/>
  <c r="AD479" i="16" s="1"/>
  <c r="AD262" i="16"/>
  <c r="AH374" i="16"/>
  <c r="AO56" i="1"/>
  <c r="AN72" i="1"/>
  <c r="AH432" i="16" s="1"/>
  <c r="AH375" i="16"/>
  <c r="AN73" i="1"/>
  <c r="AH433" i="16" s="1"/>
  <c r="AO57" i="1"/>
  <c r="AF220" i="16"/>
  <c r="AE414" i="16"/>
  <c r="AH372" i="16"/>
  <c r="AO55" i="1"/>
  <c r="AN71" i="1"/>
  <c r="AH430" i="16" s="1"/>
  <c r="AQ25" i="1"/>
  <c r="X256" i="16"/>
  <c r="Y255" i="16"/>
  <c r="Y285" i="16" s="1"/>
  <c r="AC274" i="16"/>
  <c r="AD458" i="16" l="1"/>
  <c r="AG202" i="16"/>
  <c r="AF401" i="16"/>
  <c r="AF408" i="16" s="1"/>
  <c r="AE476" i="16"/>
  <c r="AE447" i="16"/>
  <c r="AE452" i="16"/>
  <c r="AG208" i="16"/>
  <c r="AF404" i="16"/>
  <c r="AF409" i="16" s="1"/>
  <c r="AE475" i="16"/>
  <c r="AE446" i="16"/>
  <c r="AE451" i="16"/>
  <c r="AG194" i="16"/>
  <c r="AF397" i="16"/>
  <c r="AF407" i="16" s="1"/>
  <c r="AF474" i="16" s="1"/>
  <c r="AD471" i="16"/>
  <c r="Z470" i="16"/>
  <c r="AB469" i="16"/>
  <c r="AG120" i="16"/>
  <c r="AF354" i="16"/>
  <c r="AF390" i="16" s="1"/>
  <c r="AE391" i="16"/>
  <c r="AG114" i="16"/>
  <c r="AF340" i="16"/>
  <c r="AD445" i="16"/>
  <c r="AD450" i="16"/>
  <c r="AD453" i="16"/>
  <c r="AC384" i="16"/>
  <c r="AC456" i="16" s="1"/>
  <c r="AA389" i="16"/>
  <c r="AA457" i="16" s="1"/>
  <c r="Z459" i="16"/>
  <c r="AB388" i="16"/>
  <c r="AD164" i="16"/>
  <c r="AC342" i="16"/>
  <c r="AA380" i="16"/>
  <c r="AA263" i="16"/>
  <c r="AA299" i="16"/>
  <c r="AA386" i="16"/>
  <c r="AA301" i="16" s="1"/>
  <c r="Z286" i="16"/>
  <c r="Z264" i="16"/>
  <c r="AB379" i="16"/>
  <c r="AB385" i="16"/>
  <c r="AB261" i="16"/>
  <c r="AB462" i="16" s="1"/>
  <c r="Z306" i="16"/>
  <c r="AD152" i="16"/>
  <c r="AC343" i="16"/>
  <c r="AK331" i="16"/>
  <c r="AK101" i="16"/>
  <c r="AK63" i="16"/>
  <c r="AK57" i="16"/>
  <c r="AL33" i="16"/>
  <c r="AL330" i="16"/>
  <c r="AF158" i="16"/>
  <c r="AF84" i="16"/>
  <c r="AF321" i="16" s="1"/>
  <c r="AE323" i="16"/>
  <c r="AF72" i="16"/>
  <c r="AE320" i="16"/>
  <c r="AD383" i="16"/>
  <c r="AH287" i="16"/>
  <c r="AE437" i="16"/>
  <c r="AE479" i="16" s="1"/>
  <c r="AE262" i="16"/>
  <c r="AI371" i="16"/>
  <c r="AO70" i="1"/>
  <c r="AI429" i="16" s="1"/>
  <c r="AP54" i="1"/>
  <c r="AG220" i="16"/>
  <c r="AF414" i="16"/>
  <c r="AI372" i="16"/>
  <c r="AP55" i="1"/>
  <c r="AO71" i="1"/>
  <c r="AI430" i="16" s="1"/>
  <c r="AI375" i="16"/>
  <c r="AP57" i="1"/>
  <c r="AO73" i="1"/>
  <c r="AI433" i="16" s="1"/>
  <c r="AI374" i="16"/>
  <c r="AP56" i="1"/>
  <c r="AO72" i="1"/>
  <c r="AI432" i="16" s="1"/>
  <c r="AI376" i="16"/>
  <c r="AO74" i="1"/>
  <c r="AI434" i="16" s="1"/>
  <c r="AP58" i="1"/>
  <c r="AR25" i="1"/>
  <c r="Z255" i="16"/>
  <c r="Z285" i="16" s="1"/>
  <c r="Y256" i="16"/>
  <c r="AD274" i="16"/>
  <c r="AH194" i="16" l="1"/>
  <c r="AG397" i="16"/>
  <c r="AG407" i="16" s="1"/>
  <c r="AG474" i="16" s="1"/>
  <c r="AF476" i="16"/>
  <c r="AF447" i="16"/>
  <c r="AF452" i="16"/>
  <c r="AE458" i="16"/>
  <c r="AH208" i="16"/>
  <c r="AG404" i="16"/>
  <c r="AG409" i="16" s="1"/>
  <c r="AF475" i="16"/>
  <c r="AF446" i="16"/>
  <c r="AF451" i="16"/>
  <c r="AH202" i="16"/>
  <c r="AG401" i="16"/>
  <c r="AG408" i="16" s="1"/>
  <c r="AE471" i="16"/>
  <c r="AA470" i="16"/>
  <c r="AC469" i="16"/>
  <c r="AF391" i="16"/>
  <c r="AH120" i="16"/>
  <c r="AG354" i="16"/>
  <c r="AG390" i="16" s="1"/>
  <c r="AH114" i="16"/>
  <c r="AG340" i="16"/>
  <c r="AE445" i="16"/>
  <c r="AE450" i="16"/>
  <c r="AE453" i="16"/>
  <c r="AB389" i="16"/>
  <c r="AB457" i="16" s="1"/>
  <c r="AD384" i="16"/>
  <c r="AD456" i="16" s="1"/>
  <c r="AA459" i="16"/>
  <c r="AC388" i="16"/>
  <c r="AE164" i="16"/>
  <c r="AD342" i="16"/>
  <c r="AE152" i="16"/>
  <c r="AD343" i="16"/>
  <c r="AB380" i="16"/>
  <c r="AB299" i="16"/>
  <c r="AB263" i="16"/>
  <c r="AA286" i="16"/>
  <c r="AA264" i="16"/>
  <c r="AC385" i="16"/>
  <c r="AC379" i="16"/>
  <c r="AC261" i="16"/>
  <c r="AC462" i="16" s="1"/>
  <c r="AB386" i="16"/>
  <c r="AB301" i="16" s="1"/>
  <c r="AA306" i="16"/>
  <c r="AL331" i="16"/>
  <c r="AL101" i="16"/>
  <c r="AL63" i="16"/>
  <c r="AL57" i="16"/>
  <c r="AG158" i="16"/>
  <c r="AG84" i="16"/>
  <c r="AG321" i="16" s="1"/>
  <c r="AF323" i="16"/>
  <c r="AG72" i="16"/>
  <c r="AF320" i="16"/>
  <c r="AE383" i="16"/>
  <c r="AI287" i="16"/>
  <c r="AH220" i="16"/>
  <c r="AG414" i="16"/>
  <c r="AJ371" i="16"/>
  <c r="AP70" i="1"/>
  <c r="AJ429" i="16" s="1"/>
  <c r="AQ54" i="1"/>
  <c r="AJ372" i="16"/>
  <c r="AP71" i="1"/>
  <c r="AJ430" i="16" s="1"/>
  <c r="AQ55" i="1"/>
  <c r="AJ375" i="16"/>
  <c r="AP73" i="1"/>
  <c r="AJ433" i="16" s="1"/>
  <c r="AQ57" i="1"/>
  <c r="AJ376" i="16"/>
  <c r="AP74" i="1"/>
  <c r="AJ434" i="16" s="1"/>
  <c r="AQ58" i="1"/>
  <c r="AJ374" i="16"/>
  <c r="AP72" i="1"/>
  <c r="AJ432" i="16" s="1"/>
  <c r="AQ56" i="1"/>
  <c r="AF437" i="16"/>
  <c r="AF479" i="16" s="1"/>
  <c r="AF262" i="16"/>
  <c r="AA255" i="16"/>
  <c r="AA285" i="16" s="1"/>
  <c r="Z256" i="16"/>
  <c r="AE274" i="16"/>
  <c r="AI202" i="16" l="1"/>
  <c r="AH401" i="16"/>
  <c r="AH408" i="16" s="1"/>
  <c r="AG476" i="16"/>
  <c r="AG447" i="16"/>
  <c r="AG452" i="16"/>
  <c r="AI208" i="16"/>
  <c r="AH404" i="16"/>
  <c r="AH409" i="16" s="1"/>
  <c r="AF458" i="16"/>
  <c r="AG475" i="16"/>
  <c r="AG446" i="16"/>
  <c r="AG451" i="16"/>
  <c r="AI194" i="16"/>
  <c r="AH397" i="16"/>
  <c r="AH407" i="16" s="1"/>
  <c r="AH474" i="16" s="1"/>
  <c r="AB470" i="16"/>
  <c r="AD469" i="16"/>
  <c r="AF471" i="16"/>
  <c r="AG391" i="16"/>
  <c r="AI120" i="16"/>
  <c r="AH354" i="16"/>
  <c r="AH390" i="16" s="1"/>
  <c r="AI114" i="16"/>
  <c r="AH340" i="16"/>
  <c r="AF445" i="16"/>
  <c r="AF450" i="16"/>
  <c r="AF453" i="16"/>
  <c r="AC389" i="16"/>
  <c r="AC457" i="16" s="1"/>
  <c r="AE384" i="16"/>
  <c r="AE456" i="16" s="1"/>
  <c r="AB459" i="16"/>
  <c r="AD388" i="16"/>
  <c r="AF164" i="16"/>
  <c r="AE342" i="16"/>
  <c r="AC380" i="16"/>
  <c r="AC299" i="16"/>
  <c r="AC263" i="16"/>
  <c r="AC386" i="16"/>
  <c r="AC301" i="16" s="1"/>
  <c r="AB306" i="16"/>
  <c r="AD379" i="16"/>
  <c r="AD385" i="16"/>
  <c r="AD261" i="16"/>
  <c r="AD462" i="16" s="1"/>
  <c r="AB264" i="16"/>
  <c r="AB286" i="16"/>
  <c r="AF152" i="16"/>
  <c r="AE343" i="16"/>
  <c r="AH158" i="16"/>
  <c r="AH84" i="16"/>
  <c r="AH321" i="16" s="1"/>
  <c r="AG323" i="16"/>
  <c r="AH72" i="16"/>
  <c r="AG320" i="16"/>
  <c r="AF383" i="16"/>
  <c r="AJ287" i="16"/>
  <c r="AK375" i="16"/>
  <c r="AQ73" i="1"/>
  <c r="AK433" i="16" s="1"/>
  <c r="AR57" i="1"/>
  <c r="AK372" i="16"/>
  <c r="AQ71" i="1"/>
  <c r="AK430" i="16" s="1"/>
  <c r="AR55" i="1"/>
  <c r="AK376" i="16"/>
  <c r="AR58" i="1"/>
  <c r="AQ74" i="1"/>
  <c r="AK434" i="16" s="1"/>
  <c r="AK374" i="16"/>
  <c r="AR56" i="1"/>
  <c r="AQ72" i="1"/>
  <c r="AK432" i="16" s="1"/>
  <c r="AG437" i="16"/>
  <c r="AG479" i="16" s="1"/>
  <c r="AG262" i="16"/>
  <c r="AK371" i="16"/>
  <c r="AR54" i="1"/>
  <c r="AQ70" i="1"/>
  <c r="AK429" i="16" s="1"/>
  <c r="AI220" i="16"/>
  <c r="AI414" i="16" s="1"/>
  <c r="AH414" i="16"/>
  <c r="AB255" i="16"/>
  <c r="AB285" i="16" s="1"/>
  <c r="AA256" i="16"/>
  <c r="AF274" i="16"/>
  <c r="AJ194" i="16" l="1"/>
  <c r="AI397" i="16"/>
  <c r="AI407" i="16" s="1"/>
  <c r="AI474" i="16" s="1"/>
  <c r="AH476" i="16"/>
  <c r="AH447" i="16"/>
  <c r="AH452" i="16"/>
  <c r="AJ208" i="16"/>
  <c r="AI404" i="16"/>
  <c r="AI409" i="16" s="1"/>
  <c r="AH475" i="16"/>
  <c r="AH446" i="16"/>
  <c r="AH451" i="16"/>
  <c r="AG458" i="16"/>
  <c r="AJ202" i="16"/>
  <c r="AI401" i="16"/>
  <c r="AI408" i="16" s="1"/>
  <c r="AG471" i="16"/>
  <c r="AC470" i="16"/>
  <c r="AE469" i="16"/>
  <c r="AH391" i="16"/>
  <c r="AJ120" i="16"/>
  <c r="AI354" i="16"/>
  <c r="AI390" i="16" s="1"/>
  <c r="AJ114" i="16"/>
  <c r="AI340" i="16"/>
  <c r="AG445" i="16"/>
  <c r="AG450" i="16"/>
  <c r="AG453" i="16"/>
  <c r="AC459" i="16"/>
  <c r="AF384" i="16"/>
  <c r="AF456" i="16" s="1"/>
  <c r="AD389" i="16"/>
  <c r="AD457" i="16" s="1"/>
  <c r="AE388" i="16"/>
  <c r="AG164" i="16"/>
  <c r="AF342" i="16"/>
  <c r="AG152" i="16"/>
  <c r="AF343" i="16"/>
  <c r="AD386" i="16"/>
  <c r="AD301" i="16" s="1"/>
  <c r="AC306" i="16"/>
  <c r="AE379" i="16"/>
  <c r="AE261" i="16"/>
  <c r="AE462" i="16" s="1"/>
  <c r="AE385" i="16"/>
  <c r="AD380" i="16"/>
  <c r="AD263" i="16"/>
  <c r="AD299" i="16"/>
  <c r="AC286" i="16"/>
  <c r="AC264" i="16"/>
  <c r="AI158" i="16"/>
  <c r="AI84" i="16"/>
  <c r="AI321" i="16" s="1"/>
  <c r="AH323" i="16"/>
  <c r="AI72" i="16"/>
  <c r="AH320" i="16"/>
  <c r="AG383" i="16"/>
  <c r="AK287" i="16"/>
  <c r="AI437" i="16"/>
  <c r="AI479" i="16" s="1"/>
  <c r="AI262" i="16"/>
  <c r="AJ220" i="16"/>
  <c r="AR74" i="1"/>
  <c r="AL434" i="16" s="1"/>
  <c r="AL376" i="16"/>
  <c r="AR71" i="1"/>
  <c r="AL430" i="16" s="1"/>
  <c r="AL372" i="16"/>
  <c r="AL374" i="16"/>
  <c r="AR72" i="1"/>
  <c r="AL432" i="16" s="1"/>
  <c r="AH437" i="16"/>
  <c r="AH479" i="16" s="1"/>
  <c r="AH262" i="16"/>
  <c r="AL371" i="16"/>
  <c r="AR70" i="1"/>
  <c r="AL429" i="16" s="1"/>
  <c r="AL375" i="16"/>
  <c r="AR73" i="1"/>
  <c r="AL433" i="16" s="1"/>
  <c r="AC255" i="16"/>
  <c r="AC285" i="16" s="1"/>
  <c r="AB256" i="16"/>
  <c r="AG274" i="16"/>
  <c r="AH458" i="16" l="1"/>
  <c r="AK202" i="16"/>
  <c r="AJ401" i="16"/>
  <c r="AJ408" i="16" s="1"/>
  <c r="AI476" i="16"/>
  <c r="AI447" i="16"/>
  <c r="AI452" i="16"/>
  <c r="AK208" i="16"/>
  <c r="AJ404" i="16"/>
  <c r="AJ409" i="16" s="1"/>
  <c r="AI475" i="16"/>
  <c r="AI446" i="16"/>
  <c r="AI451" i="16"/>
  <c r="AK194" i="16"/>
  <c r="AJ397" i="16"/>
  <c r="AJ407" i="16" s="1"/>
  <c r="AJ474" i="16" s="1"/>
  <c r="AD470" i="16"/>
  <c r="AF469" i="16"/>
  <c r="AH471" i="16"/>
  <c r="AI391" i="16"/>
  <c r="AI458" i="16" s="1"/>
  <c r="AK120" i="16"/>
  <c r="AJ354" i="16"/>
  <c r="AJ390" i="16" s="1"/>
  <c r="AK114" i="16"/>
  <c r="AJ340" i="16"/>
  <c r="AI445" i="16"/>
  <c r="AI450" i="16"/>
  <c r="AI453" i="16"/>
  <c r="AH445" i="16"/>
  <c r="AH450" i="16"/>
  <c r="AH453" i="16"/>
  <c r="AG384" i="16"/>
  <c r="AG456" i="16" s="1"/>
  <c r="AE389" i="16"/>
  <c r="AE457" i="16" s="1"/>
  <c r="AD459" i="16"/>
  <c r="AF388" i="16"/>
  <c r="AD306" i="16"/>
  <c r="AG342" i="16"/>
  <c r="AH164" i="16"/>
  <c r="AD264" i="16"/>
  <c r="AD286" i="16"/>
  <c r="AE386" i="16"/>
  <c r="AE301" i="16" s="1"/>
  <c r="AF379" i="16"/>
  <c r="AF385" i="16"/>
  <c r="AF261" i="16"/>
  <c r="AF462" i="16" s="1"/>
  <c r="AE380" i="16"/>
  <c r="AE263" i="16"/>
  <c r="AE299" i="16"/>
  <c r="AH152" i="16"/>
  <c r="AG343" i="16"/>
  <c r="AJ158" i="16"/>
  <c r="AJ84" i="16"/>
  <c r="AJ321" i="16" s="1"/>
  <c r="AI323" i="16"/>
  <c r="AH383" i="16"/>
  <c r="AJ72" i="16"/>
  <c r="AI320" i="16"/>
  <c r="AL287" i="16"/>
  <c r="AK220" i="16"/>
  <c r="AJ414" i="16"/>
  <c r="AC256" i="16"/>
  <c r="AD255" i="16"/>
  <c r="AD285" i="16" s="1"/>
  <c r="AH274" i="16"/>
  <c r="AJ476" i="16" l="1"/>
  <c r="AJ447" i="16"/>
  <c r="AJ452" i="16"/>
  <c r="AL208" i="16"/>
  <c r="AL404" i="16" s="1"/>
  <c r="AL409" i="16" s="1"/>
  <c r="AK404" i="16"/>
  <c r="AK409" i="16" s="1"/>
  <c r="AJ475" i="16"/>
  <c r="AJ446" i="16"/>
  <c r="AJ451" i="16"/>
  <c r="AL194" i="16"/>
  <c r="AL397" i="16" s="1"/>
  <c r="AL407" i="16" s="1"/>
  <c r="AL474" i="16" s="1"/>
  <c r="AK397" i="16"/>
  <c r="AK407" i="16" s="1"/>
  <c r="AK474" i="16" s="1"/>
  <c r="AL202" i="16"/>
  <c r="AL401" i="16" s="1"/>
  <c r="AL408" i="16" s="1"/>
  <c r="AK401" i="16"/>
  <c r="AK408" i="16" s="1"/>
  <c r="AE470" i="16"/>
  <c r="AI471" i="16"/>
  <c r="AG469" i="16"/>
  <c r="AJ391" i="16"/>
  <c r="AJ458" i="16" s="1"/>
  <c r="AL120" i="16"/>
  <c r="AL354" i="16" s="1"/>
  <c r="AL390" i="16" s="1"/>
  <c r="AK354" i="16"/>
  <c r="AK390" i="16" s="1"/>
  <c r="AL114" i="16"/>
  <c r="AL340" i="16" s="1"/>
  <c r="AK340" i="16"/>
  <c r="AH384" i="16"/>
  <c r="AH456" i="16" s="1"/>
  <c r="AF389" i="16"/>
  <c r="AF457" i="16" s="1"/>
  <c r="AE459" i="16"/>
  <c r="AG388" i="16"/>
  <c r="AI164" i="16"/>
  <c r="AH342" i="16"/>
  <c r="AG379" i="16"/>
  <c r="AG385" i="16"/>
  <c r="AG261" i="16"/>
  <c r="AG462" i="16" s="1"/>
  <c r="AF386" i="16"/>
  <c r="AF301" i="16" s="1"/>
  <c r="AE306" i="16"/>
  <c r="AI152" i="16"/>
  <c r="AH343" i="16"/>
  <c r="AE264" i="16"/>
  <c r="AE286" i="16"/>
  <c r="AF299" i="16"/>
  <c r="AF263" i="16"/>
  <c r="AF380" i="16"/>
  <c r="AK158" i="16"/>
  <c r="AK84" i="16"/>
  <c r="AK321" i="16" s="1"/>
  <c r="AJ323" i="16"/>
  <c r="AI383" i="16"/>
  <c r="AK72" i="16"/>
  <c r="AJ320" i="16"/>
  <c r="AJ437" i="16"/>
  <c r="AJ479" i="16" s="1"/>
  <c r="AJ262" i="16"/>
  <c r="AL220" i="16"/>
  <c r="AL414" i="16" s="1"/>
  <c r="AK414" i="16"/>
  <c r="AD256" i="16"/>
  <c r="AE255" i="16"/>
  <c r="AE285" i="16" s="1"/>
  <c r="AK475" i="16" l="1"/>
  <c r="AK446" i="16"/>
  <c r="AK451" i="16"/>
  <c r="AL476" i="16"/>
  <c r="AL447" i="16"/>
  <c r="AL452" i="16"/>
  <c r="AL475" i="16"/>
  <c r="AL446" i="16"/>
  <c r="AL451" i="16"/>
  <c r="AJ471" i="16"/>
  <c r="AK476" i="16"/>
  <c r="AK447" i="16"/>
  <c r="AK452" i="16"/>
  <c r="AF470" i="16"/>
  <c r="AH469" i="16"/>
  <c r="AK391" i="16"/>
  <c r="AK458" i="16" s="1"/>
  <c r="AL391" i="16"/>
  <c r="AL458" i="16" s="1"/>
  <c r="AJ445" i="16"/>
  <c r="AJ450" i="16"/>
  <c r="AJ453" i="16"/>
  <c r="AG389" i="16"/>
  <c r="AG457" i="16" s="1"/>
  <c r="AF459" i="16"/>
  <c r="AH388" i="16"/>
  <c r="AJ164" i="16"/>
  <c r="AI342" i="16"/>
  <c r="AJ152" i="16"/>
  <c r="AI343" i="16"/>
  <c r="AG386" i="16"/>
  <c r="AG301" i="16" s="1"/>
  <c r="AF264" i="16"/>
  <c r="AF286" i="16"/>
  <c r="AH385" i="16"/>
  <c r="AH379" i="16"/>
  <c r="AH261" i="16"/>
  <c r="AH462" i="16" s="1"/>
  <c r="AF306" i="16"/>
  <c r="AG380" i="16"/>
  <c r="AG263" i="16"/>
  <c r="AG299" i="16"/>
  <c r="AL158" i="16"/>
  <c r="AL84" i="16"/>
  <c r="AK323" i="16"/>
  <c r="AL72" i="16"/>
  <c r="AL320" i="16" s="1"/>
  <c r="AK320" i="16"/>
  <c r="AJ383" i="16"/>
  <c r="AI384" i="16"/>
  <c r="AI469" i="16" s="1"/>
  <c r="AK437" i="16"/>
  <c r="AK479" i="16" s="1"/>
  <c r="AK262" i="16"/>
  <c r="AL437" i="16"/>
  <c r="AL479" i="16" s="1"/>
  <c r="AL262" i="16"/>
  <c r="AE256" i="16"/>
  <c r="AF255" i="16"/>
  <c r="AF285" i="16" s="1"/>
  <c r="AI274" i="16"/>
  <c r="AG470" i="16" l="1"/>
  <c r="AK471" i="16"/>
  <c r="AL471" i="16"/>
  <c r="AK445" i="16"/>
  <c r="AK450" i="16"/>
  <c r="AK453" i="16"/>
  <c r="AL445" i="16"/>
  <c r="AL450" i="16"/>
  <c r="AL453" i="16"/>
  <c r="AI456" i="16"/>
  <c r="AJ384" i="16"/>
  <c r="AJ456" i="16" s="1"/>
  <c r="AH389" i="16"/>
  <c r="AH457" i="16" s="1"/>
  <c r="AG459" i="16"/>
  <c r="AI388" i="16"/>
  <c r="AL323" i="16"/>
  <c r="AL321" i="16"/>
  <c r="AJ342" i="16"/>
  <c r="AK164" i="16"/>
  <c r="AG286" i="16"/>
  <c r="AG264" i="16"/>
  <c r="AI385" i="16"/>
  <c r="AI386" i="16" s="1"/>
  <c r="AI379" i="16"/>
  <c r="AI261" i="16"/>
  <c r="AI462" i="16" s="1"/>
  <c r="AG306" i="16"/>
  <c r="AH380" i="16"/>
  <c r="AH263" i="16"/>
  <c r="AH299" i="16"/>
  <c r="AH386" i="16"/>
  <c r="AH301" i="16" s="1"/>
  <c r="AK152" i="16"/>
  <c r="AJ343" i="16"/>
  <c r="AK383" i="16"/>
  <c r="AF256" i="16"/>
  <c r="AG255" i="16"/>
  <c r="AG285" i="16" s="1"/>
  <c r="AJ274" i="16"/>
  <c r="AH470" i="16" l="1"/>
  <c r="AJ469" i="16"/>
  <c r="AK384" i="16"/>
  <c r="AK456" i="16" s="1"/>
  <c r="AI389" i="16"/>
  <c r="AI457" i="16" s="1"/>
  <c r="AH459" i="16"/>
  <c r="AI459" i="16"/>
  <c r="AJ388" i="16"/>
  <c r="AL383" i="16"/>
  <c r="AK342" i="16"/>
  <c r="AL164" i="16"/>
  <c r="AL342" i="16" s="1"/>
  <c r="AI301" i="16"/>
  <c r="AL152" i="16"/>
  <c r="AL343" i="16" s="1"/>
  <c r="AK343" i="16"/>
  <c r="AH264" i="16"/>
  <c r="AH286" i="16"/>
  <c r="AI299" i="16"/>
  <c r="AI380" i="16"/>
  <c r="AI263" i="16"/>
  <c r="AJ379" i="16"/>
  <c r="AJ261" i="16"/>
  <c r="AJ462" i="16" s="1"/>
  <c r="AJ385" i="16"/>
  <c r="AH306" i="16"/>
  <c r="AH255" i="16"/>
  <c r="AH285" i="16" s="1"/>
  <c r="AG256" i="16"/>
  <c r="AK274" i="16"/>
  <c r="G272" i="16"/>
  <c r="AL274" i="16"/>
  <c r="AI470" i="16" l="1"/>
  <c r="AK469" i="16"/>
  <c r="AJ389" i="16"/>
  <c r="AJ457" i="16" s="1"/>
  <c r="AL384" i="16"/>
  <c r="AL456" i="16" s="1"/>
  <c r="AL388" i="16"/>
  <c r="AK388" i="16"/>
  <c r="AI306" i="16"/>
  <c r="AJ386" i="16"/>
  <c r="AJ301" i="16" s="1"/>
  <c r="AK385" i="16"/>
  <c r="AK261" i="16"/>
  <c r="AK462" i="16" s="1"/>
  <c r="AK379" i="16"/>
  <c r="AJ380" i="16"/>
  <c r="AJ263" i="16"/>
  <c r="AJ299" i="16"/>
  <c r="AI286" i="16"/>
  <c r="AI264" i="16"/>
  <c r="AL385" i="16"/>
  <c r="AL261" i="16"/>
  <c r="AL462" i="16" s="1"/>
  <c r="AL379" i="16"/>
  <c r="AI255" i="16"/>
  <c r="AI285" i="16" s="1"/>
  <c r="AH256" i="16"/>
  <c r="H66" i="6"/>
  <c r="H65" i="6"/>
  <c r="I276" i="16"/>
  <c r="I309" i="16" s="1"/>
  <c r="W276" i="16"/>
  <c r="W309" i="16" s="1"/>
  <c r="M275" i="16"/>
  <c r="AA275" i="16"/>
  <c r="X276" i="16"/>
  <c r="X309" i="16" s="1"/>
  <c r="M276" i="16"/>
  <c r="M309" i="16" s="1"/>
  <c r="AE276" i="16"/>
  <c r="AE309" i="16" s="1"/>
  <c r="Q275" i="16"/>
  <c r="AE275" i="16"/>
  <c r="I275" i="16"/>
  <c r="V276" i="16"/>
  <c r="V309" i="16" s="1"/>
  <c r="AA276" i="16"/>
  <c r="AA309" i="16" s="1"/>
  <c r="Z275" i="16"/>
  <c r="S275" i="16"/>
  <c r="O276" i="16"/>
  <c r="O309" i="16" s="1"/>
  <c r="W275" i="16"/>
  <c r="AH275" i="16"/>
  <c r="Y276" i="16"/>
  <c r="Y309" i="16" s="1"/>
  <c r="AB276" i="16"/>
  <c r="AB309" i="16" s="1"/>
  <c r="AC275" i="16"/>
  <c r="AJ275" i="16"/>
  <c r="Y275" i="16"/>
  <c r="AC276" i="16"/>
  <c r="AC309" i="16" s="1"/>
  <c r="J276" i="16"/>
  <c r="J309" i="16" s="1"/>
  <c r="AG275" i="16"/>
  <c r="N275" i="16"/>
  <c r="AI275" i="16"/>
  <c r="AL276" i="16"/>
  <c r="AJ276" i="16"/>
  <c r="O275" i="16"/>
  <c r="U276" i="16"/>
  <c r="U309" i="16" s="1"/>
  <c r="P276" i="16"/>
  <c r="P309" i="16" s="1"/>
  <c r="H275" i="16"/>
  <c r="T276" i="16"/>
  <c r="T309" i="16" s="1"/>
  <c r="X275" i="16"/>
  <c r="AF276" i="16"/>
  <c r="AF309" i="16" s="1"/>
  <c r="AG276" i="16"/>
  <c r="AG309" i="16" s="1"/>
  <c r="Z276" i="16"/>
  <c r="Z309" i="16" s="1"/>
  <c r="N276" i="16"/>
  <c r="N309" i="16" s="1"/>
  <c r="K276" i="16"/>
  <c r="K309" i="16" s="1"/>
  <c r="R275" i="16"/>
  <c r="T275" i="16"/>
  <c r="AD275" i="16"/>
  <c r="R276" i="16"/>
  <c r="R309" i="16" s="1"/>
  <c r="S276" i="16"/>
  <c r="S309" i="16" s="1"/>
  <c r="V275" i="16"/>
  <c r="AF275" i="16"/>
  <c r="Q276" i="16"/>
  <c r="Q309" i="16" s="1"/>
  <c r="L276" i="16"/>
  <c r="L309" i="16" s="1"/>
  <c r="U275" i="16"/>
  <c r="L275" i="16"/>
  <c r="AK276" i="16"/>
  <c r="H276" i="16"/>
  <c r="H309" i="16" s="1"/>
  <c r="AD276" i="16"/>
  <c r="AD309" i="16" s="1"/>
  <c r="AL275" i="16"/>
  <c r="P275" i="16"/>
  <c r="AH276" i="16"/>
  <c r="AH309" i="16" s="1"/>
  <c r="K275" i="16"/>
  <c r="AB275" i="16"/>
  <c r="AI276" i="16"/>
  <c r="AK275" i="16"/>
  <c r="J275" i="16"/>
  <c r="AJ470" i="16" l="1"/>
  <c r="AL469" i="16"/>
  <c r="AK389" i="16"/>
  <c r="AK457" i="16" s="1"/>
  <c r="AL389" i="16"/>
  <c r="AL457" i="16" s="1"/>
  <c r="AJ459" i="16"/>
  <c r="AI309" i="16"/>
  <c r="AL299" i="16"/>
  <c r="AL263" i="16"/>
  <c r="AL380" i="16"/>
  <c r="AK380" i="16"/>
  <c r="AK299" i="16"/>
  <c r="AK263" i="16"/>
  <c r="AJ306" i="16"/>
  <c r="AJ309" i="16" s="1"/>
  <c r="AL386" i="16"/>
  <c r="AL301" i="16" s="1"/>
  <c r="AJ286" i="16"/>
  <c r="AJ264" i="16"/>
  <c r="AK386" i="16"/>
  <c r="AK301" i="16" s="1"/>
  <c r="AJ255" i="16"/>
  <c r="AJ285" i="16" s="1"/>
  <c r="AI256" i="16"/>
  <c r="H67" i="6"/>
  <c r="H113" i="6" s="1"/>
  <c r="AL470" i="16" l="1"/>
  <c r="AK470" i="16"/>
  <c r="AK459" i="16"/>
  <c r="AL459" i="16"/>
  <c r="AK306" i="16"/>
  <c r="AK309" i="16" s="1"/>
  <c r="AK264" i="16"/>
  <c r="AK286" i="16"/>
  <c r="AL264" i="16"/>
  <c r="AL286" i="16"/>
  <c r="AL306" i="16"/>
  <c r="AL309" i="16" s="1"/>
  <c r="AK255" i="16"/>
  <c r="AK285" i="16" s="1"/>
  <c r="AJ256" i="16"/>
  <c r="AK256" i="16" l="1"/>
  <c r="AL255" i="16"/>
  <c r="AL285" i="16" s="1"/>
  <c r="AL256"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Dietmar Geiselmann</author>
  </authors>
  <commentList>
    <comment ref="E7" authorId="0" shapeId="0" xr:uid="{00000000-0006-0000-0200-000001000000}">
      <text>
        <r>
          <rPr>
            <b/>
            <sz val="9"/>
            <color indexed="81"/>
            <rFont val="Segoe UI"/>
            <family val="2"/>
          </rPr>
          <t>Bezug zu Blatt "TEIL 1 Zustandsermittlung" beachten:</t>
        </r>
        <r>
          <rPr>
            <sz val="9"/>
            <color indexed="81"/>
            <rFont val="Segoe UI"/>
            <family val="2"/>
          </rPr>
          <t xml:space="preserve">
Bei Anwendung von "DGNB System Gebäude im Betrieb (Betrachtung 3 Jahre)" muss im TEIL 1 die Gruppierung in Spalte F und G manuell eingeblendet werden.</t>
        </r>
      </text>
    </comment>
    <comment ref="E58" authorId="0" shapeId="0" xr:uid="{00000000-0006-0000-0200-000002000000}">
      <text>
        <r>
          <rPr>
            <b/>
            <sz val="9"/>
            <color indexed="81"/>
            <rFont val="Segoe UI"/>
            <family val="2"/>
          </rPr>
          <t xml:space="preserve">Definition gemäß GRESB:
</t>
        </r>
        <r>
          <rPr>
            <sz val="9"/>
            <color indexed="81"/>
            <rFont val="Segoe UI"/>
            <family val="2"/>
          </rPr>
          <t>Indirectly managed assets: This definition and the definition of Managed assets are solely based on the landlord/tenant relationship. Assets or buildings for which the tenant is determined to have 'operational control' where operational control is defined as having the ability to introduce and implement operating and/ or environmental policies and measures. In case both the landlord and tenant have the authority to introduce and implement any or all of the policies and measures mentioned above, the asset or building should be reported as a Managed asset. Where a single tenant has the sole authority to introduce and implement operating and/or environmental policies and measures, the tenant should be assumed to have operational control, so it should be considered to be an Indirectly Managed asset.</t>
        </r>
      </text>
    </comment>
    <comment ref="E60" authorId="0" shapeId="0" xr:uid="{00000000-0006-0000-0200-000003000000}">
      <text>
        <r>
          <rPr>
            <b/>
            <sz val="9"/>
            <color indexed="81"/>
            <rFont val="Segoe UI"/>
            <family val="2"/>
          </rPr>
          <t>Definition gemäß GRESB:</t>
        </r>
        <r>
          <rPr>
            <sz val="9"/>
            <color indexed="81"/>
            <rFont val="Segoe UI"/>
            <family val="2"/>
          </rPr>
          <t xml:space="preserve">
Average annual vacancy: The average rate of vacancy per annum.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Dietmar Geiselmann</author>
  </authors>
  <commentList>
    <comment ref="H18" authorId="0" shapeId="0" xr:uid="{00000000-0006-0000-0300-000001000000}">
      <text>
        <r>
          <rPr>
            <b/>
            <sz val="9"/>
            <color indexed="81"/>
            <rFont val="Segoe UI"/>
            <family val="2"/>
          </rPr>
          <t>Bezugsjahr</t>
        </r>
        <r>
          <rPr>
            <sz val="9"/>
            <color indexed="81"/>
            <rFont val="Segoe UI"/>
            <family val="2"/>
          </rPr>
          <t xml:space="preserve">
Als Jahreszahl ist jenes Jahr zu verwenden, in dem der überwiegende Teil der Berichtsperiode liegt. Liegen die Daten genau halbjährig vor, so ist die Jahreszahl des letzten Berichtsmonats zu verwenden.
</t>
        </r>
      </text>
    </comment>
    <comment ref="B21" authorId="0" shapeId="0" xr:uid="{00000000-0006-0000-0300-000002000000}">
      <text>
        <r>
          <rPr>
            <b/>
            <sz val="9"/>
            <color indexed="81"/>
            <rFont val="Segoe UI"/>
            <family val="2"/>
          </rPr>
          <t xml:space="preserve">Begriffsdefinition
nach DIN V 18599-1: 2018-09 </t>
        </r>
        <r>
          <rPr>
            <sz val="9"/>
            <color indexed="81"/>
            <rFont val="Segoe UI"/>
            <family val="2"/>
          </rPr>
          <t xml:space="preserve">
siehe ANNEX 5</t>
        </r>
      </text>
    </comment>
    <comment ref="B139" authorId="0" shapeId="0" xr:uid="{00000000-0006-0000-0300-000003000000}">
      <text>
        <r>
          <rPr>
            <b/>
            <sz val="9"/>
            <color indexed="81"/>
            <rFont val="Segoe UI"/>
            <family val="2"/>
          </rPr>
          <t xml:space="preserve">Begriffsdefinition
nach DIN V 18599-1: 2018-09 
</t>
        </r>
        <r>
          <rPr>
            <sz val="9"/>
            <color indexed="81"/>
            <rFont val="Segoe UI"/>
            <family val="2"/>
          </rPr>
          <t>siehe ANNEX 5</t>
        </r>
      </text>
    </comment>
    <comment ref="B165" authorId="0" shapeId="0" xr:uid="{00000000-0006-0000-0300-000004000000}">
      <text>
        <r>
          <rPr>
            <b/>
            <sz val="9"/>
            <color indexed="81"/>
            <rFont val="Segoe UI"/>
            <family val="2"/>
          </rPr>
          <t xml:space="preserve">Begriffsdefinition
nach DIN V 18599-1: 2018-09 
</t>
        </r>
        <r>
          <rPr>
            <sz val="9"/>
            <color indexed="81"/>
            <rFont val="Segoe UI"/>
            <family val="2"/>
          </rPr>
          <t>siehe ANNEX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Dietmar Geiselmann</author>
  </authors>
  <commentList>
    <comment ref="B5" authorId="0" shapeId="0" xr:uid="{00000000-0006-0000-0400-000001000000}">
      <text>
        <r>
          <rPr>
            <sz val="9"/>
            <color indexed="81"/>
            <rFont val="Segoe UI"/>
            <family val="2"/>
          </rPr>
          <t>Angabe informativ</t>
        </r>
        <r>
          <rPr>
            <b/>
            <sz val="9"/>
            <color indexed="81"/>
            <rFont val="Segoe UI"/>
            <family val="2"/>
          </rPr>
          <t xml:space="preserve">
</t>
        </r>
        <r>
          <rPr>
            <sz val="9"/>
            <color indexed="81"/>
            <rFont val="Segoe UI"/>
            <family val="2"/>
          </rPr>
          <t>(Visuelle Anzeige des aktuellen Jahres in Zeile 7 im KSFP)</t>
        </r>
      </text>
    </comment>
    <comment ref="B8" authorId="0" shapeId="0" xr:uid="{00000000-0006-0000-0400-000002000000}">
      <text>
        <r>
          <rPr>
            <sz val="9"/>
            <color indexed="81"/>
            <rFont val="Segoe UI"/>
            <family val="2"/>
          </rPr>
          <t xml:space="preserve">Angabe legt den Endpunkt des Dekarbonisierungspfades fest.
</t>
        </r>
      </text>
    </comment>
    <comment ref="B19" authorId="0" shapeId="0" xr:uid="{00000000-0006-0000-0400-000003000000}">
      <text>
        <r>
          <rPr>
            <sz val="9"/>
            <color indexed="81"/>
            <rFont val="Segoe UI"/>
            <family val="2"/>
          </rPr>
          <t>Angabe nur bei Bilanzrahmen Betrieb und Konstruktion notwendig.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Julius Christoph Loydl</author>
  </authors>
  <commentList>
    <comment ref="B50" authorId="0" shapeId="0" xr:uid="{00000000-0006-0000-0600-000001000000}">
      <text>
        <r>
          <rPr>
            <sz val="9"/>
            <color indexed="81"/>
            <rFont val="Tahoma"/>
            <family val="2"/>
          </rPr>
          <t>DGNB
ÖKOBAUDAT-Datenbank
GaBi-Datenbank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tc={F872E8C4-761E-45BA-B04B-F7729610D91A}</author>
    <author>Dietmar Geiselmann</author>
  </authors>
  <commentList>
    <comment ref="M5" authorId="0" shapeId="0" xr:uid="{00000000-0006-0000-0700-000001000000}">
      <text>
        <r>
          <rPr>
            <sz val="10"/>
            <color theme="1"/>
            <rFont val="Arial"/>
            <family val="2"/>
          </rPr>
          <t>Referenzdatensatz
Der rot markierte Datensatz stammt aus der in Spalte F angegebenen Datenquelle. Dieser Referenzdatensatz wird für alle Jahre bis 2050 unverändert angegeben, sofern keine anderen Daten vorliegen.</t>
        </r>
      </text>
    </comment>
    <comment ref="B9" authorId="1" shapeId="0" xr:uid="{00000000-0006-0000-0700-000002000000}">
      <text>
        <r>
          <rPr>
            <sz val="9"/>
            <color indexed="81"/>
            <rFont val="Segoe UI"/>
            <family val="2"/>
          </rPr>
          <t>Definition Erneuerbare Energie:
gemäß EnEV/GEG</t>
        </r>
      </text>
    </comment>
    <comment ref="B10" authorId="1" shapeId="0" xr:uid="{00000000-0006-0000-0700-000003000000}">
      <text>
        <r>
          <rPr>
            <sz val="9"/>
            <color indexed="81"/>
            <rFont val="Segoe UI"/>
            <family val="2"/>
          </rPr>
          <t>Definition Erneuerbare Energie:
gemäß EnEV/GEG</t>
        </r>
      </text>
    </comment>
    <comment ref="B14" authorId="1" shapeId="0" xr:uid="{00000000-0006-0000-0700-000004000000}">
      <text>
        <r>
          <rPr>
            <sz val="9"/>
            <color indexed="81"/>
            <rFont val="Segoe UI"/>
            <family val="2"/>
          </rPr>
          <t>Definition Erneuerbare Energie:
gemäß EnEV/GEG</t>
        </r>
      </text>
    </comment>
    <comment ref="B15" authorId="1" shapeId="0" xr:uid="{00000000-0006-0000-0700-000005000000}">
      <text>
        <r>
          <rPr>
            <sz val="9"/>
            <color indexed="81"/>
            <rFont val="Segoe UI"/>
            <family val="2"/>
          </rPr>
          <t>Definition Erneuerbare Energie:
gemäß EnEV/GEG</t>
        </r>
      </text>
    </comment>
    <comment ref="B16" authorId="1" shapeId="0" xr:uid="{00000000-0006-0000-0700-000006000000}">
      <text>
        <r>
          <rPr>
            <sz val="9"/>
            <color indexed="81"/>
            <rFont val="Segoe UI"/>
            <family val="2"/>
          </rPr>
          <t>Definition Erneuerbare Energie:
gemäß EnEV/GEG</t>
        </r>
      </text>
    </comment>
    <comment ref="B17" authorId="1" shapeId="0" xr:uid="{00000000-0006-0000-0700-000007000000}">
      <text>
        <r>
          <rPr>
            <sz val="9"/>
            <color indexed="81"/>
            <rFont val="Segoe UI"/>
            <family val="2"/>
          </rPr>
          <t>Definition Erneuerbare Energie:
gemäß EnEV/GEG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Dietmar Geiselmann</author>
  </authors>
  <commentList>
    <comment ref="B161" authorId="0" shapeId="0" xr:uid="{00000000-0006-0000-0F00-000001000000}">
      <text>
        <r>
          <rPr>
            <sz val="9"/>
            <color indexed="81"/>
            <rFont val="Segoe UI"/>
            <family val="2"/>
          </rPr>
          <t>Angabe nur bei Bilanzrahmen Betrieb und Konstruktion notwendig.</t>
        </r>
      </text>
    </comment>
  </commentList>
</comments>
</file>

<file path=xl/sharedStrings.xml><?xml version="1.0" encoding="utf-8"?>
<sst xmlns="http://schemas.openxmlformats.org/spreadsheetml/2006/main" count="1935" uniqueCount="1469">
  <si>
    <t>Wärme-Mix Deutschland (Quelle DGNB, 2018)</t>
  </si>
  <si>
    <t>Konstruktion - 50 Jahre (Quelle DGNB, 2018)</t>
  </si>
  <si>
    <r>
      <t>m²</t>
    </r>
    <r>
      <rPr>
        <vertAlign val="subscript"/>
        <sz val="10"/>
        <color theme="1"/>
        <rFont val="Arial"/>
        <family val="2"/>
      </rPr>
      <t>NRF</t>
    </r>
    <r>
      <rPr>
        <sz val="10"/>
        <color theme="1"/>
        <rFont val="Arial"/>
        <family val="2"/>
      </rPr>
      <t>*a</t>
    </r>
  </si>
  <si>
    <t>Erneuerbare Energie</t>
  </si>
  <si>
    <t>GaBi-Datenbank</t>
  </si>
  <si>
    <t>Strom aus PV</t>
  </si>
  <si>
    <t xml:space="preserve">Strom aus Biomasse </t>
  </si>
  <si>
    <t>Strom aus Biogas</t>
  </si>
  <si>
    <t>Strom aus Windkraft</t>
  </si>
  <si>
    <t>Strom aus Wasserkraft</t>
  </si>
  <si>
    <t>Endenergie Fernwärme aus Biogas (100%)</t>
  </si>
  <si>
    <t>Endenergie Fernwärme aus Biomasse (fest)</t>
  </si>
  <si>
    <t>Farb-Konvention der Zellen:</t>
  </si>
  <si>
    <t>Eingabefeld</t>
  </si>
  <si>
    <t>Automatische Berechnung</t>
  </si>
  <si>
    <t>Ergebnisfeld</t>
  </si>
  <si>
    <t>DGNB Vertragsnummer</t>
  </si>
  <si>
    <t>Straße</t>
  </si>
  <si>
    <t>Stadt</t>
  </si>
  <si>
    <t>PLZ</t>
  </si>
  <si>
    <t>Gebäudetyp</t>
  </si>
  <si>
    <t>Baujahr</t>
  </si>
  <si>
    <t>Zeitpunkt der Dateneingabe</t>
  </si>
  <si>
    <t>Berichtsperiode</t>
  </si>
  <si>
    <t>Bilanzrahmen</t>
  </si>
  <si>
    <t>Projektdaten</t>
  </si>
  <si>
    <t>[kWh]</t>
  </si>
  <si>
    <t>Stromverbrauch</t>
  </si>
  <si>
    <t>Art des Energieträgers</t>
  </si>
  <si>
    <t>[%]</t>
  </si>
  <si>
    <t>Daten für</t>
  </si>
  <si>
    <t>Hinweis:</t>
  </si>
  <si>
    <r>
      <t>[kgCO</t>
    </r>
    <r>
      <rPr>
        <vertAlign val="subscript"/>
        <sz val="9"/>
        <color theme="1"/>
        <rFont val="Arial"/>
        <family val="2"/>
      </rPr>
      <t>2</t>
    </r>
    <r>
      <rPr>
        <sz val="9"/>
        <color theme="1"/>
        <rFont val="Arial"/>
        <family val="2"/>
      </rPr>
      <t>eq]</t>
    </r>
  </si>
  <si>
    <t>Wichtiger Hinweis zur Verwendung dieser Hilfsberechnung:</t>
  </si>
  <si>
    <t>Summe</t>
  </si>
  <si>
    <t>Nr.</t>
  </si>
  <si>
    <t>Nutzungszonen</t>
  </si>
  <si>
    <t>Hauptnutzung</t>
  </si>
  <si>
    <t>Heizung</t>
  </si>
  <si>
    <t>Warmwasser</t>
  </si>
  <si>
    <t>Beleuchtung</t>
  </si>
  <si>
    <t>Luftförderung</t>
  </si>
  <si>
    <t>Kühlung</t>
  </si>
  <si>
    <t>Arbeitshilfen</t>
  </si>
  <si>
    <t>Fläche</t>
  </si>
  <si>
    <t>[m²]</t>
  </si>
  <si>
    <t>Einzelbüro</t>
  </si>
  <si>
    <t>X</t>
  </si>
  <si>
    <t>Gruppenbüro</t>
  </si>
  <si>
    <t>Großraumbüro</t>
  </si>
  <si>
    <t>Besprechung/Sitzungszimmer/Seminar</t>
  </si>
  <si>
    <t>Schalterhalle</t>
  </si>
  <si>
    <t>Einzelhandel/Kaufhaus (ohne Kühlprodukte)</t>
  </si>
  <si>
    <t>Einzelhandel/Kaufhaus (mit Kühlprodukten)</t>
  </si>
  <si>
    <t>Klassenzimmer (Schulen)</t>
  </si>
  <si>
    <t>Hörsaal, Auditorium</t>
  </si>
  <si>
    <t>Bettenzimmer</t>
  </si>
  <si>
    <t>Hotelzimmer</t>
  </si>
  <si>
    <t>Kantine (Essbereich)</t>
  </si>
  <si>
    <t>Restaurant (Essbereich)</t>
  </si>
  <si>
    <t>Gewerbeküchen (Kochen mit Strom)</t>
  </si>
  <si>
    <t>Gewerbeküche - Vorbereitung, Lager</t>
  </si>
  <si>
    <t>WC und Sanitärräume</t>
  </si>
  <si>
    <t>Sonstige Aufenthaltsräume</t>
  </si>
  <si>
    <t>Nebenflächen ohne Aufenthaltsräume</t>
  </si>
  <si>
    <t>Verkehrsfläche</t>
  </si>
  <si>
    <t>Verkehrsfläche ohne Tageslicht</t>
  </si>
  <si>
    <t>Lager</t>
  </si>
  <si>
    <t>Lager mit Leseaufgaben</t>
  </si>
  <si>
    <t>Serverraum in Rechenzentren</t>
  </si>
  <si>
    <t>Gewerbehalle (grobe Arbeiten)</t>
  </si>
  <si>
    <t>Gewerbehalle (feine Arbeiten)</t>
  </si>
  <si>
    <t>Zuschauerbereich</t>
  </si>
  <si>
    <t>Theater - Foyer</t>
  </si>
  <si>
    <t>Bühne</t>
  </si>
  <si>
    <t>Messe/Kongress</t>
  </si>
  <si>
    <t>Ausstellungsräume und Museum</t>
  </si>
  <si>
    <t>Bibliothek - Lesesaal</t>
  </si>
  <si>
    <t>Bibliothek - Freihandbereich</t>
  </si>
  <si>
    <t>Bibliothek - Magazin und Depot</t>
  </si>
  <si>
    <t>Sporthalle</t>
  </si>
  <si>
    <t>Parkhäuser/Tiefgaragen (Privatnutzung)</t>
  </si>
  <si>
    <t>Parkhäuser/Tiefgaragen (öffentlich)</t>
  </si>
  <si>
    <t>Saunabereich</t>
  </si>
  <si>
    <t>Fitnessraum</t>
  </si>
  <si>
    <t>Labor</t>
  </si>
  <si>
    <t>Behandlungsraum</t>
  </si>
  <si>
    <t>Spezialpflegebereiche</t>
  </si>
  <si>
    <t>Flure (Pflegebereich)</t>
  </si>
  <si>
    <t>Arztpraxen</t>
  </si>
  <si>
    <t>Lagerhalle</t>
  </si>
  <si>
    <t>Wohnen (EFH)</t>
  </si>
  <si>
    <t>Wohnen (MFH)</t>
  </si>
  <si>
    <t>Strom-Mix Deutschland</t>
  </si>
  <si>
    <t>Energieverbrauch</t>
  </si>
  <si>
    <t>Strom - Energieträger 1.4</t>
  </si>
  <si>
    <t>Strom - Energieträger 1.5</t>
  </si>
  <si>
    <t>Prozentuale Zusammensetzung:</t>
  </si>
  <si>
    <t>ANNEX 1: Emissionsfaktoren</t>
  </si>
  <si>
    <t>Anwendung</t>
  </si>
  <si>
    <r>
      <t>CO</t>
    </r>
    <r>
      <rPr>
        <vertAlign val="subscript"/>
        <sz val="10"/>
        <color theme="1"/>
        <rFont val="Arial"/>
        <family val="2"/>
      </rPr>
      <t>2</t>
    </r>
    <r>
      <rPr>
        <sz val="10"/>
        <color theme="1"/>
        <rFont val="Arial"/>
        <family val="2"/>
      </rPr>
      <t>-Faktor [kgCO</t>
    </r>
    <r>
      <rPr>
        <vertAlign val="subscript"/>
        <sz val="10"/>
        <color theme="1"/>
        <rFont val="Arial"/>
        <family val="2"/>
      </rPr>
      <t>2</t>
    </r>
    <r>
      <rPr>
        <sz val="10"/>
        <color theme="1"/>
        <rFont val="Arial"/>
        <family val="2"/>
      </rPr>
      <t>eq/kWh]</t>
    </r>
  </si>
  <si>
    <t>Maßnahmen</t>
  </si>
  <si>
    <t>Startpunkt Klimaschutzfahrplan</t>
  </si>
  <si>
    <t>Lieferant:</t>
  </si>
  <si>
    <t>Teil 2a): Klimaschutzfahrplan – Maßnahmenplanung zum Erreichen der Klimaschutzziele</t>
  </si>
  <si>
    <r>
      <t>[kgCO</t>
    </r>
    <r>
      <rPr>
        <vertAlign val="subscript"/>
        <sz val="9"/>
        <color theme="1"/>
        <rFont val="Arial"/>
        <family val="2"/>
      </rPr>
      <t>2</t>
    </r>
    <r>
      <rPr>
        <sz val="9"/>
        <color theme="1"/>
        <rFont val="Arial"/>
        <family val="2"/>
      </rPr>
      <t>eq/a]</t>
    </r>
  </si>
  <si>
    <t>Ökostrom-Mix 1 (anbieterspezifisch)</t>
  </si>
  <si>
    <t>Ökostrom-Mix 2 (anbieterspezifisch)</t>
  </si>
  <si>
    <t>Ökostrom-Mix 3 (anbieterspezifisch)</t>
  </si>
  <si>
    <t>Nachweis:</t>
  </si>
  <si>
    <t>1. Anbieterspezifischer Ökostrom-Mix</t>
  </si>
  <si>
    <t>Nah-/Fernwärme 1 (anbieterspezifisch)</t>
  </si>
  <si>
    <t>Nah-/Fernwärme 2 (anbieterspezifisch)</t>
  </si>
  <si>
    <t>Nah-/Fernwärme 3 (anbieterspezifisch)</t>
  </si>
  <si>
    <t>Emissionsfaktor 1 (projektspezifisch)</t>
  </si>
  <si>
    <t>Emissionsfaktor 2 (projektspezifisch)</t>
  </si>
  <si>
    <t>Emissionsfaktor 3 (projektspezifisch)</t>
  </si>
  <si>
    <t>ANNEX 3: Teilenergiekennwerte</t>
  </si>
  <si>
    <t>Wärmeverbrauch</t>
  </si>
  <si>
    <t>Strom- und Wärmeverbrauch</t>
  </si>
  <si>
    <t>Wärme - Energieträger 1.4</t>
  </si>
  <si>
    <t>Wärme - Energieträger 1.5</t>
  </si>
  <si>
    <t>Zugeführte Energiemenge</t>
  </si>
  <si>
    <t>Thermische Energie</t>
  </si>
  <si>
    <t>Thermische Energie - Energieträger 1.1</t>
  </si>
  <si>
    <t>Thermische Energie - Energieträger 1.2</t>
  </si>
  <si>
    <t>Thermische Energie - Energieträger 1.3</t>
  </si>
  <si>
    <t>KSFP Thermische Energie - Energieträger 1.1</t>
  </si>
  <si>
    <t>KSFP Thermische Energie - Energieträger 1.2</t>
  </si>
  <si>
    <t>KSFP Thermische Energie - Energieträger 1.3</t>
  </si>
  <si>
    <t>Nutzung:</t>
  </si>
  <si>
    <r>
      <t>[kgCO</t>
    </r>
    <r>
      <rPr>
        <vertAlign val="subscript"/>
        <sz val="9"/>
        <color theme="1"/>
        <rFont val="Arial"/>
        <family val="2"/>
      </rPr>
      <t>2</t>
    </r>
    <r>
      <rPr>
        <sz val="9"/>
        <color theme="1"/>
        <rFont val="Arial"/>
        <family val="2"/>
      </rPr>
      <t>eq/a*NRF]</t>
    </r>
  </si>
  <si>
    <t>Elektrische Energie</t>
  </si>
  <si>
    <t>Nah-/Fernkälte 1 (anbieterspezifisch)</t>
  </si>
  <si>
    <t>Nah-/Fernkälte 2 (anbieterspezifisch)</t>
  </si>
  <si>
    <t>Nah-/Fernkälte 3 (anbieterspezifisch)</t>
  </si>
  <si>
    <t>Flächen-
anteil</t>
  </si>
  <si>
    <t>Blaue Schrift: Erweiterung der Bewertungsmethodik von Level(s) durch die DGNB</t>
  </si>
  <si>
    <t>Ergebnis Gesamtbewertung</t>
  </si>
  <si>
    <t>Ergebnis Einzelbewertung gemessene/berechnete Daten</t>
  </si>
  <si>
    <t>Rating-Aspekt</t>
  </si>
  <si>
    <t>Kurze Beschreibung des Aspekts</t>
  </si>
  <si>
    <t>Zuverlässigkeitsgrad</t>
  </si>
  <si>
    <t>(spiegelt den Grad der Repräsentativität wider)</t>
  </si>
  <si>
    <t>Gering</t>
  </si>
  <si>
    <t>Mittel</t>
  </si>
  <si>
    <t>Hoch</t>
  </si>
  <si>
    <t>1.1 Technische Repräsentativität der Gebäudenutzungsmuster</t>
  </si>
  <si>
    <t>2.1 Räumliche Repräsentativität der verwendeten Wetterdaten</t>
  </si>
  <si>
    <t>Teilbewertung Rating 1</t>
  </si>
  <si>
    <t>1. Bauteilaufbauten</t>
  </si>
  <si>
    <t>3. Thermische Masse</t>
  </si>
  <si>
    <t>4. Sonnenschutzsystem</t>
  </si>
  <si>
    <t>Rating 2 – Technische Kompetenzen</t>
  </si>
  <si>
    <t>(spiegelt den Grad der Kompetenz wider)</t>
  </si>
  <si>
    <t>Technische Kompetenz des die Bewertung durchführenden Personals</t>
  </si>
  <si>
    <t>Teilbewertung Rating 2</t>
  </si>
  <si>
    <t>Rating 3 – Unabhängige Überprüfung</t>
  </si>
  <si>
    <t>Unabhängige Überprüfung der Bewertung</t>
  </si>
  <si>
    <t>Teilbewertung Rating 3</t>
  </si>
  <si>
    <t>Teil 1b): Zuverlässigkeitseinstufung der Leistungsbewertung</t>
  </si>
  <si>
    <t>In Anlehung an: Level(s) – Ein gemeinsamer EU-Rahmen zentraler Nachhaltigkeitsindikatoren für Büro- und Wohngebäude Teil 3: Durchführung von Leistungsbewertungen mithilfe von Level(s) / Seite 38-47</t>
  </si>
  <si>
    <t>Energieträger</t>
  </si>
  <si>
    <t>Referenzeinheit</t>
  </si>
  <si>
    <t>1 kWh</t>
  </si>
  <si>
    <t>Informationsfeld</t>
  </si>
  <si>
    <t>„Bruttogeschossfläche“ (BGF) nach DIN 277:2016</t>
  </si>
  <si>
    <t>[-]</t>
  </si>
  <si>
    <r>
      <t>[kgCO</t>
    </r>
    <r>
      <rPr>
        <vertAlign val="subscript"/>
        <sz val="9"/>
        <color theme="1"/>
        <rFont val="Arial"/>
        <family val="2"/>
      </rPr>
      <t>2</t>
    </r>
    <r>
      <rPr>
        <sz val="9"/>
        <color theme="1"/>
        <rFont val="Arial"/>
        <family val="2"/>
      </rPr>
      <t>eq/a*EBF]</t>
    </r>
  </si>
  <si>
    <t>1. Allgemeine Informationen</t>
  </si>
  <si>
    <t>1.1 Angaben zum Gebäude</t>
  </si>
  <si>
    <t>1.2 Weiterführende Informationen</t>
  </si>
  <si>
    <t>Leerstandsrate</t>
  </si>
  <si>
    <t>Allgemeinfläche</t>
  </si>
  <si>
    <t>Mietfläche</t>
  </si>
  <si>
    <t>1.3 Formelle Angaben zur Bereitstellung der Informationen</t>
  </si>
  <si>
    <t>5. Weitere Kennzahlen und ergänzende Informationen</t>
  </si>
  <si>
    <t>6. Kommunikation bei erweitertem Bilanzrahmen und zukünftig relevante Informationen</t>
  </si>
  <si>
    <t xml:space="preserve">6.1. THG-Emissionen außerhalb des Bilanzrahmens: Mobilität  </t>
  </si>
  <si>
    <t>7. Bezeichnungen im Sinne des Rahmenwerks</t>
  </si>
  <si>
    <t>[kWh/a]</t>
  </si>
  <si>
    <r>
      <t>[kWh/a*m</t>
    </r>
    <r>
      <rPr>
        <vertAlign val="superscript"/>
        <sz val="9"/>
        <color theme="1"/>
        <rFont val="Arial"/>
        <family val="2"/>
      </rPr>
      <t>2</t>
    </r>
    <r>
      <rPr>
        <sz val="9"/>
        <color theme="1"/>
        <rFont val="Arial"/>
        <family val="2"/>
      </rPr>
      <t>]</t>
    </r>
  </si>
  <si>
    <t>[Klasse]</t>
  </si>
  <si>
    <r>
      <t>[kgCO</t>
    </r>
    <r>
      <rPr>
        <vertAlign val="subscript"/>
        <sz val="9"/>
        <color theme="1"/>
        <rFont val="Arial"/>
        <family val="2"/>
      </rPr>
      <t>2</t>
    </r>
    <r>
      <rPr>
        <sz val="9"/>
        <color theme="1"/>
        <rFont val="Arial"/>
        <family val="2"/>
      </rPr>
      <t>eq/m</t>
    </r>
    <r>
      <rPr>
        <vertAlign val="superscript"/>
        <sz val="9"/>
        <color theme="1"/>
        <rFont val="Arial"/>
        <family val="2"/>
      </rPr>
      <t>2</t>
    </r>
    <r>
      <rPr>
        <sz val="9"/>
        <color theme="1"/>
        <rFont val="Arial"/>
        <family val="2"/>
      </rPr>
      <t>]</t>
    </r>
  </si>
  <si>
    <t>[Ja/Nein]</t>
  </si>
  <si>
    <r>
      <t>[kgCO</t>
    </r>
    <r>
      <rPr>
        <vertAlign val="subscript"/>
        <sz val="9"/>
        <color theme="1"/>
        <rFont val="Arial"/>
        <family val="2"/>
      </rPr>
      <t>2</t>
    </r>
    <r>
      <rPr>
        <sz val="9"/>
        <color theme="1"/>
        <rFont val="Arial"/>
        <family val="2"/>
      </rPr>
      <t>eq</t>
    </r>
    <r>
      <rPr>
        <sz val="9"/>
        <color theme="1"/>
        <rFont val="Arial"/>
        <family val="2"/>
      </rPr>
      <t>]</t>
    </r>
  </si>
  <si>
    <t>[direkt/indirekt]</t>
  </si>
  <si>
    <t>[JJJJ]</t>
  </si>
  <si>
    <t>DGNB</t>
  </si>
  <si>
    <t>Prozentuale Zusammensetzung</t>
  </si>
  <si>
    <t>ANNEX 2: Spezifische Emissionsfaktoren</t>
  </si>
  <si>
    <t>Spezifischer Emissionsfaktor</t>
  </si>
  <si>
    <t>Spezifischer Emissionsfaktor:</t>
  </si>
  <si>
    <t>Gebäudemanagement</t>
  </si>
  <si>
    <t>Jahr der letzten umfangreichen Sanierung</t>
  </si>
  <si>
    <t>Angaben zum Gebäude</t>
  </si>
  <si>
    <t>[Name, Organisation]</t>
  </si>
  <si>
    <t>Direktes Gebäudemanagement</t>
  </si>
  <si>
    <t>Indirektes Gebäudemanagement</t>
  </si>
  <si>
    <t>Energieeffizienzklasse gemäß EnEV/GEG</t>
  </si>
  <si>
    <t>„Nettoraumfläche“ (NRF) nach DIN 277:2016</t>
  </si>
  <si>
    <t>Quantifizierung der adäquaten Bezugsgröße</t>
  </si>
  <si>
    <t>Quantifizierung der adäquaten Bezugsfläche</t>
  </si>
  <si>
    <t>„Gebäudenutzfläche“ für Wohngebäude (EnEV/GEG)</t>
  </si>
  <si>
    <t>„Nettogrundfläche“ für Nicht-Wohngebäude (EnEV/GEG)</t>
  </si>
  <si>
    <t>Daten ermittelt von …</t>
  </si>
  <si>
    <t>Daten geprüft von …</t>
  </si>
  <si>
    <t>Angaben zur Bereitstellung der Daten</t>
  </si>
  <si>
    <t>Flächenangaben zum Gebäude</t>
  </si>
  <si>
    <t>Optionale Angaben zum Gebäude</t>
  </si>
  <si>
    <t>Optionale Flächenangaben zum Gebäude</t>
  </si>
  <si>
    <t xml:space="preserve">THG-Emissionen Mobilität  </t>
  </si>
  <si>
    <t>Erworbene THG-Emissionenzertifikate für das Gebäude</t>
  </si>
  <si>
    <t xml:space="preserve">Angabe zur System-/Netzdienlichkeit </t>
  </si>
  <si>
    <t>Hinweis: Perspektivische Abfrage</t>
  </si>
  <si>
    <t>Kältemittel - Typ</t>
  </si>
  <si>
    <t>Kältemittel - Menge</t>
  </si>
  <si>
    <r>
      <t>[m</t>
    </r>
    <r>
      <rPr>
        <vertAlign val="superscript"/>
        <sz val="9"/>
        <color theme="1"/>
        <rFont val="Arial"/>
        <family val="2"/>
      </rPr>
      <t>3</t>
    </r>
    <r>
      <rPr>
        <sz val="9"/>
        <color theme="1"/>
        <rFont val="Arial"/>
        <family val="2"/>
      </rPr>
      <t>]</t>
    </r>
  </si>
  <si>
    <r>
      <t>[kgCO</t>
    </r>
    <r>
      <rPr>
        <vertAlign val="subscript"/>
        <sz val="9"/>
        <color theme="1"/>
        <rFont val="Arial"/>
        <family val="2"/>
      </rPr>
      <t>2</t>
    </r>
    <r>
      <rPr>
        <sz val="9"/>
        <color theme="1"/>
        <rFont val="Arial"/>
        <family val="2"/>
      </rPr>
      <t>eq/m</t>
    </r>
    <r>
      <rPr>
        <vertAlign val="superscript"/>
        <sz val="9"/>
        <color theme="1"/>
        <rFont val="Arial"/>
        <family val="2"/>
      </rPr>
      <t>3</t>
    </r>
    <r>
      <rPr>
        <sz val="9"/>
        <color theme="1"/>
        <rFont val="Arial"/>
        <family val="2"/>
      </rPr>
      <t>]</t>
    </r>
  </si>
  <si>
    <t>THG-Emissionen der Produktionsphase (A1-A3)</t>
  </si>
  <si>
    <t>THG-Emissionen aus dem Lebensende der Konstruktion (C3+C4+D)</t>
  </si>
  <si>
    <t>Treibhausgasemissionen der Lebenszyklusphasen gemäß DIN EN 15978</t>
  </si>
  <si>
    <t>THG-Bilanz Betrieb</t>
  </si>
  <si>
    <t>THG-Emissionen aus zugeführter Endenergie</t>
  </si>
  <si>
    <t>Bilanz der THG-Emissionen (flächenspezifisch)</t>
  </si>
  <si>
    <t>Teilfläche/-verbraucher 1</t>
  </si>
  <si>
    <t>Teilfläche/-verbraucher 2</t>
  </si>
  <si>
    <t>Teilfläche/-verbraucher 1 - Thermische Energie</t>
  </si>
  <si>
    <t>Teilfläche/-verbraucher 2 - Thermische Energie</t>
  </si>
  <si>
    <t>Teilfläche/-verbraucher 3 - Thermische Energie</t>
  </si>
  <si>
    <t>Teilfläche/-verbraucher 3</t>
  </si>
  <si>
    <t>Auszeichnung "Klimapositiv"</t>
  </si>
  <si>
    <t>Geothermie</t>
  </si>
  <si>
    <t>Solarthermie</t>
  </si>
  <si>
    <t>Inhaltliche Mindestanforderungen</t>
  </si>
  <si>
    <t>3. Offenlegung des Eigenversorgungsgrades</t>
  </si>
  <si>
    <t>4. Offenlegung des Solarnutzungsgrades</t>
  </si>
  <si>
    <t>4.1 Solar genutzte opake Fläche</t>
  </si>
  <si>
    <t>4.2 Solar nutzbare opake Fläche</t>
  </si>
  <si>
    <r>
      <t>[m</t>
    </r>
    <r>
      <rPr>
        <vertAlign val="superscript"/>
        <sz val="9"/>
        <color theme="1"/>
        <rFont val="Arial"/>
        <family val="2"/>
      </rPr>
      <t>2</t>
    </r>
    <r>
      <rPr>
        <sz val="9"/>
        <color theme="1"/>
        <rFont val="Arial"/>
        <family val="2"/>
      </rPr>
      <t>]</t>
    </r>
  </si>
  <si>
    <t>Anforderung erfüllt</t>
  </si>
  <si>
    <t>Anforderung nicht erfüllt</t>
  </si>
  <si>
    <t>Handlungsfelder</t>
  </si>
  <si>
    <t>Gebäudeenergie</t>
  </si>
  <si>
    <t>Städtebau/Quartier</t>
  </si>
  <si>
    <t>Nutzerenergie</t>
  </si>
  <si>
    <t>Versorgungssysteme</t>
  </si>
  <si>
    <t>Beschreibung der Maßname / des Maßnahmenpakets</t>
  </si>
  <si>
    <t>Zeile(n) im KSFP</t>
  </si>
  <si>
    <t>Elektrische Energie - Energieträger 1.1</t>
  </si>
  <si>
    <t>Elektrische Energie - Energieträger 1.2</t>
  </si>
  <si>
    <t>Elektrische Energie - Energieträger 1.3</t>
  </si>
  <si>
    <t>Teilfläche/-verbraucher 1 - Elektrische Energie</t>
  </si>
  <si>
    <t>Teilfläche/-verbraucher 2 - Elektrische Energie</t>
  </si>
  <si>
    <t>Teilfläche/-verbraucher 3 - Elektrische Energie</t>
  </si>
  <si>
    <t>KSFP Elektrische Energie - Energieträger 1.1</t>
  </si>
  <si>
    <t>KSFP Elektrische Energie - Energieträger 1.2</t>
  </si>
  <si>
    <t>KSFP Elektrische Energie - Energieträger 1.3</t>
  </si>
  <si>
    <t>KSFP Teilfläche/-verbraucher 1 - Elektrische Energie</t>
  </si>
  <si>
    <t>KSFP Teilfläche/-verbraucher 2 - Elektrische Energie</t>
  </si>
  <si>
    <t>KSFP Teilfläche/-verbraucher 3 - Elektrische Energie</t>
  </si>
  <si>
    <t>KSFP Teilfläche/-verbraucher 1 - Thermische Energie</t>
  </si>
  <si>
    <t>KSFP Teilfläche/-verbraucher 2 - Thermische Energie</t>
  </si>
  <si>
    <t>KSFP Teilfläche/-verbraucher 3 - Thermische Energie</t>
  </si>
  <si>
    <t>Teil 3: Klimaschutzausweis</t>
  </si>
  <si>
    <t>Klimaschutzausweis für Jahr …</t>
  </si>
  <si>
    <t>Bilanz der Treibhausgasemissionen</t>
  </si>
  <si>
    <t>Handlungsfeld 2 (optional)</t>
  </si>
  <si>
    <t>Handlungsfeld 1 (optional)</t>
  </si>
  <si>
    <t>6.2. Weitere Treibhausgasemissionen außerhalb des Bilanzrahmens:</t>
  </si>
  <si>
    <t>Datenquelle:</t>
  </si>
  <si>
    <t>Aktuelles Jahr:</t>
  </si>
  <si>
    <t>Teil 1a): Initiale Zustandsermittlung – Bilanz der THG-Emissionen</t>
  </si>
  <si>
    <t>verpflichtend</t>
  </si>
  <si>
    <t>optional</t>
  </si>
  <si>
    <t>2. Kennzahlen zu den Treibhausgasemissionen des laufenden Betriebs (Bilanzrahmen Betrieb)</t>
  </si>
  <si>
    <t>ÖKOBAUDAT-Datenbank</t>
  </si>
  <si>
    <t>7.1. „Klimaneutral betriebenes Gebäude/Standort“</t>
  </si>
  <si>
    <t>2.2.2. Absolute Jahres-THG-Emissionen SCOPE 2 - Betrieb</t>
  </si>
  <si>
    <t>2.2.1. Absolute Jahres-THG-Emissionen SCOPE 1 - Betrieb</t>
  </si>
  <si>
    <t>Datenquelle</t>
  </si>
  <si>
    <t>2.2. Summe absolute Jahres-THG-Emissionen - Betrieb</t>
  </si>
  <si>
    <t>2.6. Jahres-THG-Emissionen pro Energiebezugsfläche</t>
  </si>
  <si>
    <t>5.6.1. Strom</t>
  </si>
  <si>
    <t>5.6.3. Kälte</t>
  </si>
  <si>
    <t>5.6.4. Gesamt</t>
  </si>
  <si>
    <t>5.6.2. Wärme</t>
  </si>
  <si>
    <t>Energiebedarf Gebäudefern</t>
  </si>
  <si>
    <t>5.1.2.2. Nicht-Erneuerbare Energie</t>
  </si>
  <si>
    <t>5.1.2.1. Erneuerbare Energie</t>
  </si>
  <si>
    <t>5.1.2. Thermische Energie</t>
  </si>
  <si>
    <t>5.1.1. Elektrische Energie</t>
  </si>
  <si>
    <t>5.1.1.1. Erneuerbare Energie</t>
  </si>
  <si>
    <t>5.1.1.2. Nicht-Erneuerbare Energie</t>
  </si>
  <si>
    <t>5.5.1. Strom</t>
  </si>
  <si>
    <t>5.5.2. Wärme</t>
  </si>
  <si>
    <t>5.5.3. Kälte</t>
  </si>
  <si>
    <t>5.5.4. Gesamt</t>
  </si>
  <si>
    <t>5.7.1. Elektrische Energie</t>
  </si>
  <si>
    <t>5.7.2. Thermische Energie</t>
  </si>
  <si>
    <t>2.2.3. THG-Emissionen aus abgeführter Endenergie (Gutschrift)</t>
  </si>
  <si>
    <t>Berechnung in ANNEX 4</t>
  </si>
  <si>
    <t>"Jahresbezogene" THG-Emissionen (informativ)</t>
  </si>
  <si>
    <t>Bilanz der THG-Emissionen</t>
  </si>
  <si>
    <t>Kälteerzeugung mittels Kältemaschine wird unter Strom bilanziert.</t>
  </si>
  <si>
    <t>THG-Emissionen (Modul B5 gemäß DIN EN 15978)</t>
  </si>
  <si>
    <t>Bezeichnung:</t>
  </si>
  <si>
    <t>z. B. Ökostrom-Mix Stadtwerke …</t>
  </si>
  <si>
    <t>Eingabe Faktor:</t>
  </si>
  <si>
    <t>z. B. Fernwärme aus Netz …</t>
  </si>
  <si>
    <t>THG-Emissionen der Nutzung der Konstruktion (B1+B4)</t>
  </si>
  <si>
    <t>Produktionsphase (A1-A3)</t>
  </si>
  <si>
    <t>Nutzung der Konstruktion (B1+B4)</t>
  </si>
  <si>
    <t>Lebensende der Konstruktion (C3+C4+D)</t>
  </si>
  <si>
    <t>Emissionen aus Klimaschutzmaßnahmen (B5)</t>
  </si>
  <si>
    <t>THG-Emissionen aus zugeführter Endenergie - Betrieb</t>
  </si>
  <si>
    <t>Jahre zwischen Startpunkt und Zielzeitpunkt</t>
  </si>
  <si>
    <t>Strom aus solarer Strahlungsenergie</t>
  </si>
  <si>
    <t>Umweltwärme</t>
  </si>
  <si>
    <t>1="JA"</t>
  </si>
  <si>
    <t>0="NEIN"</t>
  </si>
  <si>
    <t>Notation für Variablen</t>
  </si>
  <si>
    <t>Anwendung Tool</t>
  </si>
  <si>
    <t>Variablen für Formeln</t>
  </si>
  <si>
    <t>Anwendung GIB?</t>
  </si>
  <si>
    <t>GIB</t>
  </si>
  <si>
    <t>Anwendung BBK?</t>
  </si>
  <si>
    <t>BBK</t>
  </si>
  <si>
    <t>Bilanzrahmen Betrieb</t>
  </si>
  <si>
    <t>Bilanzrahmen Betrieb und Konstruktion</t>
  </si>
  <si>
    <t>Inhaltliche Mindestanforderungen KP</t>
  </si>
  <si>
    <t>Angaben</t>
  </si>
  <si>
    <t>Angabe NRF?</t>
  </si>
  <si>
    <t>AngabeNRF</t>
  </si>
  <si>
    <t>AngabeLCA</t>
  </si>
  <si>
    <t>Angabe LCA?</t>
  </si>
  <si>
    <t>SCOPE2</t>
  </si>
  <si>
    <t>SCOPE1</t>
  </si>
  <si>
    <t>(Anteil) EE</t>
  </si>
  <si>
    <t>Scopes</t>
  </si>
  <si>
    <t>THG-Emissionen Scopes</t>
  </si>
  <si>
    <t>Elektrisch EE</t>
  </si>
  <si>
    <t>Elektrisch NE</t>
  </si>
  <si>
    <t>Thermisch EE</t>
  </si>
  <si>
    <t>Thermisch NE</t>
  </si>
  <si>
    <t>Anteil - EE [%]</t>
  </si>
  <si>
    <t>Anteil Erneuerbare Energie</t>
  </si>
  <si>
    <t>Scope 1</t>
  </si>
  <si>
    <t>Scope 2</t>
  </si>
  <si>
    <t>Strom Jahresspezifischer CO2-Faktor</t>
  </si>
  <si>
    <t>TEIL 1 Zustandsermittlung</t>
  </si>
  <si>
    <t>TEIL 2a KSFP Maßnahmen</t>
  </si>
  <si>
    <t>Zeitraum</t>
  </si>
  <si>
    <t>Jahr Start KSFP</t>
  </si>
  <si>
    <t>Jahr Klimaneutralität KSFP</t>
  </si>
  <si>
    <t>StartjahrKSFP</t>
  </si>
  <si>
    <t>ZieljahrKSFP</t>
  </si>
  <si>
    <t>NRF</t>
  </si>
  <si>
    <t>Folgende Tabelle dient als Berechnungsgrundlage für die THG-Bilanz und Kennzahlen für Reporting</t>
  </si>
  <si>
    <t>Ökostrom-Mix Berechnungsgrundlage prozentuale Zusammensetzung</t>
  </si>
  <si>
    <t>D) THG-Emissionen der Konstruktion</t>
  </si>
  <si>
    <t>Von außerhalb zugeführte Endenergie</t>
  </si>
  <si>
    <t>Initiale Treibhausgasemissionen der Konstruktion</t>
  </si>
  <si>
    <t>Einordnung DGNB</t>
  </si>
  <si>
    <t>Angabe Anbieter</t>
  </si>
  <si>
    <t>TEIL 3 Klimaschutzausweis</t>
  </si>
  <si>
    <t>Unterschreitung des THG-Emissions-Grenzwerts</t>
  </si>
  <si>
    <t>THG-Emissionen im Jahr x</t>
  </si>
  <si>
    <t>Grenzwert im Jahr x</t>
  </si>
  <si>
    <t>Jahr x</t>
  </si>
  <si>
    <t>JahrGrenzwert</t>
  </si>
  <si>
    <t>Budgeteinhaltung gemäß Klimaschutzfahrplan</t>
  </si>
  <si>
    <t>Grenz-Budget bis Jahr x</t>
  </si>
  <si>
    <t>Verbrauchtes Budget bis Jahr x</t>
  </si>
  <si>
    <t>BudgetGrenzwert</t>
  </si>
  <si>
    <t>BudgetEmission</t>
  </si>
  <si>
    <t>JahrEmission</t>
  </si>
  <si>
    <t>5.3. Energieeffizienzklasse gemäß EnEV/GEG</t>
  </si>
  <si>
    <t>5.5. Menge auf dem Standort erzeugte und genutzte erneuerbare Energie:</t>
  </si>
  <si>
    <t>5.6. Menge auf dem Standort erzeugte und exportierte erneuerbare Energie:</t>
  </si>
  <si>
    <t>3. Kennzahlen zu den Treibhausgasemissionen der Konstruktion (Bilanzrahmen Konstruktion)</t>
  </si>
  <si>
    <t>ANNEX 2 Spezifische Faktoren</t>
  </si>
  <si>
    <t>Ökostrom-Mix Faktor Berechnung</t>
  </si>
  <si>
    <t>Spezifisch</t>
  </si>
  <si>
    <t>Prozentual</t>
  </si>
  <si>
    <t>Bezeichnung-Zelle</t>
  </si>
  <si>
    <t>In diesem Tabellenblatt werden individuelle anbieterspezifische Emissionsfaktoren eingetragen bzw. berechnet. Für die Daten ist ein individueller Nachweis gemäß Rahmenwerk notwendig.</t>
  </si>
  <si>
    <t xml:space="preserve">Gemäß Rahmenwerk: 
Vermiedene Treibhausgasemissionen durch die Energieeinspeisung („Export“). </t>
  </si>
  <si>
    <t>2.3. Datenqualitätsbewertung (DQI) von 2.2.</t>
  </si>
  <si>
    <t>2.8 Verwendete Datenquelle(n) für CO2-Emissionsfaktoren gemäß Referenzdatenbank</t>
  </si>
  <si>
    <t>3.1. Initiale absolute THG-Emissionen der Konstruktion</t>
  </si>
  <si>
    <t>3.2. Datenqualitätsbewertung (DQI) von 3.1.</t>
  </si>
  <si>
    <t>3.3. Summe absoluter THG-Emissionen geplanter und durchgeführter Klimaschutzmaßnahmen bis 2050 (Modul B5)</t>
  </si>
  <si>
    <t>4. Kennzahlen bei Anwendung eines individuellen Klimaschutzfahrplans (KSFP)</t>
  </si>
  <si>
    <t>5.7. Menge von genutzter gebäudefern erzeugter erneuerbarer Energie:</t>
  </si>
  <si>
    <t>5.9. Für Bezeichnung „Klimaneutral betriebenes Gebäude“: Solarnutzungsgrad</t>
  </si>
  <si>
    <t>5.10. Für Bezeichnung „Klimaneutral betriebenes Gebäude“: Eigenversorgungsgrad</t>
  </si>
  <si>
    <t>6.3. Menge erworbener THG-Emissionszertifikate für das Gebäude (nicht anrechenbar)</t>
  </si>
  <si>
    <t xml:space="preserve">6.4. Angabe zur System-/Netzdienlichkeit </t>
  </si>
  <si>
    <t>6.5. Einsatz klimaschädlicher Kältemittel</t>
  </si>
  <si>
    <t>6.5.1. Kältemittel - Typ</t>
  </si>
  <si>
    <t>6.5.2. Kältemittel - Menge</t>
  </si>
  <si>
    <t>Startwert Klimaschutzfahrplan</t>
  </si>
  <si>
    <t>Dekarbonisierungspfad - Betrieb</t>
  </si>
  <si>
    <t>5.1. Gesamtenergieverbrauch des Gebäudes:</t>
  </si>
  <si>
    <t>5.1.3. Gesamtenergieverbrauch</t>
  </si>
  <si>
    <t>5.4. THG-Intensität des Gebäudebetriebs gemäß EnEV/GEG</t>
  </si>
  <si>
    <t>THG-Intensität des Gebäudebetriebs gemäß EnEV/GEG</t>
  </si>
  <si>
    <t>Bereitgestellt durch die Deutsche Gesellschaft für Nachhaltiges Bauen - DGNB e.V.</t>
  </si>
  <si>
    <t>CO2-Bilanzierung (Betrachtung 1 Jahr)</t>
  </si>
  <si>
    <t>DGNB System Gebäude im Betrieb (Betrachtung 3 Jahre)</t>
  </si>
  <si>
    <t>DGNB Auditor</t>
  </si>
  <si>
    <t>[Bezeichnung]</t>
  </si>
  <si>
    <t>Bauvorhaben / Projektname</t>
  </si>
  <si>
    <t>Bitte auswählen</t>
  </si>
  <si>
    <t>ANNEX 5: Bilanzgrenze und Begriffe</t>
  </si>
  <si>
    <t>Darstellung der Bilanzgrenze | Begriffsdefinitionen zu Erneuerbarer Energie nach EnEV/GEG:</t>
  </si>
  <si>
    <t>Begriffsdefinitionen zur Bilanzierung von Endenergien nach DIN V 18599-1: 2018-09</t>
  </si>
  <si>
    <t>Produzierte Endenergie</t>
  </si>
  <si>
    <t>Produzierter und nach außerhalb bereitgestellter Strom</t>
  </si>
  <si>
    <t>Produzierte und nach außerhalb bereitgestellte Wärme</t>
  </si>
  <si>
    <t>Produzierte und nach außerhalb bereitgestellte Kälte</t>
  </si>
  <si>
    <t>THG-Emissionen aus bereitgestellter Endenergie</t>
  </si>
  <si>
    <t>4.3. Startwert KSFP:
Summe absolute Jahres-THG-Emissionen - Betrieb</t>
  </si>
  <si>
    <t>4.1. Jahr der Erstellung des KSFP</t>
  </si>
  <si>
    <t>4.2. Bilanzrahmen KSFP</t>
  </si>
  <si>
    <t>1. Notwendige Projektdateneingabe für TEIL 1 und TEIL 2</t>
  </si>
  <si>
    <t>2. Notwendige Projektdateneingabe für TEIL 3</t>
  </si>
  <si>
    <t>Eigentümer des Gebäudes</t>
  </si>
  <si>
    <t>z. B. Personen, Betten, …</t>
  </si>
  <si>
    <t>Auswahl der Anwendung und Bilanzrahmen sowie Angabe der Berichtsperiode</t>
  </si>
  <si>
    <t>Definition eigener Bezugsfläche</t>
  </si>
  <si>
    <t>Angaben wenn Bilanzrahmen "Betrieb und Konstruktion" (gemäß DIN EN 15978)</t>
  </si>
  <si>
    <t>Angaben wenn Anwendung für das DGNB System Gebäude im Betrieb, Version 2020</t>
  </si>
  <si>
    <t>Optionale Angaben zu weiteren Treibhausgasemissionen (außerhalb des Bilanzrahmens Betrieb und Konstruktion)</t>
  </si>
  <si>
    <t xml:space="preserve">Optionale Angabe zur System-/Netzdienlichkeit </t>
  </si>
  <si>
    <t>Optionale Angabe zum Einsatz von Kältemitteln</t>
  </si>
  <si>
    <t>3. Optionale Projektdateneingabe für TEIL 3</t>
  </si>
  <si>
    <t>"Jahresbezogene" Bilanz der THG-Emissionen
in Betrieb und Konstruktion</t>
  </si>
  <si>
    <t>Datenqualitätsbewertung (DQI) für Bilanzrahmen Betrieb</t>
  </si>
  <si>
    <t>Datenqualitätsbewertung (DQI) für Bilanzrahmen Konstruktion</t>
  </si>
  <si>
    <t>1. Nachweis anhand von Messwerten einer negativen Jahresbilanz
    der THG-Emissionen im Bilanzrahmen Betrieb gemäß Rahmenwerk</t>
  </si>
  <si>
    <t>5.8. Für Bezeichnung „Klimaneutral betriebenes Gebäude“:
Qualität der Gebäudehülle gemäß EnEV/GEG eingehalten</t>
  </si>
  <si>
    <t>2. Anforderungen an die Qualität der Gebäudehülle eingehalten?</t>
  </si>
  <si>
    <t>Produzierte Endenergie Strom</t>
  </si>
  <si>
    <t>Produzierte Endenergie Wärme</t>
  </si>
  <si>
    <t>Produzierte Endenergie Kälte</t>
  </si>
  <si>
    <t>Bereitgestellte Energie</t>
  </si>
  <si>
    <t>Produzierter und bereitgestellter Strom</t>
  </si>
  <si>
    <t>Produzierte und bereitgestellte Wärme</t>
  </si>
  <si>
    <t>Produzierte und bereitgestellte Kälte</t>
  </si>
  <si>
    <t>Produzierte und selbst genutzte Energie Strom</t>
  </si>
  <si>
    <t>Produzierte und selbst genutzte Energie Wärme</t>
  </si>
  <si>
    <t>Produzierte und selbst genutzte Energie Kälte</t>
  </si>
  <si>
    <t>Geplanter Zeitpunkt der Zielerreichung "Klimaneutraler Gebäudebetrieb":</t>
  </si>
  <si>
    <t>Produzierter Strom</t>
  </si>
  <si>
    <t>Produzierte Wärme</t>
  </si>
  <si>
    <t>Produzierte Kälte</t>
  </si>
  <si>
    <t>Bilanzrahmen Konstruktion</t>
  </si>
  <si>
    <t>THG-Emissionen aus bereitgestellter Endenergie - Betrieb</t>
  </si>
  <si>
    <t>Dekarbonisierungspfad</t>
  </si>
  <si>
    <t>Bilanz der THG-Emissionen - Betrieb</t>
  </si>
  <si>
    <t>4.7. Bei Bilanzrahmen Betrieb und Konstruktion:
Summe zu kompensierender THG-Emissionen bis 2050 - Konstruktion</t>
  </si>
  <si>
    <t>4.8. Bei Bilanzrahmen Betrieb und Konstruktion:
Summe zu kompensierender THG-Emissionen bis 2050 - Betrieb</t>
  </si>
  <si>
    <t>4.9. Bei Bilanzrahmen Betrieb und Konstruktion:
Summe vermiedene THG-Emissionen bis 2050</t>
  </si>
  <si>
    <t>4.10. Bei Bilanzrahmen Betrieb und Konstruktion:
Bilanz THG-Emissionen bis 2050 
(Summe zu kompensierende abzüglich Summe vermiedene Emissionen)</t>
  </si>
  <si>
    <t>Summe bis 2050</t>
  </si>
  <si>
    <t>Inhaltliche Voraussetzungen für Auszeichnung Klimapositiv (Bilanzrahmen Betrieb) vorliegend?</t>
  </si>
  <si>
    <t>Inhaltliche Voraussetzungen für Auszeichnung Klimapositiv (Bilanzrahmen Betrieb und Konstruktion) vorliegend?</t>
  </si>
  <si>
    <t>Einheit der adäquaten Bezugsfläche</t>
  </si>
  <si>
    <t>Einheit der adäquate Bezugsgröße</t>
  </si>
  <si>
    <t>Ermittlung des Startwerts für den Klimaschutzfahrplan (KSFP)</t>
  </si>
  <si>
    <t>oder gemittelt aus 3 Jahren (Dateneingabe Spalten F-H)</t>
  </si>
  <si>
    <t>Dies erfolgt entweder auf Basis von 1 Jahr (Dateneingabe in Spalte H)</t>
  </si>
  <si>
    <t>"Kälte" aus erneuerbaren Energien</t>
  </si>
  <si>
    <t>Quelle:</t>
  </si>
  <si>
    <t>Institut für Wohnen und Umwelt (IWU)</t>
  </si>
  <si>
    <t>DGNB in Zusammenarbeit mit</t>
  </si>
  <si>
    <t>[TT.MM.JJJJ]</t>
  </si>
  <si>
    <t>[MM.JJJJ - MM.JJJJ]</t>
  </si>
  <si>
    <t>Endenergie aus Hackschnitzeln</t>
  </si>
  <si>
    <t>Endenergie aus Holzpellets</t>
  </si>
  <si>
    <t>Endenergie aus Gas Brennwert</t>
  </si>
  <si>
    <t>Endenergie aus Gas Niedertemperatur</t>
  </si>
  <si>
    <t>Endenergie Fernwärme (120-400 kW)</t>
  </si>
  <si>
    <t>Endenergie Fernwärme (20-120 kW)</t>
  </si>
  <si>
    <t>Endenergie aus Biogas-Mix Deutschland Brennwert</t>
  </si>
  <si>
    <t>Endenergie aus Biogas-Mix Deutschland Niedertemperatur</t>
  </si>
  <si>
    <t>Endenergie aus Öl Niedertemperatur und Brennwert</t>
  </si>
  <si>
    <t>derzeit keine Eingabe notwendig</t>
  </si>
  <si>
    <t>System Gebäude im Betrieb, Version 2020</t>
  </si>
  <si>
    <t>Verbesserung gegenüber dem Vorjahr?
(mindestens 1 % Verbesserung gegenüber dem Vorjahr)</t>
  </si>
  <si>
    <t>ENV1-B Indikator 6: Bewertung der Performance</t>
  </si>
  <si>
    <t>Interner Jahreszielwert erfüllt?
(Bilanz der THG-Emissionen liegt unter Dekarbonisierungspfad)</t>
  </si>
  <si>
    <t>Dieses Projekt wurde gefördert durch das Umweltbundesamt und das Bundesministerium für Umwelt, Naturschutz und nukleare Sicherheit.
Die Mittelbereitstellung erfolgt auf Beschluss des Deutschen Bundestages.</t>
  </si>
  <si>
    <t>Bitte Gruppierung der Zeilen 20 bis 22 einblenden</t>
  </si>
  <si>
    <t>Förderhinweis
(Stand 4.4.2018):</t>
  </si>
  <si>
    <t>Alle Rechte vorbehalten. Alle Angaben wurden mit größter Sorgfalt erarbeitet und zusammengestellt. Für die Richtigkeit und Vollständigkeit des Inhalts sowie für zwischenzeitliche Änderungen übernimmt die DGNB keine Gewähr.</t>
  </si>
  <si>
    <t>Nach außerhalb bereitgestellte Endenergie</t>
  </si>
  <si>
    <t>Erforderlich zur Berechnung des Eigenversorgungsanteils.</t>
  </si>
  <si>
    <t>Ermittlung der Verbrauchsdaten in Tabellenblatt  'ANNEX 3 Teilenergiekennwerte'.</t>
  </si>
  <si>
    <t>Gemäß Rahmenwerk: 
Verursachte Treibhausgasemissionen aus dem Energiebezug („Import“).</t>
  </si>
  <si>
    <t>Ja</t>
  </si>
  <si>
    <t>Nein</t>
  </si>
  <si>
    <t>Klimaneutralität im Betrieb</t>
  </si>
  <si>
    <t>Wird das Gebäude / der Standort klimaneutral betrieben?</t>
  </si>
  <si>
    <t>Drop-Down Fehler</t>
  </si>
  <si>
    <t>Bei der Eingabe der Berechnungmethode (spezifisch/prozentual) sind die Drop-Downs bei Ökostrom-Mix 2 &amp; 3 falsch verknüpft</t>
  </si>
  <si>
    <t>Redaktioneller Fehler</t>
  </si>
  <si>
    <t>Strom-Mix Deutschland als Auswahl im KSFP ermöglichen</t>
  </si>
  <si>
    <t>Einfügen Feedback Klimaneutralität in Zustandsermittlung</t>
  </si>
  <si>
    <t>V1.1</t>
  </si>
  <si>
    <t>Art des Fehlers</t>
  </si>
  <si>
    <t>Beschreibung des Fehlers</t>
  </si>
  <si>
    <t>Tabellenblatt</t>
  </si>
  <si>
    <t>Behoben in..</t>
  </si>
  <si>
    <t>ÖKOBAUDAT-Datenbank (Stand: 19.02.2020)</t>
  </si>
  <si>
    <t>-</t>
  </si>
  <si>
    <t>Elektrische Energie (Emissionsfaktoren)</t>
  </si>
  <si>
    <t>Thermische Energie (Emissionsfaktoren)</t>
  </si>
  <si>
    <r>
      <t>[kgCO</t>
    </r>
    <r>
      <rPr>
        <vertAlign val="subscript"/>
        <sz val="10"/>
        <color theme="1"/>
        <rFont val="Arial"/>
        <family val="2"/>
      </rPr>
      <t>2</t>
    </r>
    <r>
      <rPr>
        <sz val="10"/>
        <color theme="1"/>
        <rFont val="Arial"/>
        <family val="2"/>
      </rPr>
      <t>eq/kWh]</t>
    </r>
  </si>
  <si>
    <t>aus 
ANNEX 2</t>
  </si>
  <si>
    <t>Elektrische Energie (Zugeführte Energiemenge)</t>
  </si>
  <si>
    <t>Thermische Energie (Zugeführte Energiemenge)</t>
  </si>
  <si>
    <t>Thermische Energie (bereitgestellte Energiemenge)</t>
  </si>
  <si>
    <t>Berechnung in ANNEX 2</t>
  </si>
  <si>
    <t>Berechnung in ANNEX 3</t>
  </si>
  <si>
    <t>TextAx3</t>
  </si>
  <si>
    <t>TextAx2</t>
  </si>
  <si>
    <t>Energieträger auswählen</t>
  </si>
  <si>
    <t>AuswahlEtr</t>
  </si>
  <si>
    <t>TextNRF</t>
  </si>
  <si>
    <t>keine Nettoraumfläche</t>
  </si>
  <si>
    <t>TextDQI</t>
  </si>
  <si>
    <t>JA</t>
  </si>
  <si>
    <t>NEIN</t>
  </si>
  <si>
    <t>Y</t>
  </si>
  <si>
    <t>N</t>
  </si>
  <si>
    <t>EingabePd</t>
  </si>
  <si>
    <t>ANNEX 3 Teilenergiekennwerte</t>
  </si>
  <si>
    <t xml:space="preserve"> </t>
  </si>
  <si>
    <t>TextZiel</t>
  </si>
  <si>
    <t>Zielzeitpunkt erreicht</t>
  </si>
  <si>
    <t>nicht anwendbar</t>
  </si>
  <si>
    <t>Textna</t>
  </si>
  <si>
    <t>Bitte in Projektdaten eintragen</t>
  </si>
  <si>
    <t>Bitte in Zustandsermittlung eintragen</t>
  </si>
  <si>
    <t>TextDaten</t>
  </si>
  <si>
    <t>Bitte in KSFP eintragen</t>
  </si>
  <si>
    <t>TextKSFP</t>
  </si>
  <si>
    <t>TextAusEtr</t>
  </si>
  <si>
    <t>Energieträger wird in diesem Jahr nicht verwendet</t>
  </si>
  <si>
    <t>TextStKSFP</t>
  </si>
  <si>
    <t>KSFP startet in Jahr</t>
  </si>
  <si>
    <t>Allgemeine Textbausteine</t>
  </si>
  <si>
    <t>Textbausteine</t>
  </si>
  <si>
    <t>V2.0</t>
  </si>
  <si>
    <t>Auswirkungen auf alle Tabellenblätter</t>
  </si>
  <si>
    <t>Zeitliche Dynamik der Emissionsfaktoren ermöglichen</t>
  </si>
  <si>
    <t>TextLcaDQI</t>
  </si>
  <si>
    <t>Deutsch</t>
  </si>
  <si>
    <r>
      <t>CO</t>
    </r>
    <r>
      <rPr>
        <vertAlign val="subscript"/>
        <sz val="10"/>
        <rFont val="Arial"/>
        <family val="2"/>
      </rPr>
      <t>2</t>
    </r>
    <r>
      <rPr>
        <sz val="10"/>
        <rFont val="Arial"/>
        <family val="2"/>
      </rPr>
      <t>-Bilanzierungsrechner zur Anwendung des von der DGNB veröffentlichten
Rahmenwerks für "Klimaneutrale Gebäude und Standorte"
und des DGNB Systems für Gebäude im Betrieb, Version 2020</t>
    </r>
  </si>
  <si>
    <t>Hinweise zur Nutzung des Tools:</t>
  </si>
  <si>
    <t>English</t>
  </si>
  <si>
    <t>Color convention of cells:</t>
  </si>
  <si>
    <t>Input field</t>
  </si>
  <si>
    <t>Automatic calculation field</t>
  </si>
  <si>
    <t>Result field</t>
  </si>
  <si>
    <t>Information field</t>
  </si>
  <si>
    <t>Notes on the use of the tool:</t>
  </si>
  <si>
    <t>Drop-Down error</t>
  </si>
  <si>
    <t>editorial error</t>
  </si>
  <si>
    <t>Drop-Downs (Specific emission factor/Percentage composition) 'Green Electricity'-Mix 2 &amp; 3</t>
  </si>
  <si>
    <t>Electricity-Mix Denmark as an option in 'PART 2a CAR Measures'</t>
  </si>
  <si>
    <t>Feedback for climate-neutral status in 'PART 1 Status assessment'</t>
  </si>
  <si>
    <t>ANNEX 2 Specific Factors</t>
  </si>
  <si>
    <t>TEIL 2a CAR Measures</t>
  </si>
  <si>
    <t>PART 1 Status assessment</t>
  </si>
  <si>
    <t>worksheet</t>
  </si>
  <si>
    <t>description of error</t>
  </si>
  <si>
    <t>type of error</t>
  </si>
  <si>
    <t>fixed in..</t>
  </si>
  <si>
    <t>This project is financially supported by:</t>
  </si>
  <si>
    <t>Kältemittel - CO2-Faktor</t>
  </si>
  <si>
    <t>z. B. [nPersonen], [nBetten], ...</t>
  </si>
  <si>
    <t>Project information</t>
  </si>
  <si>
    <t>1. Required project information for PART 1 and PART 2</t>
  </si>
  <si>
    <t>Selection of the application, accounting scope and reporting period</t>
  </si>
  <si>
    <t>Application</t>
  </si>
  <si>
    <t>Accounting scope</t>
  </si>
  <si>
    <t>Reporting period</t>
  </si>
  <si>
    <t>Required information if accounting scope "Operation and Construction" is selected (according to EN 15978 or similar)</t>
  </si>
  <si>
    <t>GHG emissions - product stage (A1-A3)</t>
  </si>
  <si>
    <t>GHG emissions - use stage (B1+B4)</t>
  </si>
  <si>
    <t>GHG emissions - end of life stage and recycling potentials (C3+C4+D)</t>
  </si>
  <si>
    <t>Initial greenhouse gas (GHG) emissions of the scope "Construction"</t>
  </si>
  <si>
    <t>Data quality indicator (DQI) for accounting scope "Construction"</t>
  </si>
  <si>
    <t>Required information if used for the DGNB System Buildings In Use, Version 2020</t>
  </si>
  <si>
    <t xml:space="preserve">Please open row 20 to 22 </t>
  </si>
  <si>
    <t>DGNB contract number</t>
  </si>
  <si>
    <t>Project name</t>
  </si>
  <si>
    <t>2. Required project information for PART 3</t>
  </si>
  <si>
    <t>Building details</t>
  </si>
  <si>
    <t>Owner of the building</t>
  </si>
  <si>
    <t>Building project / Project name</t>
  </si>
  <si>
    <t>Street</t>
  </si>
  <si>
    <t>City</t>
  </si>
  <si>
    <t>ZIP-code</t>
  </si>
  <si>
    <t>Year of completion of the building</t>
  </si>
  <si>
    <t>Building usage type</t>
  </si>
  <si>
    <t>Information on data provision</t>
  </si>
  <si>
    <t>Data collected by …</t>
  </si>
  <si>
    <t>Data checked by …</t>
  </si>
  <si>
    <t>Building area</t>
  </si>
  <si>
    <t>"Net floor area“ (NFA) according to DIN 277:2016 or similar</t>
  </si>
  <si>
    <t>"Gross floor area“ (GFA) according to DIN 277:2016 or similar</t>
  </si>
  <si>
    <t>3. Optional project information for PART 3</t>
  </si>
  <si>
    <t>Optional area information on the building</t>
  </si>
  <si>
    <t>Residental: Reference floor area according national energy regulation</t>
  </si>
  <si>
    <t>Non-residental: Reference floor area according national energy regulation</t>
  </si>
  <si>
    <t>Optional information on the building</t>
  </si>
  <si>
    <t>Building management</t>
  </si>
  <si>
    <t>Vacancy rate</t>
  </si>
  <si>
    <t>Energy efficiency class according to national energy regulation</t>
  </si>
  <si>
    <t>GHG intensity of building operations according to national energy regulation</t>
  </si>
  <si>
    <t>direct building management</t>
  </si>
  <si>
    <t>Optional information on the use of refrigerants</t>
  </si>
  <si>
    <t>Refrigerant - type</t>
  </si>
  <si>
    <t>Refrigerant - amount</t>
  </si>
  <si>
    <t>Refrigerant - CO2 factor</t>
  </si>
  <si>
    <t>Optional information on system/grid support</t>
  </si>
  <si>
    <t>Information on system/grid support</t>
  </si>
  <si>
    <t>Note: Perspective query</t>
  </si>
  <si>
    <t>Note:</t>
  </si>
  <si>
    <t>Please select</t>
  </si>
  <si>
    <t>[MM.YYYY - MM.YYYY]</t>
  </si>
  <si>
    <t>[Description]</t>
  </si>
  <si>
    <t>[YYYY]</t>
  </si>
  <si>
    <t>eg. persons, beds, …</t>
  </si>
  <si>
    <r>
      <t>eg. [n</t>
    </r>
    <r>
      <rPr>
        <vertAlign val="subscript"/>
        <sz val="9"/>
        <color theme="1"/>
        <rFont val="Arial"/>
        <family val="2"/>
      </rPr>
      <t>Persons</t>
    </r>
    <r>
      <rPr>
        <sz val="9"/>
        <color theme="1"/>
        <rFont val="Arial"/>
        <family val="2"/>
      </rPr>
      <t>], [n</t>
    </r>
    <r>
      <rPr>
        <vertAlign val="subscript"/>
        <sz val="9"/>
        <color theme="1"/>
        <rFont val="Arial"/>
        <family val="2"/>
      </rPr>
      <t>Beds</t>
    </r>
    <r>
      <rPr>
        <sz val="9"/>
        <color theme="1"/>
        <rFont val="Arial"/>
        <family val="2"/>
      </rPr>
      <t>], ...</t>
    </r>
  </si>
  <si>
    <t>[DD.MM.YYYY]</t>
  </si>
  <si>
    <t>Definition of own reference area</t>
  </si>
  <si>
    <t>[direct/indirect]</t>
  </si>
  <si>
    <t>[Class]</t>
  </si>
  <si>
    <t>CO2 accounting (1 year measured data)</t>
  </si>
  <si>
    <t>DGNB System Buildings In Use (3 years measured data)</t>
  </si>
  <si>
    <t>Accounting scope "Operation"</t>
  </si>
  <si>
    <t>Accounting scope "Operation and Construction"</t>
  </si>
  <si>
    <t>Requirement fulfilled</t>
  </si>
  <si>
    <t>Requirement not fulfilled</t>
  </si>
  <si>
    <t>Local context</t>
  </si>
  <si>
    <t>Building energy</t>
  </si>
  <si>
    <t>User energy</t>
  </si>
  <si>
    <t>Supply systems</t>
  </si>
  <si>
    <t>Renewable energy</t>
  </si>
  <si>
    <t>Yes</t>
  </si>
  <si>
    <t>No</t>
  </si>
  <si>
    <t>Specific emission factor</t>
  </si>
  <si>
    <t>Percentage composition</t>
  </si>
  <si>
    <t xml:space="preserve">CAR started in year </t>
  </si>
  <si>
    <t>text modules</t>
  </si>
  <si>
    <t>Select energy source</t>
  </si>
  <si>
    <t>no net floor space</t>
  </si>
  <si>
    <t>Calculation in ANNEX 2</t>
  </si>
  <si>
    <t>Calculation in ANNEX 4</t>
  </si>
  <si>
    <t>Calculation in ANNEX 3</t>
  </si>
  <si>
    <t>YES</t>
  </si>
  <si>
    <t>NO</t>
  </si>
  <si>
    <t>Please enter in project data</t>
  </si>
  <si>
    <t>Target date reached</t>
  </si>
  <si>
    <t>non applicable</t>
  </si>
  <si>
    <t>Please enter in condition survey</t>
  </si>
  <si>
    <t>Please enter in CAR</t>
  </si>
  <si>
    <t>Energy source not used this year</t>
  </si>
  <si>
    <t>currently no input necessary</t>
  </si>
  <si>
    <t>Heat consumption</t>
  </si>
  <si>
    <t>Electricity and heat consumption</t>
  </si>
  <si>
    <t>Electricity consumption</t>
  </si>
  <si>
    <t>General</t>
  </si>
  <si>
    <t>project_data</t>
  </si>
  <si>
    <t>1. Teilflächen/-verbräuche mit verfügbaren Messdaten:</t>
  </si>
  <si>
    <t>CO2-Faktor</t>
  </si>
  <si>
    <t>Part 1a): Initial status assessment - balance of GHG emissions</t>
  </si>
  <si>
    <t>This is done either on the basis of 1 year (data entry in column H)</t>
  </si>
  <si>
    <t>or averaged over 3 years (data entry columns F-H)</t>
  </si>
  <si>
    <t>Final energy imported into the system boundary ("Import")</t>
  </si>
  <si>
    <t>Electrical energy</t>
  </si>
  <si>
    <t>1. Measured data available:</t>
  </si>
  <si>
    <t>Electrical energy - Energy source 1.1</t>
  </si>
  <si>
    <t>Type of energy source</t>
  </si>
  <si>
    <t>CO2 factor [kgCO2eq/kWh]</t>
  </si>
  <si>
    <t>Electrical energy - Energy source 1.2</t>
  </si>
  <si>
    <t>Electrical energy - Energy source 1.3</t>
  </si>
  <si>
    <t>2. Teilflächen/-verbräuche mit aktuell nicht verfügbaren Messdaten:</t>
  </si>
  <si>
    <t>Subarea 1/Consumer 1 - Electrical energy</t>
  </si>
  <si>
    <t>Subarea 2/Consumer 2 - Electrical energy</t>
  </si>
  <si>
    <t>Subarea 3/Consumer 3 - Electrical energy</t>
  </si>
  <si>
    <t>Thermal energy</t>
  </si>
  <si>
    <t>Cooling systems using a chiller is accounted for under "Electrical energy".</t>
  </si>
  <si>
    <t>Thermal energy - Energy source 1.1</t>
  </si>
  <si>
    <t>Thermal energy - Energy source 1.2</t>
  </si>
  <si>
    <t>Thermal energy - Energy source 1.3</t>
  </si>
  <si>
    <t>Subarea 1/Consumer 1 - Thermal energy</t>
  </si>
  <si>
    <t>Subarea 2/Consumer 2 - Thermal energy</t>
  </si>
  <si>
    <t>Subarea 3/Consumer 3 - Thermal energy</t>
  </si>
  <si>
    <t>Final energy produced on-site</t>
  </si>
  <si>
    <t>Required for calculating self-generated fraction of consumed final energy.</t>
  </si>
  <si>
    <t>Produced electricity</t>
  </si>
  <si>
    <t>Produced heating</t>
  </si>
  <si>
    <t>Produced cooling</t>
  </si>
  <si>
    <t>Final energy exported beyond the system boundary</t>
  </si>
  <si>
    <t>Electricity produced and exported beyond the system boundary</t>
  </si>
  <si>
    <t>Heating produced and exported beyond the system boundary</t>
  </si>
  <si>
    <t>Cooling produced and exported beyond the system boundary</t>
  </si>
  <si>
    <t>Balance of GHG emissions (CO2 emission balance)</t>
  </si>
  <si>
    <t>Balance of GHG emissions</t>
  </si>
  <si>
    <t>Balance of GHG emissions (area-specific)</t>
  </si>
  <si>
    <t>Is the building / site operated carbon neutral?</t>
  </si>
  <si>
    <t>Hinweis: Der Datenqualitätsindex (DQI) muss für jedes Jahr neu in ANNEX 4 berechnet werden.
Bei der Übertragen des Resultats ist darauf zu achten, dass keine Verlinkung erstellt wird.</t>
  </si>
  <si>
    <t>The DGNB "Climate Positive" award</t>
  </si>
  <si>
    <t>Minimum requirements</t>
  </si>
  <si>
    <t>2. Requirements for the quality of the building envelope are met?</t>
  </si>
  <si>
    <t>3. Disclosure of the self-generated fraction of consumed final energy</t>
  </si>
  <si>
    <t>4. Disclosure of the realised fraction of solar renewable potential</t>
  </si>
  <si>
    <t>4.1 Opaque surfaces used for solar energy (activated area)</t>
  </si>
  <si>
    <t>4.2 Opaque surfaces available for solar energy (available area)</t>
  </si>
  <si>
    <t>Are the requirements for the "Climate Positive" award (accounting scope "Operation") met?</t>
  </si>
  <si>
    <t>Hinweis:
Für die Anwendung des DGNB System "Gebäude im Betrieb" (Betrachtung 3 Jahre) bitte Gruppierung der Spalten F-H einblenden.</t>
  </si>
  <si>
    <t>Note:
If used for the DGNB System "Buildings In Use" (3-year evaluation), please show the columns group F-H.</t>
  </si>
  <si>
    <t>Wichtiger Hinweis zu Ökostrom im Klimaschutzfahrplan (KSFP):
Bei Verwendung des KSFP für Bewertung der Performance im System Gebäude im Betrieb, Version 2020 (Indikator 6.1): Gemäß Rahmenwerk (S. 32) kann Ökostrom zeitlich nur als letzte Maßnahme im Klimaschutzfahrplan angewendet werden, wenn durch diesen Schritt eine klimaneutrale CO2-Bilanz erreicht wird (Lenkungswirkung).</t>
  </si>
  <si>
    <t>Bei Verwendung des KSFP für Reporting im tatsächlichen Betrieb: Gemäß Rahmenwerk (S. 32) ist im tatsächlichen Betrieb hingegen ein frühestmöglicher Einsatz durchaus sinnvoll und soll für das Reporting im Berichtsjahr auch berücksichtigt werden.</t>
  </si>
  <si>
    <t>Dekarbonisierungspfad - Klimaneutral im Betrieb bis 2050</t>
  </si>
  <si>
    <t>KSFP</t>
  </si>
  <si>
    <t>[nJahre]</t>
  </si>
  <si>
    <t>PART 1</t>
  </si>
  <si>
    <t>[nYears]</t>
  </si>
  <si>
    <t>PART 2</t>
  </si>
  <si>
    <t>Current year of evaluation:</t>
  </si>
  <si>
    <t>Measures</t>
  </si>
  <si>
    <t>Description of the measures/groups of measures</t>
  </si>
  <si>
    <t>GHG emissions (Module B5 according to EN 15978)</t>
  </si>
  <si>
    <t>Row(s) in Climate Action Roadmap</t>
  </si>
  <si>
    <t>CAR Electrical energy - Energy source 1.1</t>
  </si>
  <si>
    <t>CAR Electrical energy - Energy source 1.2</t>
  </si>
  <si>
    <t>CAR Electrical energy - Energy source 1.3</t>
  </si>
  <si>
    <t>2. Measured data not available:</t>
  </si>
  <si>
    <t>CAR Subarea 1/Consumer 1 - Electrical energy</t>
  </si>
  <si>
    <t>CAR Subarea 2/Consumer 2 - Electrical energy</t>
  </si>
  <si>
    <t>CAR Subarea 3/Consumer 3 - Electrical energy</t>
  </si>
  <si>
    <t>CAR Thermal energy - Energy source 1.1</t>
  </si>
  <si>
    <t>CAR Thermal energy - Energy source 1.2</t>
  </si>
  <si>
    <t>CAR Thermal energy - Energy source 1.3</t>
  </si>
  <si>
    <t>Subarea 1/Consumer 1 -Thermal energy</t>
  </si>
  <si>
    <t>Subarea 2/Consumer 2 -Thermal energy</t>
  </si>
  <si>
    <t>Subarea 3/Consumer 3 -Thermal energy</t>
  </si>
  <si>
    <t>CAR Subarea 1/Consumer 1 - Thermal energy</t>
  </si>
  <si>
    <t>CAR Subarea 2/Consumer 2 - Thermal energy</t>
  </si>
  <si>
    <t>CAR Subarea 3/Consumer 3 - Thermal energy</t>
  </si>
  <si>
    <t>Accounting scope "Construction"</t>
  </si>
  <si>
    <t>Greenhouse gas emissions during the life cycle stages in accordance with EN 15978</t>
  </si>
  <si>
    <t>Product stage (A1-A3)</t>
  </si>
  <si>
    <t>Use stage - climate action measures (B5)</t>
  </si>
  <si>
    <t>Initial value of Climate Action Roadmap</t>
  </si>
  <si>
    <t>Decarbonisation path - operation</t>
  </si>
  <si>
    <t>Decarbonisation path - carbon neutral in operation until 2050</t>
  </si>
  <si>
    <t>CAR</t>
  </si>
  <si>
    <t>GHG emission balance</t>
  </si>
  <si>
    <t>GHG emissions balance - operation</t>
  </si>
  <si>
    <t>Data Quality Index (DQI) for accounting scope "Operation"</t>
  </si>
  <si>
    <t>DGNB System for Buildings In Use, Version 2020</t>
  </si>
  <si>
    <t>Show grouping of lines 282 to 286</t>
  </si>
  <si>
    <t>"Internal annual target value fulfilled?
(Balance of THG emission is below decarbonisation path) "</t>
  </si>
  <si>
    <t>Improvement over the previous year?
(at least 1% improvement over the previous year)</t>
  </si>
  <si>
    <t>Bitte Gruppierung der Zeilen 282 bis 286 einblenden</t>
  </si>
  <si>
    <t>Show grouping of lines 292 to 302</t>
  </si>
  <si>
    <t>Bitte Gruppierung der Zeilen 292 bis 302 einblenden</t>
  </si>
  <si>
    <t>Minimum Requirements</t>
  </si>
  <si>
    <t>Data for</t>
  </si>
  <si>
    <t>gemessen</t>
  </si>
  <si>
    <t>measured</t>
  </si>
  <si>
    <t>geplant</t>
  </si>
  <si>
    <t>planned</t>
  </si>
  <si>
    <t>aktuelles Jahr</t>
  </si>
  <si>
    <t>this year</t>
  </si>
  <si>
    <t>Messen</t>
  </si>
  <si>
    <t>Plan</t>
  </si>
  <si>
    <t>aktJahr</t>
  </si>
  <si>
    <t>Jahr</t>
  </si>
  <si>
    <t>Year</t>
  </si>
  <si>
    <t>PART 2a CAR Measures</t>
  </si>
  <si>
    <t>Individueller Klimaschutzfahrplan gemäß Rahmenwerk für "Klimaneutrale Gebäude und Standorte" (Bilanzrahmen Betrieb)</t>
  </si>
  <si>
    <t>Climate Action Roadmap (CAR) according to the Framework for "carbon neutral buildings and sites" (accounting scope "Operation")</t>
  </si>
  <si>
    <t>PART 2b CAR Graphic</t>
  </si>
  <si>
    <t>mandatory</t>
  </si>
  <si>
    <t>Anforderung: Überwiegend in</t>
  </si>
  <si>
    <t>adäquate Bezugsgröße</t>
  </si>
  <si>
    <t>Jahres-THG-Emissionen pro</t>
  </si>
  <si>
    <t>Annual GHG emissions per</t>
  </si>
  <si>
    <t>adäquate Flächeneinheit</t>
  </si>
  <si>
    <t>2.7. Verwendete anbieterspezifische CO2-Emissionsfaktoren bei Einkauf von gebäudefern erzeugten erneuerbaren Energieträgern:</t>
  </si>
  <si>
    <t xml:space="preserve">4.4. Bei Bilanzrahmen Betrieb: THG-Emissions-Grenzwert für </t>
  </si>
  <si>
    <t>4.5. Bei Bilanzrahmen Betrieb: Absolute Abweichung der Jahres-THG-Emissionen von THG-Emissions-Grenzwert für</t>
  </si>
  <si>
    <t>4.6. Bei Bilanzrahmen Betrieb: Budgeteinhaltung gemäß Klimaschutzfahrplan (</t>
  </si>
  <si>
    <t>6.5.3. Kältemittel - CO2-Faktor</t>
  </si>
  <si>
    <t>7.3. „Klimaneutral erstelltes Gebäude“</t>
  </si>
  <si>
    <t>7.2. „Klimaneutral bis "</t>
  </si>
  <si>
    <t>Part 3: Climate Action Pass</t>
  </si>
  <si>
    <t>Climate Action Pass for year …</t>
  </si>
  <si>
    <t>1. General information</t>
  </si>
  <si>
    <t>1.1 Building details</t>
  </si>
  <si>
    <t>1.2 Additional information</t>
  </si>
  <si>
    <t>1.3 Formal details on the provision of the information</t>
  </si>
  <si>
    <t>2. Key metrics on greenhouse gas emissions caused by ongoing operations (accounting scope "Operation")</t>
  </si>
  <si>
    <t>Requirement: Mostly in</t>
  </si>
  <si>
    <t>2.2. Total absolute annual GHG emissions - operation</t>
  </si>
  <si>
    <t>2.2.1. Absolute annual GHG emissions SCOPE 1 - operation</t>
  </si>
  <si>
    <t>2.2.2. Absolute annual GHG emissions SCOPE 2 - operation</t>
  </si>
  <si>
    <t>2.2.3. GHG emissions from exported final energy (credit)</t>
  </si>
  <si>
    <t>2.3. Data Quality Index (DQI) of 2.2.</t>
  </si>
  <si>
    <t>adequate area unit</t>
  </si>
  <si>
    <t>2.6. Annual GHG emissions per energy reference area</t>
  </si>
  <si>
    <t>2.8 Data source(s) used for CO2 emission factors according to the reference database</t>
  </si>
  <si>
    <t>3. Key metrics on greenhouse gas emissions caused by construction (accounting scope "Construction")</t>
  </si>
  <si>
    <t>3.1. Initial absolute GHG emissions from the construction</t>
  </si>
  <si>
    <t>2.2. Data Quality Index (DQI) of 3.1.</t>
  </si>
  <si>
    <t>3.3. Total GHG emissions from planned and implemented climate action measures by 2050 (module B5)</t>
  </si>
  <si>
    <t>4. Key metrics when using an individual Climate Action Roadmap (CAR)</t>
  </si>
  <si>
    <t>4.1. Year the CAR was created</t>
  </si>
  <si>
    <t>4.2. Accounting scope CAR</t>
  </si>
  <si>
    <t>4.3. Starting value CAR:
Total absolute annual GHG emissions - 'Operation'</t>
  </si>
  <si>
    <t>4.4. For Accounting scope 'Operation': GHG emissions limit for</t>
  </si>
  <si>
    <t>4.5. For Accounting scope 'Operation': Absolute deviation of the annual GHG emissions from the GHG emission limit value for</t>
  </si>
  <si>
    <t>4.6. For Accounting scope 'Operation': Budget compliance according to the Climate Action Roadmap (</t>
  </si>
  <si>
    <t>4.9. For Accounting scope 'Operation and Construction':
Total avoided GHG emissions by 2050</t>
  </si>
  <si>
    <t>4.10. For Accounting scope 'Operation and Construction':
GHG emissions balance by 2050
(Total to be compensated by subtracting total avoided emissions)</t>
  </si>
  <si>
    <t>5. Further key metrics and additional information</t>
  </si>
  <si>
    <t>5.1. Total final energy consumption of the building:</t>
  </si>
  <si>
    <t>5.1.1. Electrical energy</t>
  </si>
  <si>
    <t>5.1.1.1. Renewable energy</t>
  </si>
  <si>
    <t>5.1.1.2. Non-renewable energy</t>
  </si>
  <si>
    <t>5.1.2. Thermal energy</t>
  </si>
  <si>
    <t>5.1.2.1. Renewable energy</t>
  </si>
  <si>
    <t>5.1.2.2. Non-renewable energy</t>
  </si>
  <si>
    <t>5.1.3. Total energy consumption</t>
  </si>
  <si>
    <t>5.3. Energy efficiency class according national energy regulation</t>
  </si>
  <si>
    <t>5.4. GHG intensity of building operations according national energy regulation</t>
  </si>
  <si>
    <t>5.5. Amount of renewable energy generated and used on site:</t>
  </si>
  <si>
    <t>5.5.1. Electricity</t>
  </si>
  <si>
    <t>5.5.2. Heating</t>
  </si>
  <si>
    <t>5.5.3. Cooling</t>
  </si>
  <si>
    <t>5.5.4. Total</t>
  </si>
  <si>
    <t>5.6. Amount of renewable energy generated and exported on site:</t>
  </si>
  <si>
    <t>5.6.1. Electricity</t>
  </si>
  <si>
    <t>5.6.2. Heating</t>
  </si>
  <si>
    <t>5.6.3. Cooling</t>
  </si>
  <si>
    <t>5.6.4. Total</t>
  </si>
  <si>
    <t>5.7.1. Electrical energy</t>
  </si>
  <si>
    <t>5.7.2. Thermal energy</t>
  </si>
  <si>
    <t>5.8. For the term “carbon neutral building”:
Requirements for the quality of the building envelope are met</t>
  </si>
  <si>
    <t>5.9. For the term "carbon neutral building":
realised fraction of solar renewable potential</t>
  </si>
  <si>
    <t>5.10. For the term “carbon neutral building”:
self-generated fraction of consumed final energy</t>
  </si>
  <si>
    <t>6.1. GHG emissions outside the accounting scope: mobility</t>
  </si>
  <si>
    <t>6.2. Other greenhouse gas emissions outside the accounting scope:</t>
  </si>
  <si>
    <t>6.3. Amount of GHG emission certificates purchased for the building
(not countable)</t>
  </si>
  <si>
    <t>6.4. Information on system/grid support</t>
  </si>
  <si>
    <t>6.5.1. Refrigerant - type</t>
  </si>
  <si>
    <t>6.5.2. Refrigerant - amount</t>
  </si>
  <si>
    <t>6.5.3. Refrigerant - CO2 factor</t>
  </si>
  <si>
    <t>7. Terms in the sense of the Framework</t>
  </si>
  <si>
    <t xml:space="preserve">7.2. „Carbon neutral until </t>
  </si>
  <si>
    <t>7.1. "Carbon neutral operated building / site"</t>
  </si>
  <si>
    <t>7.3. „Carbon neutral created building / site“</t>
  </si>
  <si>
    <t>[Yes/No]</t>
  </si>
  <si>
    <t>PART 3</t>
  </si>
  <si>
    <t>PART 3 Climate Action Pass</t>
  </si>
  <si>
    <t>Jahresspezifische CO2-Äquivalent [kgCO2eq/kWh]</t>
  </si>
  <si>
    <t>Elektrische Energie - Drop-Down Auswahl</t>
  </si>
  <si>
    <t>Thermische Energie - Drop-Down Auswahl</t>
  </si>
  <si>
    <t>ANNEX 1: Emission factors</t>
  </si>
  <si>
    <t>Energy source</t>
  </si>
  <si>
    <t>Reference unit</t>
  </si>
  <si>
    <t>scopes</t>
  </si>
  <si>
    <t>data source</t>
  </si>
  <si>
    <t>from ANNEX 2</t>
  </si>
  <si>
    <t>classification DGNB</t>
  </si>
  <si>
    <t>Electrical Energy - Drop-Down Selection</t>
  </si>
  <si>
    <t>Electricity from wind power</t>
  </si>
  <si>
    <t>Electricity from hydropower</t>
  </si>
  <si>
    <t>Electricity from solar PV</t>
  </si>
  <si>
    <t>Electricity from biomass</t>
  </si>
  <si>
    <t>Electricity from biogas</t>
  </si>
  <si>
    <t>Thermal Energy - Drop-Down Selection</t>
  </si>
  <si>
    <t>Heating-Mix Germany (source DGNB, 2018)</t>
  </si>
  <si>
    <t>Final energy from wood chips</t>
  </si>
  <si>
    <t>Final energy from wood pellets</t>
  </si>
  <si>
    <t>Final energy from biogas-mix Germany, upper heating value</t>
  </si>
  <si>
    <t>Final energy from biogas-mix Germany, lower heating value</t>
  </si>
  <si>
    <t>Final energy from gas, upper heating value</t>
  </si>
  <si>
    <t>Final energy from gas, lower heating temperature</t>
  </si>
  <si>
    <t>Final energy from oil, upper and lower heating value</t>
  </si>
  <si>
    <t>Final energy district heating from biogas (100%)</t>
  </si>
  <si>
    <t>Final energy district heating from biomass (solid)</t>
  </si>
  <si>
    <t>Final energy district heating (120-400 kW)</t>
  </si>
  <si>
    <t>Final energy district heating (20-120 kW)</t>
  </si>
  <si>
    <t>District heating 1 (supplier-specific)</t>
  </si>
  <si>
    <t>District heating 2 (supplier-specific)</t>
  </si>
  <si>
    <t>District heating 3 (supplier-specific)</t>
  </si>
  <si>
    <t>District cooling 1 (supplier-specific)</t>
  </si>
  <si>
    <t>District cooling 2 (supplier-specific)</t>
  </si>
  <si>
    <t>District cooling 3 (supplier-specific)</t>
  </si>
  <si>
    <t>Electrical Energy</t>
  </si>
  <si>
    <t>Construction - 50 years (source DGNB, 2018)</t>
  </si>
  <si>
    <t>Electricity from solar radiation energy</t>
  </si>
  <si>
    <t>Geothermal energy</t>
  </si>
  <si>
    <t>Environmental heat</t>
  </si>
  <si>
    <t>Solar thermal energy</t>
  </si>
  <si>
    <t>ANNEX 1</t>
  </si>
  <si>
    <t>Die Verwendung von anbieterspezifischen Emissionsfaktoren ist möglich, wenn die Methode zur Ermittlung der Faktoren konsistent zu den Konventionen gemäß Rahmenwerk ist und der tatsächlichen CO2-Intensität des Anbieters entspricht. Dabei ist zu beachten, dass etwaige Kompensationsmaßnahmen nicht bei der Ermittlung von anbieterspezifischen Emissions-faktoren im Hintergrund einbezogen wurden und damit indirekt in die Bilanz des Gebäudes eingehen.</t>
  </si>
  <si>
    <t>CO2-Faktor:</t>
  </si>
  <si>
    <t>z.B. Strom vom Nachbargrundstück</t>
  </si>
  <si>
    <t>ANNEX 2: Specific emission factors</t>
  </si>
  <si>
    <t xml:space="preserve">In this worksheet individual supplier-specific emission factors are entered or calculated. An individual proof according to the Framework is necessary for the data. </t>
  </si>
  <si>
    <t>1. Supplier-specific 'Green Electricity'-Mix</t>
  </si>
  <si>
    <t>'Green Electricity'-Mix 1 (supplier-specific)</t>
  </si>
  <si>
    <t>Product name:</t>
  </si>
  <si>
    <t>Supplier:</t>
  </si>
  <si>
    <t>Input factor:</t>
  </si>
  <si>
    <t>Evidence:</t>
  </si>
  <si>
    <t>Specific emission factor:</t>
  </si>
  <si>
    <t>CO2-factor:</t>
  </si>
  <si>
    <t>Data source:</t>
  </si>
  <si>
    <t>Percentage breakdown:</t>
  </si>
  <si>
    <t>CO2-factor</t>
  </si>
  <si>
    <t>e.g. electricity from neighbouring property</t>
  </si>
  <si>
    <t>Emission factor 1 (project-specific)</t>
  </si>
  <si>
    <t>Emission factor 2 (project-specific)</t>
  </si>
  <si>
    <t>Emission factor 3 (project-specific)</t>
  </si>
  <si>
    <t>e.g. district heating from the grid ...</t>
  </si>
  <si>
    <t>Share of renewable energy:</t>
  </si>
  <si>
    <t>ANNEX 2</t>
  </si>
  <si>
    <t>ANNEX 3: Partial energy values</t>
  </si>
  <si>
    <t>Source:</t>
  </si>
  <si>
    <t>DGNB in cooperation with</t>
  </si>
  <si>
    <t>No.</t>
  </si>
  <si>
    <t>Space type</t>
  </si>
  <si>
    <t>Single office</t>
  </si>
  <si>
    <t>Group office</t>
  </si>
  <si>
    <t>Meeting rooms</t>
  </si>
  <si>
    <t>Retail / Food store (without refrigerators)</t>
  </si>
  <si>
    <t>Retail / Food store (with refrigerators)</t>
  </si>
  <si>
    <t>Classroom (schools)</t>
  </si>
  <si>
    <t>Lecture halls / auditorium</t>
  </si>
  <si>
    <t>Ward / Dorm</t>
  </si>
  <si>
    <t>Hotel room</t>
  </si>
  <si>
    <t>Canteen (Eating area)</t>
  </si>
  <si>
    <t>Restaurant (Eating area)</t>
  </si>
  <si>
    <t>Catering kitchen (Cooking with electricity)</t>
  </si>
  <si>
    <t>Catering kitchen (Preparation and storage)</t>
  </si>
  <si>
    <t>Toilet and bathroom</t>
  </si>
  <si>
    <t>Other regularly occupied spaces</t>
  </si>
  <si>
    <t>Auxiliary space (non-regularly occupied)</t>
  </si>
  <si>
    <t>Corridor / transition spaces</t>
  </si>
  <si>
    <t>Corridor / transition spaces (without daylight)</t>
  </si>
  <si>
    <t>Storage</t>
  </si>
  <si>
    <t>Storage with reading space</t>
  </si>
  <si>
    <t>Server room in data centers</t>
  </si>
  <si>
    <t>Commercial halls (rough work)</t>
  </si>
  <si>
    <t>Commercial halls (precision work)</t>
  </si>
  <si>
    <t>Audience area</t>
  </si>
  <si>
    <t>Theater foyer</t>
  </si>
  <si>
    <t>Stage</t>
  </si>
  <si>
    <t>Fair/congress</t>
  </si>
  <si>
    <t>Exhibition rooms and museums</t>
  </si>
  <si>
    <t>Library - reading hall</t>
  </si>
  <si>
    <t>Library - open access sections</t>
  </si>
  <si>
    <t>Library - storage and stock</t>
  </si>
  <si>
    <t>Sports hall</t>
  </si>
  <si>
    <t>Car park / underground car park (private use)</t>
  </si>
  <si>
    <t>Car park / underground car park (public)</t>
  </si>
  <si>
    <t>Sauna area</t>
  </si>
  <si>
    <t>Gym</t>
  </si>
  <si>
    <t>Laboratory</t>
  </si>
  <si>
    <t>Examination / treatment room</t>
  </si>
  <si>
    <t>Special medical care areas</t>
  </si>
  <si>
    <t>Corridors (medical care sector)</t>
  </si>
  <si>
    <t>Medical practices</t>
  </si>
  <si>
    <t>Warehouse</t>
  </si>
  <si>
    <t>Residential (single-family house)</t>
  </si>
  <si>
    <t>Residential (apartment building)</t>
  </si>
  <si>
    <t>Main use</t>
  </si>
  <si>
    <t>Heating</t>
  </si>
  <si>
    <t>Hot water</t>
  </si>
  <si>
    <t>Lighting</t>
  </si>
  <si>
    <t>Ventilation</t>
  </si>
  <si>
    <t>Cooling</t>
  </si>
  <si>
    <t>Plug-loads</t>
  </si>
  <si>
    <t>Subarea / Consumer 1</t>
  </si>
  <si>
    <t>Subarea / Consumer 2</t>
  </si>
  <si>
    <t>Subarea / Consumer 3</t>
  </si>
  <si>
    <t>Name for area:</t>
  </si>
  <si>
    <t>Method:</t>
  </si>
  <si>
    <t>Area</t>
  </si>
  <si>
    <t>Electricity</t>
  </si>
  <si>
    <t>Total</t>
  </si>
  <si>
    <t>ANNEX 3</t>
  </si>
  <si>
    <t>Overall result</t>
  </si>
  <si>
    <t>Result of individual evaluation of measured/calculated data</t>
  </si>
  <si>
    <t>Rating aspect</t>
  </si>
  <si>
    <t>2.1 Geographical representativeness of the weather data used</t>
  </si>
  <si>
    <t>2.2 Geographical representativeness of the CO2 factors</t>
  </si>
  <si>
    <t>Brief description of the aspect</t>
  </si>
  <si>
    <t>Sub-rating 1</t>
  </si>
  <si>
    <t>3. Thermal mass</t>
  </si>
  <si>
    <t>Rating 2 – Professional capabilities</t>
  </si>
  <si>
    <t>Technical capability of the personnel carrying out the assessment</t>
  </si>
  <si>
    <t>Sub-rating 2</t>
  </si>
  <si>
    <t>Rating 3 – Independent verification</t>
  </si>
  <si>
    <t>Independent verification of the assessment</t>
  </si>
  <si>
    <t>Sub-rating 3</t>
  </si>
  <si>
    <t>Degree of reliability</t>
  </si>
  <si>
    <t>(reflects the degree of representativeness)</t>
  </si>
  <si>
    <t>(reflects the level of capability)</t>
  </si>
  <si>
    <t>Low</t>
  </si>
  <si>
    <t>Medium</t>
  </si>
  <si>
    <t>High</t>
  </si>
  <si>
    <t>Calculated data</t>
  </si>
  <si>
    <t>Measured data</t>
  </si>
  <si>
    <t>Berechnete Daten</t>
  </si>
  <si>
    <t>Gemessene Daten</t>
  </si>
  <si>
    <t>Area proportion</t>
  </si>
  <si>
    <t>ANNEX 4</t>
  </si>
  <si>
    <t>ANNEX 5: System boundary and definition of terms</t>
  </si>
  <si>
    <t>Illustration of the system boundary | Definition of terms for renewable energy sources according to EnEV / GEG (German Energy Code)</t>
  </si>
  <si>
    <t>Definition of terms for final energy according to DIN V 18599-1: 2018-09</t>
  </si>
  <si>
    <t>ANNEX 5</t>
  </si>
  <si>
    <t>Bild 02</t>
  </si>
  <si>
    <t>Bild 01</t>
  </si>
  <si>
    <t>Enable temporal dynamics of the emission factors</t>
  </si>
  <si>
    <t>Effects on all worksheets</t>
  </si>
  <si>
    <t>V2.1</t>
  </si>
  <si>
    <t>Sprachauswahl integrieren</t>
  </si>
  <si>
    <t>Auswirkung auf alle Tabellenblätter</t>
  </si>
  <si>
    <t>Auswahl einer Sprachversion möglich</t>
  </si>
  <si>
    <t>Integrate language selection</t>
  </si>
  <si>
    <t>Selection of a language version possible</t>
  </si>
  <si>
    <t>Annual GHG emissions (informative)</t>
  </si>
  <si>
    <t>Annual balance of GHG emissions
in "Operation and Construction"</t>
  </si>
  <si>
    <t>Language:</t>
  </si>
  <si>
    <t>Änderungsprotokoll:</t>
  </si>
  <si>
    <t>Change-log:</t>
  </si>
  <si>
    <t>Common Area</t>
  </si>
  <si>
    <t>Tenant Space</t>
  </si>
  <si>
    <t>Use stage (B1+B4)</t>
  </si>
  <si>
    <t>End of life stage and Recycling potentials (C3+C4+D)</t>
  </si>
  <si>
    <t>Version 2.1, Stand: XX.XX.2020</t>
  </si>
  <si>
    <t>Version 2.1, Date: XX.XX.2020</t>
  </si>
  <si>
    <t>'Green Electricity'-Mix 2 (supplier-specific)</t>
  </si>
  <si>
    <t>'Green Electricity'-Mix 3 (supplier-specific)</t>
  </si>
  <si>
    <r>
      <t>[kWh/a*m</t>
    </r>
    <r>
      <rPr>
        <vertAlign val="superscript"/>
        <sz val="10"/>
        <color theme="1"/>
        <rFont val="Arial"/>
        <family val="2"/>
      </rPr>
      <t>2</t>
    </r>
    <r>
      <rPr>
        <sz val="10"/>
        <color theme="1"/>
        <rFont val="Arial"/>
        <family val="2"/>
      </rPr>
      <t>]</t>
    </r>
  </si>
  <si>
    <r>
      <t>[kgCO</t>
    </r>
    <r>
      <rPr>
        <vertAlign val="subscript"/>
        <sz val="10"/>
        <color theme="1"/>
        <rFont val="Arial"/>
        <family val="2"/>
      </rPr>
      <t>2</t>
    </r>
    <r>
      <rPr>
        <sz val="10"/>
        <color theme="1"/>
        <rFont val="Arial"/>
        <family val="2"/>
      </rPr>
      <t>eq/m</t>
    </r>
    <r>
      <rPr>
        <vertAlign val="superscript"/>
        <sz val="10"/>
        <color theme="1"/>
        <rFont val="Arial"/>
        <family val="2"/>
      </rPr>
      <t>2</t>
    </r>
    <r>
      <rPr>
        <sz val="10"/>
        <color theme="1"/>
        <rFont val="Arial"/>
        <family val="2"/>
      </rPr>
      <t>]</t>
    </r>
  </si>
  <si>
    <r>
      <t>[kgCO</t>
    </r>
    <r>
      <rPr>
        <vertAlign val="subscript"/>
        <sz val="10"/>
        <color theme="1"/>
        <rFont val="Arial"/>
        <family val="2"/>
      </rPr>
      <t>2</t>
    </r>
    <r>
      <rPr>
        <sz val="10"/>
        <color theme="1"/>
        <rFont val="Arial"/>
        <family val="2"/>
      </rPr>
      <t>eq/m</t>
    </r>
    <r>
      <rPr>
        <vertAlign val="superscript"/>
        <sz val="10"/>
        <color theme="1"/>
        <rFont val="Arial"/>
        <family val="2"/>
      </rPr>
      <t>3</t>
    </r>
    <r>
      <rPr>
        <sz val="10"/>
        <color theme="1"/>
        <rFont val="Arial"/>
        <family val="2"/>
      </rPr>
      <t>]</t>
    </r>
  </si>
  <si>
    <r>
      <t>[kgCO</t>
    </r>
    <r>
      <rPr>
        <vertAlign val="subscript"/>
        <sz val="10"/>
        <color theme="1"/>
        <rFont val="Arial"/>
        <family val="2"/>
      </rPr>
      <t>2</t>
    </r>
    <r>
      <rPr>
        <sz val="10"/>
        <color theme="1"/>
        <rFont val="Arial"/>
        <family val="2"/>
      </rPr>
      <t>eq]</t>
    </r>
  </si>
  <si>
    <t>Bild 03</t>
  </si>
  <si>
    <t>Eingabe ungleich 100%</t>
  </si>
  <si>
    <t>Input not equal to 100%.</t>
  </si>
  <si>
    <t>NichtGleich</t>
  </si>
  <si>
    <t>data for</t>
  </si>
  <si>
    <t>sum until 2050</t>
  </si>
  <si>
    <t>Electrical Energy - Drop-Down Selection (german default)</t>
  </si>
  <si>
    <t>Electricity Mix Germany</t>
  </si>
  <si>
    <t>D) GHG emissions from construction</t>
  </si>
  <si>
    <t>2. Projektspezifischer Emissionsfaktor</t>
  </si>
  <si>
    <t>3. Anbieterspezifische Nah-/Fernwärme</t>
  </si>
  <si>
    <t>2. Project-specific Emission factor</t>
  </si>
  <si>
    <t>3. Supplier-specific District heating</t>
  </si>
  <si>
    <t>4. Supplier-specific District cooling</t>
  </si>
  <si>
    <t>4. Anbieterspezifische Nah-/Fernkälte</t>
  </si>
  <si>
    <t>Strom-Mix 1/2/3 (anbieterspezifisch) entfernt</t>
  </si>
  <si>
    <t xml:space="preserve">Änderung </t>
  </si>
  <si>
    <t>change</t>
  </si>
  <si>
    <t>Electricity-Mix 1/2/3 (supplier-specific) deleted</t>
  </si>
  <si>
    <t>V2.2</t>
  </si>
  <si>
    <t>CO2 accounting tool for the application of the "Framework for carbon neutral buildings and sites" published by DGNB and the DGNB System for Buildings In Use, Version 2020</t>
  </si>
  <si>
    <t>Provided by the German Sustainable Building Council (DGNB)</t>
  </si>
  <si>
    <t>All rights reserved. All information was compiled with due diligence. DGNB accepts no liability for the correctness and completeness of the content or for any changes made in the meantime.</t>
  </si>
  <si>
    <t>This tool is provided free of charge by DGNB as an assistance for calculating energy and CO2 key metrics in accordance with the Framework. DGNB assumes no liability for the correctness of the calculation. Using the tool and entering data requires knowledge and understanding of the principles described in the "Framework for carbon neutral buildings and sites". The responsibility for correct use of the tool lies with the user. The responsibility for correct submission for certification in the DGNB System for Buildings In Use, Version 2020 lies with the DGNB Auditor.</t>
  </si>
  <si>
    <t>Dieses Tool wird als Hilfestellung für die Berechnung von Energie- und CO2-Kennwerten gemäß Rahmenwerk kostenfrei von der DGNB zur Verfügung gestellt. Die DGNB übernimmt keine Haftung für die Korrektheit der Berechnung. Die Nutzung des Tools sowie die Eingabe von Daten erfordert die Kenntnis und das Verständnis der im Rahmenwerk für "Klimaneutrale Gebäude und Standorte" beschriebenen Grundlagen. Die Verantwortung für eine korrekte Nutzung des Tools liegt beim Anwender. Die Verantwortung für eine korrekte Einreichung zur Zertifizierung im DGNB System für Gebäude im Betrieb, Version 2020 liegt beim DGNB Auditor.</t>
  </si>
  <si>
    <t>This project was funded by the Federal Environment Agency and the Federal Ministry for the Environment, Nature Conservation and Nuclear Safety.
The funds are provided by order of the German Bundestag.</t>
  </si>
  <si>
    <t>According to the Framework:
GHG emissions related to building energy import ("Import").</t>
  </si>
  <si>
    <t>CO2 factor</t>
  </si>
  <si>
    <t>Amount of energy</t>
  </si>
  <si>
    <t>Calculation of energy data see tab "ANNEX 3 Partial energy values".</t>
  </si>
  <si>
    <t>Carbon neutral operation</t>
  </si>
  <si>
    <t>DGNB "Climate Positive" Award</t>
  </si>
  <si>
    <t>1. Evidence based on measured values of a negative annual balance of GHG emissions for accounting scope "Operation" according to the Framework</t>
  </si>
  <si>
    <t>2.7. Supplier-specific CO2 emission factors used when procuring off-site generated renewable energy sources:</t>
  </si>
  <si>
    <t>information supplier</t>
  </si>
  <si>
    <t>Generischer CO2-Faktor
(gemäß DGNB Rahmenwerk)</t>
  </si>
  <si>
    <t>Generischer CO2-Faktor
(nicht gemäß DGNB Rahmenwerk)</t>
  </si>
  <si>
    <t xml:space="preserve">  </t>
  </si>
  <si>
    <t xml:space="preserve">     Quelle für europäische TMY-Wettderdaten (Typical Meteorological Year):  http://re.jrc.ec.europa.eu/tmy.html</t>
  </si>
  <si>
    <t>Formale Ausbildung oder fortgeschrittene Erfahrung mit der Anwendung der Berechnungsmethode/ Verbrauchsdatenerfassung</t>
  </si>
  <si>
    <t>Formale Ausbildung und fortgeschrittene Erfahrung mit der Anwendung der Berechnungsmethode/ Verbrauchsdatenerfassung</t>
  </si>
  <si>
    <t>Formale Ausbildung und umfassende Erfahrung mit der Anwendung der Berechnungsmethode/ Verbrauchsdatenerfassung</t>
  </si>
  <si>
    <t>Formal training or advanced applied experience in using the calculation method</t>
  </si>
  <si>
    <t>Formal training and advanced applied experience in using the calculation method</t>
  </si>
  <si>
    <t>Formal training and comprehensive applied experience in using the calculation method</t>
  </si>
  <si>
    <t>Anforderungen an die formale Ausbildung entsprechend EDL-G bzw. EnEV/GEG</t>
  </si>
  <si>
    <t>Requirements on formal education according EDL-G respectively EnEV/GEG</t>
  </si>
  <si>
    <t>[Betrieb / Betrieb+Konstruktion]</t>
  </si>
  <si>
    <t>[Operation / Operation+Construction]</t>
  </si>
  <si>
    <t>Year of the last substantial renovation</t>
  </si>
  <si>
    <t>Adequate reference unit</t>
  </si>
  <si>
    <t>Quantification of adequete reference unit</t>
  </si>
  <si>
    <t>Date of data collection</t>
  </si>
  <si>
    <t>Quantification of adequate reference unit</t>
  </si>
  <si>
    <t>Primary energy demand according to national energy regulation</t>
  </si>
  <si>
    <t>Primärenergiebedarf gemäß EnEV/GEG</t>
  </si>
  <si>
    <t>Optional information on further greenhouse gas emissions (outside the accounting scope "Operation and Construction")</t>
  </si>
  <si>
    <t>GHG emissions for mobility</t>
  </si>
  <si>
    <t>Purchased GHG emission certificates (carbon off-set)</t>
  </si>
  <si>
    <t>According to the Framework: 
Avoided GHG emissions by on-site generated energy fed into the grid (“Export”).</t>
  </si>
  <si>
    <t>GHG balance for operation</t>
  </si>
  <si>
    <t>GHG emissions from imported final energy ("Import")</t>
  </si>
  <si>
    <t>GHG emissions from exported final energy ("Export")</t>
  </si>
  <si>
    <t>NOTE: The Data Quality Index (DQI) must be recalculated every year in "ANNEX 4 Data Quality Index". 
When transfering the DQI results, make sure that no links are created.</t>
  </si>
  <si>
    <t>PART 2a): Climate Action Roadmap – action plan to achieve climate action targets</t>
  </si>
  <si>
    <t>Scheduled point in time for the achievement "carbon-neutral building operation":</t>
  </si>
  <si>
    <t>Action area 1 (optional)</t>
  </si>
  <si>
    <t>Action area 2 (optional)</t>
  </si>
  <si>
    <t>Important note when using 'Green Electricity':
According to the framework (p. 32), green electricity can only be used as the final measure in the Climate Action Roadmap if this step achieves a carbon-neutral CO2 balance (steering effect).</t>
  </si>
  <si>
    <t>When using the CAR for reporting in actual operation: According to the framework (p. 32), the earliest possible use in actual operation makes perfect sense and should be considered for reporting.</t>
  </si>
  <si>
    <t>Decarbonisation path</t>
  </si>
  <si>
    <t>Calculation of the initial value for the Climate Action Roadmap (CAR)</t>
  </si>
  <si>
    <t>GHG emissions from imported final energy ("Import") - operation</t>
  </si>
  <si>
    <t>GHG emissions from exported final energy ("Export") - operation</t>
  </si>
  <si>
    <t>Years between the start point and end point</t>
  </si>
  <si>
    <t>ENV1-B Indicator 6: Evaluation of Performance</t>
  </si>
  <si>
    <t>Initial value of CAR</t>
  </si>
  <si>
    <t>adequate reference unit</t>
  </si>
  <si>
    <t>5.2. Primärenergiebedarf gemäß EnEV/GEG</t>
  </si>
  <si>
    <t>5.2. Primary energy demand according to national energy regulation</t>
  </si>
  <si>
    <t>5.7. Amount of off-site generated renewable energy consumed on site:</t>
  </si>
  <si>
    <t>6. Communication when extended accounting scope and future relevant information</t>
  </si>
  <si>
    <t>6.5. Use of refrigerants</t>
  </si>
  <si>
    <t>Fraction - RE[%]</t>
  </si>
  <si>
    <t>Annual specific CO2 equivalent [kgCO2eq/kWh]</t>
  </si>
  <si>
    <t>Green Electricity-Mix: Calculation based on breakdown of energy mix (percentage)</t>
  </si>
  <si>
    <t>Cooling source by renewable energy</t>
  </si>
  <si>
    <t>e.g. green-electricity mix of local utilitiy supplier</t>
  </si>
  <si>
    <t>4. Supplier-specific district cooling</t>
  </si>
  <si>
    <t>3. Supplier-specific district heating</t>
  </si>
  <si>
    <t>2. Project-specific emission factor</t>
  </si>
  <si>
    <t>e.g. district cooling from supplier xyz ...</t>
  </si>
  <si>
    <t>z. B. Fernkälte aus Netz xyz …</t>
  </si>
  <si>
    <t>Open-plan office</t>
  </si>
  <si>
    <t>Main hall / Lobby</t>
  </si>
  <si>
    <t>Important note about using this auxiliary calculation:</t>
  </si>
  <si>
    <t>Methode:</t>
  </si>
  <si>
    <t>Part 1b): Reliability rating of performance assessment</t>
  </si>
  <si>
    <t>Based on: Level(s) - A common EU framework of core sustainability indicators for office and residential buildings Part 3: How to make performance assessments using Level(s) / Page 35-43</t>
  </si>
  <si>
    <t>Blue writing: Extension of the Level(s) assessment method by DGNB</t>
  </si>
  <si>
    <t>Data Quality Index (DQI)</t>
  </si>
  <si>
    <t>Datenqualitätsindex (DQI)</t>
  </si>
  <si>
    <t>2.2 Räumliche Repräsentativität der CO2-Faktoren</t>
  </si>
  <si>
    <t>Die Verwendung von Eingabedaten, die repräsentativ für die tatsächlichen Nutzungsbedingungen, Nutzungsmuster und das Nutzerverhalten sind.</t>
  </si>
  <si>
    <t>The use of input data that is representative of the actual conditions of use, occupancy patterns and behaviour.</t>
  </si>
  <si>
    <t>Die Verwendung von Eingabedaten, die repräsentativ für die tatsächlichen Kennwerte der Baustoffe und der verwendeten Gebäudetechnik sind.</t>
  </si>
  <si>
    <t>The use of input data that is representative of the actual performance characteristics of the building materials and building services.</t>
  </si>
  <si>
    <t>Die Verwendung von Wetterdaten, die möglichst repräsentativ für den Standort des Gebäudes sind.</t>
  </si>
  <si>
    <t>The use of weather files that are as representative as possible of the location of the building.</t>
  </si>
  <si>
    <r>
      <t>Die Verwendung von CO</t>
    </r>
    <r>
      <rPr>
        <vertAlign val="subscript"/>
        <sz val="10"/>
        <color theme="1"/>
        <rFont val="Arial"/>
        <family val="2"/>
      </rPr>
      <t>2</t>
    </r>
    <r>
      <rPr>
        <sz val="10"/>
        <color theme="1"/>
        <rFont val="Arial"/>
        <family val="2"/>
      </rPr>
      <t>-Faktoren, die möglichst repräsentativ für den Standort des Gebäudes sind.</t>
    </r>
  </si>
  <si>
    <r>
      <t>The use of CO</t>
    </r>
    <r>
      <rPr>
        <vertAlign val="subscript"/>
        <sz val="10"/>
        <rFont val="Arial"/>
        <family val="2"/>
      </rPr>
      <t>2</t>
    </r>
    <r>
      <rPr>
        <sz val="10"/>
        <rFont val="Arial"/>
        <family val="2"/>
      </rPr>
      <t>-factors that are as representative as possible of the location of the building.</t>
    </r>
  </si>
  <si>
    <t>1.1 Technical representativeness of the building usage patterns</t>
  </si>
  <si>
    <t>4. Arbeitshilfen / Nutzerstrom</t>
  </si>
  <si>
    <t>4. Auxiliary energy use / plug-loads</t>
  </si>
  <si>
    <t>1.2. Technical representativeness of the building materials and technical systems</t>
  </si>
  <si>
    <t>1. Composition of building components</t>
  </si>
  <si>
    <t>Rating 1 – Grundlage für die Leistungsbewertung (Qualität der verwendeten Berechnungsmethodik für die Datenermittlung)</t>
  </si>
  <si>
    <t>1.2. Technische Repräsentativität der Baustoffe und Gebäudetechnik</t>
  </si>
  <si>
    <t>2. Flächenanteil opaque/transparente Bauteile sowie Fensterrahmenanteil</t>
  </si>
  <si>
    <t>2. Area of opaque/transparent components and frame fraction</t>
  </si>
  <si>
    <t>4. Shading system</t>
  </si>
  <si>
    <t>5. Part load behavior of the heating and cooling system</t>
  </si>
  <si>
    <t>5. Teillastverhalten der Wärme- und Kälteversorgung</t>
  </si>
  <si>
    <t>"grundlegend" ist  &lt; 3 Jahr |  "fortgeschritten" ist &lt; 5 Jahre  |  "umfassend" ist &gt; 5 Jahre</t>
  </si>
  <si>
    <t>"basic" is  &lt; 3 year |  "advanced" is &lt; 5 years  |  "comprehensive" is &gt; 5 years</t>
  </si>
  <si>
    <t>Projektspezifische Ermittlung des Datenqualitätsindex (DQI)</t>
  </si>
  <si>
    <r>
      <t>Generic CO</t>
    </r>
    <r>
      <rPr>
        <vertAlign val="subscript"/>
        <sz val="10"/>
        <color theme="1"/>
        <rFont val="Arial"/>
        <family val="2"/>
      </rPr>
      <t>2</t>
    </r>
    <r>
      <rPr>
        <sz val="10"/>
        <color theme="1"/>
        <rFont val="Arial"/>
        <family val="2"/>
      </rPr>
      <t>-factor
(not according DGNB Framework)</t>
    </r>
  </si>
  <si>
    <r>
      <t>Generic CO</t>
    </r>
    <r>
      <rPr>
        <vertAlign val="subscript"/>
        <sz val="10"/>
        <color theme="1"/>
        <rFont val="Arial"/>
        <family val="2"/>
      </rPr>
      <t>2</t>
    </r>
    <r>
      <rPr>
        <sz val="10"/>
        <color theme="1"/>
        <rFont val="Arial"/>
        <family val="2"/>
      </rPr>
      <t>-factor
(according DGNB Framework)</t>
    </r>
  </si>
  <si>
    <r>
      <t>Generischer CO</t>
    </r>
    <r>
      <rPr>
        <vertAlign val="subscript"/>
        <sz val="10"/>
        <color theme="1"/>
        <rFont val="Arial"/>
        <family val="2"/>
      </rPr>
      <t>2</t>
    </r>
    <r>
      <rPr>
        <sz val="10"/>
        <color theme="1"/>
        <rFont val="Arial"/>
        <family val="2"/>
      </rPr>
      <t>-Faktor
(nicht gemäß DGNB Rahmenwerk)</t>
    </r>
  </si>
  <si>
    <r>
      <t>Generischer CO</t>
    </r>
    <r>
      <rPr>
        <vertAlign val="subscript"/>
        <sz val="10"/>
        <color theme="1"/>
        <rFont val="Arial"/>
        <family val="2"/>
      </rPr>
      <t>2</t>
    </r>
    <r>
      <rPr>
        <sz val="10"/>
        <color theme="1"/>
        <rFont val="Arial"/>
        <family val="2"/>
      </rPr>
      <t>-Faktor
(gemäß DGNB Rahmenwerk)</t>
    </r>
  </si>
  <si>
    <t>Aspekt erfüllt</t>
  </si>
  <si>
    <t>Standardnutzungsprofil der verwendeten Software bzw. Standardparameter gemäß eines zu Grunde gelegten Verfahrens oder Norm</t>
  </si>
  <si>
    <t>Aspekt nicht erfüllt</t>
  </si>
  <si>
    <t>Anpassung an tatsächliche Nutzung ist möglich und wurde bestmöglich durchgeführt (gemäß der unter 3.1 + 3.2 ausgewählten zeitbezogenen Repräsentativität)</t>
  </si>
  <si>
    <t>Hinweis zur Methodik:</t>
  </si>
  <si>
    <t>Note about the method:</t>
  </si>
  <si>
    <t>(Erfüllt durch DGNB Zertifizierung Gebäude im Betrieb, V2020)</t>
  </si>
  <si>
    <t>(met by DGNB certification Building in Use Version 2020)</t>
  </si>
  <si>
    <r>
      <t>No national CO</t>
    </r>
    <r>
      <rPr>
        <vertAlign val="subscript"/>
        <sz val="10"/>
        <color theme="1"/>
        <rFont val="Arial"/>
        <family val="2"/>
      </rPr>
      <t>2</t>
    </r>
    <r>
      <rPr>
        <sz val="10"/>
        <color theme="1"/>
        <rFont val="Arial"/>
        <family val="2"/>
      </rPr>
      <t xml:space="preserve"> factor available</t>
    </r>
  </si>
  <si>
    <r>
      <t>Kein nationaler CO</t>
    </r>
    <r>
      <rPr>
        <vertAlign val="subscript"/>
        <sz val="10"/>
        <color theme="1"/>
        <rFont val="Arial"/>
        <family val="2"/>
      </rPr>
      <t>2</t>
    </r>
    <r>
      <rPr>
        <sz val="10"/>
        <color theme="1"/>
        <rFont val="Arial"/>
        <family val="2"/>
      </rPr>
      <t>-Faktor verfügbar</t>
    </r>
  </si>
  <si>
    <t>METHODE zur Ermittlung des Datenqualitätsindex (DQI)</t>
  </si>
  <si>
    <t>1. Occupancy pattern / profile</t>
  </si>
  <si>
    <t>2. Nutzungsdichte / Personenanzahl</t>
  </si>
  <si>
    <t>1. Nutzungsmuster / Belegungsprofil</t>
  </si>
  <si>
    <t>2. Density / number of people</t>
  </si>
  <si>
    <t>3. Ventilation and infiltration rates</t>
  </si>
  <si>
    <t>3. Lüftungs- und Infiltrationsrate</t>
  </si>
  <si>
    <t>6. Temperature set points</t>
  </si>
  <si>
    <t>6. Sollwert-Innenraumtemperatur</t>
  </si>
  <si>
    <t>5. Sollwert-Beleuchtungsstärke</t>
  </si>
  <si>
    <t>5. Lighting set points</t>
  </si>
  <si>
    <t>Keine Anpassung möglich oder Standardwerte</t>
  </si>
  <si>
    <t>Anpassung an tatsächliche Konstruktion ist möglich und wurde bestmöglich durchgeführt
(z.B. über Bauteilkatalog)</t>
  </si>
  <si>
    <t>Anpassung an tatsächliche Bauteilflächen ist möglich und wurde bestmöglich durchgeführt
(z.B. über Bauzeichnungen/-aufmaß)</t>
  </si>
  <si>
    <t>Anpassung an tatsächliche Bauteilparameter ist möglich und wurde bestmöglich durchgeführt
(z.B. über Bauteilkatalog / dynamische Berücksichtigung gemäß der unter 3.1 + 3.2 ausgewählten zeitbezogenen Repräsentativität)</t>
  </si>
  <si>
    <t>Anpassung an tatsächliche Teillastparameter ist möglich und wurde bestmöglich durchgeführt
(z.B. über Berücksichtigung einer Kennlinie für den Teillastbetrieb)</t>
  </si>
  <si>
    <t>Anpassung an tatsächliches Verhalten der Heiz-/Kühlsysteme ist möglich und wurde bestmöglich durchgeführt
(z.B. über geeignete Modellierung / dynamische Berücksichtigung gemäß der unter 3.1 + 3.2 ausgewählten zeitbezogenen Repräsentativität)</t>
  </si>
  <si>
    <t>Anpassung an tatsächliche Bauteilparameter ist möglich und wurde bestmöglich durchgeführt
(dynamische Berücksichtigung gemäß der unter 3.1 + 3.2 ausgewählten zeitbezogenen Repräsentativität)</t>
  </si>
  <si>
    <t>Bewertung der technischen Repräsentativität der Gebäudenutzungsmuster (1.1)</t>
  </si>
  <si>
    <t>Aspekte zur Bewertung der Berechnungsmethode bezüglich der Anpassung an die tatsächliche Nutzung</t>
  </si>
  <si>
    <t>Verwendung von Testreferenzjahr-Wetterdaten, die repräsentativ auf nationaler Ebene sind.</t>
  </si>
  <si>
    <t>Deutschland: DWD-Wetterdatensätze teilen Deutschland in 15 TRY-Klimaregionen mit je einer Repräsentanzstation</t>
  </si>
  <si>
    <t>Verwendung von Testreferenzjahr-Wetterdaten, die ortsgenau auf Basis von stations- und satellitenbasierten Messdaten sowie Modelldaten hergeleitet werden.</t>
  </si>
  <si>
    <t>Verwendung von Testreferenzjahr-Wetterdaten, die repräsentativ auf regionaler Ebene sind (charakteristische Klimazonen).</t>
  </si>
  <si>
    <t>Deutschland: weitere Informationen siehe www.dwd.de/DE/leistungen/testreferenzjahre/testreferenzjahre.html</t>
  </si>
  <si>
    <t>Keine nationalen CO2-Faktoren verfügbar</t>
  </si>
  <si>
    <t>Es sind keine nationalen CO2-Faktoren verfügbar und es werden ersatzweise CO2-Faktoren aus Datenbanken anderer Länder verwendet</t>
  </si>
  <si>
    <t>Verwendung generischer CO2-Faktoren, die die nationalen Stoffströme repräsentieren. Diese entsprechen der Methodik gemäß DGNB Rahmenwerk.</t>
  </si>
  <si>
    <t>Verwendung spezifischer CO2-Faktoren, bei Ökostrom, Nah-/Fernwärme und Nah-/Fernkälte. Für alle anderen Energieträger können generische Faktoren verwendet werden. Diese entsprechen der Methodik gemäß DGNB Rahmenwerk.</t>
  </si>
  <si>
    <t>Verwendung generischer CO2-Faktoren, die die nationalen Stoffströme repräsent-ieren. Diese entsprechen jedoch nicht der Methodik gemäß DGNB Rahmenwerk.</t>
  </si>
  <si>
    <t>Die Daten wurden wurden nicht berechnet, sondern wurden mittels Messung des tatsächlichen Energieverbrauchs ermittelt</t>
  </si>
  <si>
    <t>Die Daten wurden wurden nicht berechnet, sondern wurden mittels Messung der tatsächlichen Versorgungssysteme ermittelt</t>
  </si>
  <si>
    <t>Formale Ausbildung</t>
  </si>
  <si>
    <t>Umfang der Erfahrung</t>
  </si>
  <si>
    <t>Unabhängige Überprüfung</t>
  </si>
  <si>
    <t>Bewertung der Art der Qualitätssicherung</t>
  </si>
  <si>
    <t>National reference weather data (TMY)</t>
  </si>
  <si>
    <t>Regionaler Referenz-Wetterdatensatz (TRY)</t>
  </si>
  <si>
    <t>Nationaler Referenz-Wetterdatensatz (TRY)</t>
  </si>
  <si>
    <t>Regional reference weather data (TMY)</t>
  </si>
  <si>
    <t>Lokaler Referenz-Wetterdatensatz (TRY)</t>
  </si>
  <si>
    <t>Local reference weather data (TMY)</t>
  </si>
  <si>
    <t>Verwendung von ortsgenauen, gemessenen Wetterdaten des betrachteten Jahres</t>
  </si>
  <si>
    <r>
      <t>Spezifischer CO</t>
    </r>
    <r>
      <rPr>
        <vertAlign val="subscript"/>
        <sz val="10"/>
        <rFont val="Arial"/>
        <family val="2"/>
      </rPr>
      <t>2</t>
    </r>
    <r>
      <rPr>
        <sz val="10"/>
        <rFont val="Arial"/>
        <family val="2"/>
      </rPr>
      <t>-Faktor
(gemäß DGNB Rahmenwerk)</t>
    </r>
  </si>
  <si>
    <r>
      <t>Specific CO</t>
    </r>
    <r>
      <rPr>
        <vertAlign val="subscript"/>
        <sz val="10"/>
        <color theme="1"/>
        <rFont val="Arial"/>
        <family val="2"/>
      </rPr>
      <t>2</t>
    </r>
    <r>
      <rPr>
        <sz val="10"/>
        <color theme="1"/>
        <rFont val="Arial"/>
        <family val="2"/>
      </rPr>
      <t>-factor
(according DGNB Framework)</t>
    </r>
  </si>
  <si>
    <t>3.2 Zeitbezogene Repräsentativität der Versorgung mit erneuerbarer Energie</t>
  </si>
  <si>
    <t>3.2 Time representativeness of the energy supply by renewable energy</t>
  </si>
  <si>
    <t>Keine formale Ausbildung und grundlegende Erfahrung mit der Anwendung der Berechnungsmethode/ Verbrauchsdatenerfassung</t>
  </si>
  <si>
    <t>No formal training and basic experience in using the calculation method</t>
  </si>
  <si>
    <t>METHOD for determining the Data Quality Index (DQI)</t>
  </si>
  <si>
    <t>Rating 1 - Basis for performance evaluation (quality of the methodology used for data calculation).</t>
  </si>
  <si>
    <t>Assessment of the technical representativeness of the building usage patterns (1.1)</t>
  </si>
  <si>
    <t>Aspects for the evaluation of the calculation method regarding adjustments to represent the actual building use</t>
  </si>
  <si>
    <t>Aspect not fulfilled</t>
  </si>
  <si>
    <t>Aspect fulfilled</t>
  </si>
  <si>
    <t>Standard usage profile of the software used or standard parameters according to an underlying procedure or standard</t>
  </si>
  <si>
    <t>Adjustment to actual usage is possible and has been performed to the best possible extent (according to the time representativeness selected in 3.1 + 3.2)</t>
  </si>
  <si>
    <t>Bewertung der technischen Repräsentativität der Baustoffe und Gebäudetechnik (1.2)</t>
  </si>
  <si>
    <t>Assessment of the technical representativeness of the building materials and building services (1.2)</t>
  </si>
  <si>
    <t>No adjustment possible or default values</t>
  </si>
  <si>
    <t>Adjustment to actual construction is possible and has been carried out as good as possible
(e.g. by catalog of components)</t>
  </si>
  <si>
    <t>Adjustment to actual component areas is possible and has been carried out as good as possible
(e.g. by construction drawings/measurement)</t>
  </si>
  <si>
    <t xml:space="preserve">Adaptation to actual component parameters is possible and has been carried out as good as possible
(e.g. by component catalog / dynamic consideration according to the time representativeness selected under 3.1 + 3.2)
</t>
  </si>
  <si>
    <t>Adaptation to actual component parameters is possible and has been carried out as good as possible
(dynamic consideration according to the time representativeness selected under 3.1 + 3.2)</t>
  </si>
  <si>
    <t>Adaptation to actual part-load parameters is possible and has been carried out as best as possible
(e.g. by consideration of a characteristic curve for part-load operation)</t>
  </si>
  <si>
    <t>Adaptation to actual behavior of heating/cooling systems is possible and has been carried out as good as possible
(e.g. by suitable modeling / dynamic consideration according to the time representativeness selected under 3.1 + 3.2)</t>
  </si>
  <si>
    <t>Use of test reference year weather data that is representative at the national level.</t>
  </si>
  <si>
    <t>Use of test reference year weather data that are representative at the regional level (characteristic climate zones).</t>
  </si>
  <si>
    <t>Use of test reference year weather data derived with local accuracy based on station- and satellite-based measurement data as well as model data.</t>
  </si>
  <si>
    <t>Use of on site measured weather data of the considered year</t>
  </si>
  <si>
    <t>Deutschland: gemäß Gebäudeenergiegesetz (GEG) gilt der Wetterdatensatz Potsdam als nationaler TRY-Datensatz</t>
  </si>
  <si>
    <t>No national CO2 factors available</t>
  </si>
  <si>
    <t>No national CO2 factors are available and CO2 factors from databases of other countries are used instead</t>
  </si>
  <si>
    <t>Generic CO2 factors representing national material flows. However, these do not correspond to the methodology according to the DGNB Framework.</t>
  </si>
  <si>
    <t>Spezifischer CO2-Faktor
(gemäß DGNB Rahmenwerk)</t>
  </si>
  <si>
    <t>Generic CO2 factor
(not according to DGNB Framework)</t>
  </si>
  <si>
    <t>Generic CO2 factor
(according to DGNB Framework)</t>
  </si>
  <si>
    <t>Specific CO2 factor
(according to DGNB Framework)</t>
  </si>
  <si>
    <t>Generic CO2 factors representing national material flows. These correspond to the methodology according to the DGNB Framework.</t>
  </si>
  <si>
    <t>Specific CO2 factors, for green electricity, district heating and cooling. For all other energy sources, generic factors can be used. These correspond to the methodology according to the DGNB Framework.</t>
  </si>
  <si>
    <t>The data were not calculated, but were obtained by measuring the actual energy consumption</t>
  </si>
  <si>
    <t>The data is not calculated, but is obtained by measuring the actual supply systems</t>
  </si>
  <si>
    <t>Rating 2 - Professional capabilities</t>
  </si>
  <si>
    <t>Rating 2 – Berufliche Kompetenz</t>
  </si>
  <si>
    <t>Formal training</t>
  </si>
  <si>
    <t>Technical experience</t>
  </si>
  <si>
    <t>Rating 3 - Independent verification</t>
  </si>
  <si>
    <t>Independent verification</t>
  </si>
  <si>
    <t>Evaluation of the type of quality assurance</t>
  </si>
  <si>
    <t>(spiegelt den Grad der unabhängigen Überprüfung wider)</t>
  </si>
  <si>
    <t>(reflects the level of independent verification)</t>
  </si>
  <si>
    <t>Summe zu kompensierender THG-Emissionen bis 2050 - Betrieb</t>
  </si>
  <si>
    <t>Total GHG emissions to be avoided by credits until 2050 - operation</t>
  </si>
  <si>
    <t>Summe zu kompensierender THG-Emissionen bis 2050 - Konstruktion</t>
  </si>
  <si>
    <t>Total GHG emissions to be avoided by credits until 2050 - construction</t>
  </si>
  <si>
    <t>Im Betrieb kompensierte THG-Emissionen</t>
  </si>
  <si>
    <t>Avoided GHG emissions by credits during operation</t>
  </si>
  <si>
    <t>Verbleibende zu kompensierende THG-Emissionen bis 2050</t>
  </si>
  <si>
    <t>Remaining GHG emissions to be avoided by credits until 2050</t>
  </si>
  <si>
    <t>Jährlich zu kompensierende THG-Emissionen bis 2050</t>
  </si>
  <si>
    <t>GHG emissions to be avoided annuallly by credits until 2050</t>
  </si>
  <si>
    <t>Jährlich zu kompensierende THG-Emissionen
klimaneutral bis 2050 in Betrieb und Konstruktion</t>
  </si>
  <si>
    <t>GHG emissions to be compensated annually
carbon neutral in "Operation and Construction" until 2050</t>
  </si>
  <si>
    <t>4.7. For Accounting scope 'Operation and Construction':
Total GHG emissions to be offset by 2050 - construction</t>
  </si>
  <si>
    <t>4.8. For Accounting scope 'Operation and Construction':
Total GHG emissions to be offset by 2050 - operation</t>
  </si>
  <si>
    <t>The use of supplier-specific emission factors is possible if the method for determining factors is consistent with the conventions according to the Framework and corresponds to the actual CO2 intensity of the provider. It should be noted that any compensation measures were not included in the determination of supplier-specific emission factors in the background and are therefore indirectly reflected in the building's balance sheet.</t>
  </si>
  <si>
    <t>V2.3</t>
  </si>
  <si>
    <t>Datenqualitätsindex überarbeitet</t>
  </si>
  <si>
    <t>Annex 4 Data Quality Index</t>
  </si>
  <si>
    <t>Data quality index revised</t>
  </si>
  <si>
    <t xml:space="preserve">In den Summenformeln (Spalten "L", "P" und "T") wird der Stromverbrauch aus Beleuchtung (Spalte "F"), Luftförderung (Spalte "G"), Kühlung (Spalte "H") und Arbeitshilfen ("Spalte I") berechnet. Falls der Stromverbrauch für Luftförderung und Kühlung bereits in den "Teilflächen/-verbräuchen mit verfügbaren Messdaten" beinhaltet ist, so können die Teilenergiekennwerte der Spalten "G" und "H" aus der Summenformel manuell entfernt werden.  </t>
  </si>
  <si>
    <t>In the formulas (columns "L", "P" and "T") the electricity consumption from lighting (column "F"), ventilation (column "G"), cooling (column "H") and user-energy/plug-loads ("column I") is calculated. If the electricity consumption for ventilation and cooling is already included in the general areas, the partial energy values in columns "G" and "H" can be omitted manually from the sum formulas.</t>
  </si>
  <si>
    <t>TEK-Berechnung überarbeitet</t>
  </si>
  <si>
    <t>Annex 3 Partial energy values</t>
  </si>
  <si>
    <t>PEV-calculation revised</t>
  </si>
  <si>
    <t>Datum</t>
  </si>
  <si>
    <t>Dekarbonisierungspfad - Klimaneutral im Betrieb bis 2050 (flächenspezifisch)</t>
  </si>
  <si>
    <t>Decarbonisation path - carbon neutral in operation until 2050 (area-specific)</t>
  </si>
  <si>
    <t>Bilanz der THG-Emissionen - Betrieb (flächenspezifisch)</t>
  </si>
  <si>
    <t>GHG emissions balance - operation (area-specific)</t>
  </si>
  <si>
    <t>Wärme EE</t>
  </si>
  <si>
    <t>Wärme NE</t>
  </si>
  <si>
    <t>Info</t>
  </si>
  <si>
    <t>Kälte EE</t>
  </si>
  <si>
    <t>Kälte NE</t>
  </si>
  <si>
    <t>Bitte Gruppierung der Zeilen 220 bis 229 einblenden</t>
  </si>
  <si>
    <t>Please open row 220 to 229</t>
  </si>
  <si>
    <t>Kennwert "Lokaler Beitrag zum klimapositiven Gebäudebetrieb"</t>
  </si>
  <si>
    <t>Änderung</t>
  </si>
  <si>
    <t>Bewertungsskala:  Pro Aspekt können 1/3 Bewertungspunkte eingetragen werden (z.B. 2 Aspekte erfüllt = 0,67 Bewertungspunkte).</t>
  </si>
  <si>
    <t>Rating scale:  1/3 evaluation points can be entered per aspect (e.g. 2 aspects fulfilled = 0.67 evaluation points).</t>
  </si>
  <si>
    <t>6. Reaktionsverhalten des Heiz- und Kühlsystems / Nachtabsenkung</t>
  </si>
  <si>
    <t>6. Response behaviour of the heating and cooling system / night setback</t>
  </si>
  <si>
    <t>4.1 Methodische Repräsentativität
des Berechnungsverfahrens</t>
  </si>
  <si>
    <t>4.2 Methodische Repräsentativität
des Bilanzierungsrahmens</t>
  </si>
  <si>
    <t>Gemessene Daten im Bilanzrahmen gemäß DGNB Rahmenwerk</t>
  </si>
  <si>
    <t>Berechnete Daten im Bilanzrahmen gemäß DGNB Rahmenwerk</t>
  </si>
  <si>
    <t>3.1 Zeitbezogene Repräsentativität des Berechnungsverfahrens</t>
  </si>
  <si>
    <t>3.1 Time representativeness of the calculation procedure</t>
  </si>
  <si>
    <t>Die Verwendung von Berechnungsverfahren, die möglichst repräsentativ für das dynamische Gebäudeverhalten sind.</t>
  </si>
  <si>
    <t>Die Verwendung von Berechnungsverfahren, die möglichst repräsentativ für die Optimierung von Energiebedarf und -versorgung sind.</t>
  </si>
  <si>
    <t>The use of calculation procedures that are as representative as possible of the dynamic building performance.</t>
  </si>
  <si>
    <t>The use of calculation procedures that are as representative as possible for the optimisation of supply and demand</t>
  </si>
  <si>
    <t>Berechnungsverfahren erfüllt
0 von 6 Aspekten</t>
  </si>
  <si>
    <t>Calculation procedure fulfills
0 out of 6 aspects</t>
  </si>
  <si>
    <t>Calculation procedure based on annual data</t>
  </si>
  <si>
    <t>Calculation procedure fulfills
3 out of 6 aspects</t>
  </si>
  <si>
    <t>Berechnungsverfahren auf Basis von Jahresdaten</t>
  </si>
  <si>
    <t>Berechnungsverfahren erfüllt
3 von 6 Aspekten</t>
  </si>
  <si>
    <t>Berechnungsverfahren auf Basis von Monatsdaten</t>
  </si>
  <si>
    <t>Berechnungsverfahren erfüllt
6 von 6 Aspekten</t>
  </si>
  <si>
    <t>Calculation procedure based on monthly data</t>
  </si>
  <si>
    <t>Calculation procedure fulfills
6 of 6 aspects</t>
  </si>
  <si>
    <t>Calculation procedure based on hourly data (or sub-hourly data)</t>
  </si>
  <si>
    <t>Berechnungsverfahren auf Basis von Stundendaten (oder kleineren Zeitschritten)</t>
  </si>
  <si>
    <t>Validiert nach etablierten Verfahren</t>
  </si>
  <si>
    <t>Wissenschaftlich fundiertes Verfahren</t>
  </si>
  <si>
    <t>Die Verwendung eines Berechnungsverfahrens mit umfassendem Bilanzrahmen</t>
  </si>
  <si>
    <t>Bewertung der räumlichen Repräsentativität der verwendeten Wetterdaten (2.1)</t>
  </si>
  <si>
    <t>Bewertung der räumlichen Repräsentativität der CO2-Faktoren (2.2)</t>
  </si>
  <si>
    <t>Bewertung der zeitbezogenen Repräsentativität der Berechnungsmethode (3.1)</t>
  </si>
  <si>
    <t>Bewertung der zeitbezogenen Repräsentativität der Versorgung mit erneuerbarer Energie (3.2)</t>
  </si>
  <si>
    <t>Evaluation of the time representativeness of the renewable energy supply (3.2)</t>
  </si>
  <si>
    <t>Assessment of the time representativeness of the calculation method (3.1)</t>
  </si>
  <si>
    <t>Assessment of the geographical representativeness of the CO2 factors (2.2)</t>
  </si>
  <si>
    <t>Assessment of the geographical representativeness of the weather data used (2.1)</t>
  </si>
  <si>
    <t>Das Berechnungsverfahren zur Ermittlung des Energiebedarfs basiert auf einem Jahresbilanz-Verfahren</t>
  </si>
  <si>
    <t>Das Berechnungsverfahren zur Ermittlung des Energiebedarfs basiert auf einem Monatsbilanz-Verfahren</t>
  </si>
  <si>
    <t>Das Berechnungsverfahren zur Ermittlung des Energiebedarfs basiert auf einem Bilanz-Verfahren mit stündlichem oder kleinerem Zeitschritt</t>
  </si>
  <si>
    <t>Das Berechnungsverfahren der Energieversorgung mit erneuerbarer Energie basiert auf Jahreskennwerten.</t>
  </si>
  <si>
    <t>Das Berechnungsverfahren der Energieversorgung mit erneuerbarer Energie basiert auf Monatskennwerten.</t>
  </si>
  <si>
    <t>Das Berechnungsverfahren der Energieversorgung mit erneuerbarer Energie basiert auf Stundenkennwerten (oder kleinere Zeitschritte).</t>
  </si>
  <si>
    <t>The calculation procedure for determining the energy demand is based on an annual balance method</t>
  </si>
  <si>
    <t>The calculation procedure for determining the energy demand is based on a monthly balance method</t>
  </si>
  <si>
    <t>The calculation procedure for determining the energy demand is based on a balance method with (sub)hourly time step</t>
  </si>
  <si>
    <t>The calculation procedure of energy supply with renewable energy is based on annual parameters.</t>
  </si>
  <si>
    <t>The calculation procedure of energy supply with renewable energy is based on monthly parameters</t>
  </si>
  <si>
    <t>The calculation procedure of energy supply with renewable energy is based on (sub)hourly parameters</t>
  </si>
  <si>
    <t>Bewertung der methodischen Repräsentativität des Berechnungsverfahrens (4.1)</t>
  </si>
  <si>
    <t>Bewertung der methodischen Repräsentativität des Bilanzrahmens (4.2)</t>
  </si>
  <si>
    <t>Das Berechnungsverfahren ist validiert nach den Normen EN ISO 52016-1, EN 15265 oder ASHRAE 140 (oder vergleichbar)</t>
  </si>
  <si>
    <t>Die Verwendung von Berechnungsverfahren mit wissenschaftlicher Grundlage und Validierung.</t>
  </si>
  <si>
    <t>Das Berechnungsverfahren basiert auf etablierten Normen oder wissenschaftlichen Grundlagen mit fundierten etablierten Studienergebnissen</t>
  </si>
  <si>
    <t>Das Berechnungsverfahren basiert nicht auf etablierten Normen oder wissenschaftlichen Grundlagen mit fundierten etablierten Studienergebnissen</t>
  </si>
  <si>
    <t>Measured data in the accounting scope according to DGNB Framework</t>
  </si>
  <si>
    <t>Calculated data in the accounting scope according to DGNB Framework</t>
  </si>
  <si>
    <t>Data in the accounting scope not following established standards</t>
  </si>
  <si>
    <t>Daten mit Bilanzrahmen außerhalb etablierter Normen und Standards</t>
  </si>
  <si>
    <t>The use of a calculation procedure with comprehensive accounting scope</t>
  </si>
  <si>
    <t>4.2 Methodological representativeness of the accounting scope</t>
  </si>
  <si>
    <t>4.2 Methodological representativeness of the calculation procedure</t>
  </si>
  <si>
    <t>The use of calculation procedures with scientific basis and validation.</t>
  </si>
  <si>
    <t>No scientific basis</t>
  </si>
  <si>
    <t>Keine wissenschaftliche Grundlage</t>
  </si>
  <si>
    <t>Scientifically based procedure</t>
  </si>
  <si>
    <t>Validated according to established procedures</t>
  </si>
  <si>
    <t>Daten im Bilanzrahmen etablierter Normen und Standards</t>
  </si>
  <si>
    <t>Data in the accounting scope following established standards</t>
  </si>
  <si>
    <t>The calculation procedure is not based on established standards or scientific principles with established study results</t>
  </si>
  <si>
    <t>The calculation procedure is based on established standards or scientific principles with established study results</t>
  </si>
  <si>
    <t>The calculation procedure is validated according to the standards EN ISO 52016-1, EN 15265 or ASHRAE 140 (or comparable)</t>
  </si>
  <si>
    <t>Gemessende Daten</t>
  </si>
  <si>
    <t>The data is not calculated in the accounting scope of established standards</t>
  </si>
  <si>
    <t>Die Daten sind nicht im Bilanzrahmen etablierter Normen berechnet</t>
  </si>
  <si>
    <t>Die Daten sind im Bilanzrahmen etablierter Normen berechnet (z.B. gemäß EnEV/GEG ohne Nutzerstrom)</t>
  </si>
  <si>
    <t>The data is calculated in the accounting scope of established standards (e.g. plug-loads not included)</t>
  </si>
  <si>
    <t>The data is calculated in the accounting scope according to DGNB Framework</t>
  </si>
  <si>
    <t>The data is not calculated, but determined by measuring the actual energy consumption in the accounting scope according to DGNB Framework</t>
  </si>
  <si>
    <t>Die Daten sind im Bilanzrahmen gemäß DGNB Rahmenwerk berechnet</t>
  </si>
  <si>
    <t>Die Daten sind nicht berechnet, sondern mittels Messung des tatsächlichen Energieverbrauchs im Bilanzrahmen gemäß DGNB Rahmenwerk ermittelt</t>
  </si>
  <si>
    <t>Evaluation of the methodological representativeness of the calculation procedure (4.1)</t>
  </si>
  <si>
    <t>Evaluation of the methodological representativeness of the accounting scope (4.2)</t>
  </si>
  <si>
    <t>Rating 1 – Grundlage für die Leistungsbewertung (Qualität des verwendeten Berechnungsverfahrens für die Datenermittlung)</t>
  </si>
  <si>
    <t>Rating 1 - Basis for performance assessment (quality of the calculation procedure used for data collection)</t>
  </si>
  <si>
    <t>Daten für mindestens Temperatur, Feuchte und Strahlung entweder durch eigene Datenerfassung oder geeignete externe Datenerfassung wie z. B. openweathermap.org</t>
  </si>
  <si>
    <t>Data for at least temperature, humidity and radiation either by own data collection or suitable external data collection like e.g. openweathermap.org</t>
  </si>
  <si>
    <t>Die projektspezifische Ermittlung des Datenqualitätsindex (DQI) ist für die Zertifizierung verpflichtend. Der DQI hat keinen Einfluss auf die Bewertung und den Gesamterfüllungsgrad der Zertifizierung, sondern stellt lediglich eine Zusatzinformation zur Qualität der verwendeten Daten bei der CO2-Bilanzierung dar. Ziel ist die praktische Anwendung der im EU-Level(s)-System entwickelten Methoden, um Erfahrungswerte für deren Weiterentwicklung zu erfassen.</t>
  </si>
  <si>
    <t>The project-specific assessment of the Data Quality Index (DQI) is mandatory for certification. The DQI has no influence on the rating and overall degree of fulfillment of the certification, but merely represents additional information on the quality of the data used in CO2 accounting. The aim is the practical application of the methods developed in the EU Level(s) system in order to gather empirical values for their further development.</t>
  </si>
  <si>
    <t>Project-specific assessment of the Data Quality Index (DQI)</t>
  </si>
  <si>
    <t>Selbsteingabe der Ergebnisse der Leistungsbewertung</t>
  </si>
  <si>
    <t>Self-declaration of the performance assessment results</t>
  </si>
  <si>
    <t>Interne Überprüfung der Eingabedaten und Berechnungsschritte</t>
  </si>
  <si>
    <t>Prüfung und Verifizierung der Eingabedaten und Berechnungsschritte durch Dritten</t>
  </si>
  <si>
    <t>Prüfung und Verifizierung der Berechnungsschritte durch Dritten</t>
  </si>
  <si>
    <t>Internal verification of input data and calculation steps</t>
  </si>
  <si>
    <t>Check and verification of the calculation steps by third party</t>
  </si>
  <si>
    <t>Check and verification of the input data and calculation steps by third party</t>
  </si>
  <si>
    <t>Es erfolgt keine Überprüfung durch weitere Personen</t>
  </si>
  <si>
    <t>Die Berechnungsschritte und Eingabedaten werden durch eine weitere Person oder Personen überprüft. Diese können interne oder externe Personen sein, ausschlaggebend ist die Unabhängigkeit (wirtschaftlich unabhängig und nicht weisungsgebunden).</t>
  </si>
  <si>
    <t>There is no review by other persons</t>
  </si>
  <si>
    <t>There is a verification by other internal person(s)</t>
  </si>
  <si>
    <t>Es erfolgt eine Überprüfung durch weitere interne Person(en)</t>
  </si>
  <si>
    <t>Die Berechnungsschritte werden durch weitere Person(en) überprüft. Diese können interne oder externe Personen sein, ausschlaggebend ist die Unabhängigkeit (wirtschaftlich unabhängig und nicht weisungsgebunden).</t>
  </si>
  <si>
    <t>The calculation steps are verified by other person(s). These can be internal or external persons, the decisive factor is independence (economically independent and not bound by instructions).</t>
  </si>
  <si>
    <t>The input data and calculation steps are verified by other person(s). These can be internal or external persons, the decisive factor is independence (economically independent and not bound by instructions).</t>
  </si>
  <si>
    <t xml:space="preserve">   </t>
  </si>
  <si>
    <t>Bereitgestellte Endenergie</t>
  </si>
  <si>
    <t>Eigenversorgungsanteil - Auswertung verschiedener Arten - siehe DIN 18599-1:2018-09 Kapitel F.3 und Definition Annex 5</t>
  </si>
  <si>
    <t>Eigenversorgungsanteil (Strom)</t>
  </si>
  <si>
    <t>Eigenversorgungsanteil (Wärme)</t>
  </si>
  <si>
    <t>Eigenversorgungsanteil (Kälte)</t>
  </si>
  <si>
    <t>Eigenversorgungsanteil (gesamt) - siehe auch Zeile 224</t>
  </si>
  <si>
    <t>Selbstnutzungsanteil - Auswertung verschiedener Arten - siehe DIN 18599-1:2018-09 Kapitel F.3 und Definition Annex 5</t>
  </si>
  <si>
    <t>Selbstnutzungsanteil (Strom)</t>
  </si>
  <si>
    <t>Selbstnutzungsanteil (Wärme)</t>
  </si>
  <si>
    <t>Selbstnutzungsanteil (Kälte)</t>
  </si>
  <si>
    <t>Selbstnutzungsanteil (gesamt)</t>
  </si>
  <si>
    <t>"Produzierte und selbstgenutzte Endenergie" (Selbstnutzung) = "Selbsterzeugte Endenergie verwendet zur Bedarfsdeckung" (Eigenversorgung) - siehe DIN 18599-1:2018-09 Kapitel F.3 und Definition Annex 5</t>
  </si>
  <si>
    <t>Weitere Kennzahlen:</t>
  </si>
  <si>
    <t>V2.4</t>
  </si>
  <si>
    <t>Änderungen am Blattschutz</t>
  </si>
  <si>
    <t>Dokument</t>
  </si>
  <si>
    <t>Change of sheet protection</t>
  </si>
  <si>
    <t>Document</t>
  </si>
  <si>
    <t>Version 2.4, Stand: 27.01.2021</t>
  </si>
  <si>
    <t>Version 2.4, Date: 27.01.2021</t>
  </si>
  <si>
    <t>Spezifische Kennwerte:</t>
  </si>
  <si>
    <t>"Von außerhalb zugeführte Endenergie"</t>
  </si>
  <si>
    <t>"Produzierte Endenergie"</t>
  </si>
  <si>
    <t>Zugeführte Endenergie Strom</t>
  </si>
  <si>
    <t>Zugeführte Endenergie Wärme</t>
  </si>
  <si>
    <t>Zugeführte Endenergie Kälte</t>
  </si>
  <si>
    <t>"Nach außerhalb bereitgestellte Endenergie"</t>
  </si>
  <si>
    <t>Bereitgestellte Endenergie Strom</t>
  </si>
  <si>
    <t>Bereitgestellte Endenergie Wärme</t>
  </si>
  <si>
    <t>Bereitgestellte Endenergie Kälte</t>
  </si>
  <si>
    <r>
      <t>kWh/m²</t>
    </r>
    <r>
      <rPr>
        <vertAlign val="subscript"/>
        <sz val="10"/>
        <color theme="1"/>
        <rFont val="Arial"/>
        <family val="2"/>
      </rPr>
      <t>NRF</t>
    </r>
    <r>
      <rPr>
        <sz val="10"/>
        <color theme="1"/>
        <rFont val="Arial"/>
        <family val="2"/>
      </rPr>
      <t xml:space="preserve">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</si>
</sst>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 *."/>
    <numFmt numFmtId="165" formatCode="\ \ \ \ \ \ \ \ \ \ @\ *."/>
    <numFmt numFmtId="166" formatCode="\ \ \ \ \ \ \ \ \ \ \ \ @\ *."/>
    <numFmt numFmtId="167" formatCode="\ \ \ \ \ \ \ \ \ \ \ \ @"/>
    <numFmt numFmtId="168" formatCode="\ \ \ \ \ \ \ \ \ \ \ \ \ @\ *."/>
    <numFmt numFmtId="169" formatCode="\ @\ *."/>
    <numFmt numFmtId="170" formatCode="\ @"/>
    <numFmt numFmtId="171" formatCode="\ \ @\ *."/>
    <numFmt numFmtId="172" formatCode="\ \ @"/>
    <numFmt numFmtId="173" formatCode="\ \ \ @\ *."/>
    <numFmt numFmtId="174" formatCode="\ \ \ @"/>
    <numFmt numFmtId="175" formatCode="\ \ \ \ @\ *."/>
    <numFmt numFmtId="176" formatCode="\ \ \ \ @"/>
    <numFmt numFmtId="177" formatCode="\ \ \ \ \ \ @\ *."/>
    <numFmt numFmtId="178" formatCode="\ \ \ \ \ \ @"/>
    <numFmt numFmtId="179" formatCode="\ \ \ \ \ \ \ @\ *."/>
    <numFmt numFmtId="180" formatCode="\ \ \ \ \ \ \ \ \ @\ *."/>
    <numFmt numFmtId="181" formatCode="\ \ \ \ \ \ \ \ \ @"/>
    <numFmt numFmtId="182" formatCode="#,##0.00\ &quot;Gg&quot;"/>
    <numFmt numFmtId="183" formatCode="#,##0.00\ &quot;kg&quot;"/>
    <numFmt numFmtId="184" formatCode="#,##0.00\ &quot;kt&quot;"/>
    <numFmt numFmtId="185" formatCode="#,##0.00\ &quot;Stck&quot;"/>
    <numFmt numFmtId="186" formatCode="#,##0.00\ &quot;Stk&quot;"/>
    <numFmt numFmtId="187" formatCode="#,##0.00\ &quot;T.Stk&quot;"/>
    <numFmt numFmtId="188" formatCode="#,##0.00\ &quot;TJ&quot;"/>
    <numFmt numFmtId="189" formatCode="#,##0.00\ &quot;TStk&quot;"/>
    <numFmt numFmtId="190" formatCode="yyyy"/>
    <numFmt numFmtId="191" formatCode="_-* #,##0.00\ [$€]_-;\-* #,##0.00\ [$€]_-;_-* &quot;-&quot;??\ [$€]_-;_-@_-"/>
    <numFmt numFmtId="192" formatCode="#,##0.0000"/>
    <numFmt numFmtId="193" formatCode="0.000"/>
    <numFmt numFmtId="194" formatCode="0.0000"/>
    <numFmt numFmtId="195" formatCode="0.0"/>
    <numFmt numFmtId="196" formatCode="#,##0.0"/>
    <numFmt numFmtId="197" formatCode="0.0%"/>
  </numFmts>
  <fonts count="55">
    <font>
      <sz val="10"/>
      <color theme="1"/>
      <name val="Arial"/>
      <family val="2"/>
    </font>
    <font>
      <sz val="10"/>
      <name val="Arial"/>
      <family val="2"/>
    </font>
    <font>
      <sz val="11"/>
      <color theme="1"/>
      <name val="Calibri"/>
      <family val="2"/>
      <scheme val="minor"/>
    </font>
    <font>
      <sz val="10"/>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8"/>
      <name val="Helvetica"/>
      <family val="2"/>
    </font>
    <font>
      <vertAlign val="subscript"/>
      <sz val="10"/>
      <color theme="1"/>
      <name val="Arial"/>
      <family val="2"/>
    </font>
    <font>
      <sz val="10"/>
      <color rgb="FFFF0000"/>
      <name val="Arial"/>
      <family val="2"/>
    </font>
    <font>
      <b/>
      <sz val="10"/>
      <name val="Arial"/>
      <family val="2"/>
    </font>
    <font>
      <b/>
      <sz val="10"/>
      <color theme="1"/>
      <name val="Arial"/>
      <family val="2"/>
    </font>
    <font>
      <sz val="10"/>
      <color theme="1"/>
      <name val="Arial"/>
      <family val="2"/>
    </font>
    <font>
      <sz val="10"/>
      <color theme="0"/>
      <name val="Arial"/>
      <family val="2"/>
    </font>
    <font>
      <sz val="9"/>
      <color theme="1"/>
      <name val="Arial"/>
      <family val="2"/>
    </font>
    <font>
      <i/>
      <sz val="10"/>
      <color theme="1"/>
      <name val="Arial"/>
      <family val="2"/>
    </font>
    <font>
      <vertAlign val="subscript"/>
      <sz val="9"/>
      <color theme="1"/>
      <name val="Arial"/>
      <family val="2"/>
    </font>
    <font>
      <u/>
      <sz val="12"/>
      <color theme="1"/>
      <name val="Arial"/>
      <family val="2"/>
    </font>
    <font>
      <b/>
      <sz val="10"/>
      <color rgb="FFFF0000"/>
      <name val="Arial"/>
      <family val="2"/>
    </font>
    <font>
      <b/>
      <sz val="14"/>
      <color theme="0"/>
      <name val="Arial"/>
      <family val="2"/>
    </font>
    <font>
      <b/>
      <sz val="18"/>
      <color theme="0"/>
      <name val="Arial"/>
      <family val="2"/>
    </font>
    <font>
      <b/>
      <sz val="10"/>
      <color theme="0"/>
      <name val="Arial"/>
      <family val="2"/>
    </font>
    <font>
      <vertAlign val="superscript"/>
      <sz val="9"/>
      <color theme="1"/>
      <name val="Arial"/>
      <family val="2"/>
    </font>
    <font>
      <b/>
      <i/>
      <sz val="10"/>
      <color theme="1"/>
      <name val="Arial"/>
      <family val="2"/>
    </font>
    <font>
      <sz val="9"/>
      <color rgb="FFFF0000"/>
      <name val="Arial"/>
      <family val="2"/>
    </font>
    <font>
      <b/>
      <sz val="14"/>
      <color theme="1"/>
      <name val="Arial"/>
      <family val="2"/>
    </font>
    <font>
      <sz val="14"/>
      <color theme="1"/>
      <name val="Arial"/>
      <family val="2"/>
    </font>
    <font>
      <sz val="10"/>
      <color rgb="FF0070C0"/>
      <name val="Arial"/>
      <family val="2"/>
    </font>
    <font>
      <b/>
      <sz val="12"/>
      <color theme="1"/>
      <name val="Arial"/>
      <family val="2"/>
    </font>
    <font>
      <b/>
      <sz val="10"/>
      <color rgb="FF0070C0"/>
      <name val="Arial"/>
      <family val="2"/>
    </font>
    <font>
      <i/>
      <u/>
      <sz val="12"/>
      <color theme="1"/>
      <name val="Arial"/>
      <family val="2"/>
    </font>
    <font>
      <sz val="9"/>
      <color indexed="81"/>
      <name val="Tahoma"/>
      <family val="2"/>
    </font>
    <font>
      <b/>
      <u/>
      <sz val="12"/>
      <color theme="1"/>
      <name val="Arial"/>
      <family val="2"/>
    </font>
    <font>
      <sz val="9"/>
      <color indexed="81"/>
      <name val="Segoe UI"/>
      <family val="2"/>
    </font>
    <font>
      <b/>
      <sz val="9"/>
      <color indexed="81"/>
      <name val="Segoe UI"/>
      <family val="2"/>
    </font>
    <font>
      <sz val="9"/>
      <name val="Arial"/>
      <family val="2"/>
    </font>
    <font>
      <b/>
      <u/>
      <sz val="12"/>
      <name val="Arial"/>
      <family val="2"/>
    </font>
    <font>
      <vertAlign val="subscript"/>
      <sz val="10"/>
      <name val="Arial"/>
      <family val="2"/>
    </font>
    <font>
      <b/>
      <sz val="9"/>
      <color theme="1"/>
      <name val="Arial"/>
      <family val="2"/>
    </font>
    <font>
      <sz val="10"/>
      <color theme="0" tint="-0.499984740745262"/>
      <name val="Arial"/>
      <family val="2"/>
    </font>
    <font>
      <sz val="12"/>
      <color theme="1"/>
      <name val="Arial"/>
      <family val="2"/>
    </font>
    <font>
      <u/>
      <sz val="10"/>
      <name val="Arial"/>
      <family val="2"/>
    </font>
    <font>
      <sz val="8"/>
      <color rgb="FFFF0000"/>
      <name val="Arial"/>
      <family val="2"/>
    </font>
    <font>
      <sz val="8"/>
      <color rgb="FF222222"/>
      <name val="Arial"/>
      <family val="2"/>
    </font>
    <font>
      <b/>
      <sz val="11"/>
      <color rgb="FF000000"/>
      <name val="Verdana"/>
      <family val="2"/>
    </font>
    <font>
      <b/>
      <sz val="9"/>
      <color rgb="FF000000"/>
      <name val="Verdana"/>
      <family val="2"/>
    </font>
    <font>
      <sz val="30"/>
      <color theme="1"/>
      <name val="Arial"/>
      <family val="2"/>
    </font>
    <font>
      <sz val="20"/>
      <color theme="1"/>
      <name val="Arial"/>
      <family val="2"/>
    </font>
    <font>
      <vertAlign val="superscript"/>
      <sz val="10"/>
      <color theme="1"/>
      <name val="Arial"/>
      <family val="2"/>
    </font>
    <font>
      <sz val="10"/>
      <color rgb="FFFFC000"/>
      <name val="Arial"/>
      <family val="2"/>
    </font>
    <font>
      <b/>
      <sz val="14"/>
      <name val="Arial"/>
      <family val="2"/>
    </font>
    <font>
      <sz val="14"/>
      <name val="Arial"/>
      <family val="2"/>
    </font>
  </fonts>
  <fills count="18">
    <fill>
      <patternFill patternType="none"/>
    </fill>
    <fill>
      <patternFill patternType="gray125"/>
    </fill>
    <fill>
      <patternFill patternType="solid">
        <fgColor indexed="22"/>
        <bgColor indexed="64"/>
      </patternFill>
    </fill>
    <fill>
      <patternFill patternType="darkTrellis"/>
    </fill>
    <fill>
      <patternFill patternType="solid">
        <fgColor rgb="FF007C92"/>
        <bgColor indexed="64"/>
      </patternFill>
    </fill>
    <fill>
      <patternFill patternType="solid">
        <fgColor theme="0"/>
        <bgColor indexed="64"/>
      </patternFill>
    </fill>
    <fill>
      <patternFill patternType="solid">
        <fgColor rgb="FFA5D867"/>
        <bgColor indexed="64"/>
      </patternFill>
    </fill>
    <fill>
      <patternFill patternType="solid">
        <fgColor rgb="FFDBE5F0"/>
        <bgColor indexed="64"/>
      </patternFill>
    </fill>
    <fill>
      <patternFill patternType="solid">
        <fgColor rgb="FFFED100"/>
        <bgColor indexed="64"/>
      </patternFill>
    </fill>
    <fill>
      <patternFill patternType="solid">
        <fgColor rgb="FFD5E1EF"/>
        <bgColor indexed="64"/>
      </patternFill>
    </fill>
    <fill>
      <patternFill patternType="solid">
        <fgColor rgb="FF3C4981"/>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4DAA50"/>
        <bgColor indexed="64"/>
      </patternFill>
    </fill>
    <fill>
      <patternFill patternType="solid">
        <fgColor rgb="FFFFC000"/>
        <bgColor indexed="64"/>
      </patternFill>
    </fill>
    <fill>
      <patternFill patternType="solid">
        <fgColor theme="6"/>
        <bgColor indexed="64"/>
      </patternFill>
    </fill>
    <fill>
      <patternFill patternType="solid">
        <fgColor theme="9" tint="0.59999389629810485"/>
        <bgColor indexed="64"/>
      </patternFill>
    </fill>
    <fill>
      <patternFill patternType="solid">
        <fgColor theme="9"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auto="1"/>
      </left>
      <right/>
      <top/>
      <bottom/>
      <diagonal/>
    </border>
    <border>
      <left/>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s>
  <cellStyleXfs count="50">
    <xf numFmtId="0" fontId="0" fillId="0" borderId="0"/>
    <xf numFmtId="0" fontId="2" fillId="0" borderId="0"/>
    <xf numFmtId="0" fontId="3" fillId="0" borderId="0"/>
    <xf numFmtId="164" fontId="4" fillId="0" borderId="0"/>
    <xf numFmtId="49" fontId="4" fillId="0" borderId="0"/>
    <xf numFmtId="165" fontId="4" fillId="0" borderId="0">
      <alignment horizontal="center"/>
    </xf>
    <xf numFmtId="166" fontId="4" fillId="0" borderId="0"/>
    <xf numFmtId="167" fontId="4" fillId="0" borderId="0"/>
    <xf numFmtId="168" fontId="4" fillId="0" borderId="0"/>
    <xf numFmtId="169" fontId="4" fillId="0" borderId="0"/>
    <xf numFmtId="170" fontId="5" fillId="0" borderId="0"/>
    <xf numFmtId="171" fontId="6" fillId="0" borderId="0"/>
    <xf numFmtId="172" fontId="5" fillId="0" borderId="0"/>
    <xf numFmtId="49" fontId="7" fillId="0" borderId="1" applyNumberFormat="0" applyFont="0" applyFill="0" applyBorder="0" applyProtection="0">
      <alignment horizontal="left" vertical="center" indent="2"/>
    </xf>
    <xf numFmtId="173" fontId="4" fillId="0" borderId="0"/>
    <xf numFmtId="174" fontId="4" fillId="0" borderId="0"/>
    <xf numFmtId="175" fontId="4" fillId="0" borderId="0"/>
    <xf numFmtId="176" fontId="5" fillId="0" borderId="0"/>
    <xf numFmtId="49" fontId="7" fillId="0" borderId="2" applyNumberFormat="0" applyFont="0" applyFill="0" applyBorder="0" applyProtection="0">
      <alignment horizontal="left" vertical="center" indent="5"/>
    </xf>
    <xf numFmtId="177" fontId="4" fillId="0" borderId="0">
      <alignment horizontal="center"/>
    </xf>
    <xf numFmtId="178" fontId="4" fillId="0" borderId="0">
      <alignment horizontal="center"/>
    </xf>
    <xf numFmtId="179" fontId="4" fillId="0" borderId="0">
      <alignment horizontal="center"/>
    </xf>
    <xf numFmtId="180" fontId="4" fillId="0" borderId="0">
      <alignment horizontal="center"/>
    </xf>
    <xf numFmtId="181" fontId="4" fillId="0" borderId="0">
      <alignment horizontal="center"/>
    </xf>
    <xf numFmtId="0" fontId="3" fillId="0" borderId="0" applyFont="0" applyFill="0" applyBorder="0" applyAlignment="0" applyProtection="0"/>
    <xf numFmtId="182" fontId="3" fillId="0" borderId="3" applyFont="0" applyFill="0" applyBorder="0" applyAlignment="0" applyProtection="0">
      <alignment horizontal="left"/>
    </xf>
    <xf numFmtId="183" fontId="3" fillId="0" borderId="3" applyFont="0" applyFill="0" applyBorder="0" applyAlignment="0" applyProtection="0">
      <alignment horizontal="left"/>
    </xf>
    <xf numFmtId="184" fontId="3" fillId="0" borderId="3"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alignment horizontal="left"/>
    </xf>
    <xf numFmtId="185" fontId="3" fillId="0" borderId="3" applyFont="0" applyFill="0" applyBorder="0" applyAlignment="0" applyProtection="0">
      <alignment horizontal="left"/>
    </xf>
    <xf numFmtId="186" fontId="3" fillId="0" borderId="3" applyFont="0" applyFill="0" applyBorder="0" applyAlignment="0" applyProtection="0">
      <alignment horizontal="left"/>
    </xf>
    <xf numFmtId="187" fontId="3" fillId="0" borderId="3" applyFont="0" applyFill="0" applyBorder="0" applyAlignment="0" applyProtection="0">
      <alignment horizontal="left"/>
    </xf>
    <xf numFmtId="188" fontId="3" fillId="0" borderId="3" applyFont="0" applyFill="0" applyBorder="0" applyAlignment="0" applyProtection="0">
      <alignment horizontal="left"/>
    </xf>
    <xf numFmtId="189" fontId="3" fillId="0" borderId="3" applyFont="0" applyFill="0" applyBorder="0" applyAlignment="0" applyProtection="0">
      <alignment horizontal="left"/>
    </xf>
    <xf numFmtId="190" fontId="3" fillId="0" borderId="3" applyFont="0" applyFill="0" applyBorder="0" applyAlignment="0" applyProtection="0">
      <alignment horizontal="left"/>
    </xf>
    <xf numFmtId="4" fontId="8" fillId="0" borderId="4" applyFill="0" applyBorder="0" applyProtection="0">
      <alignment horizontal="right" vertical="center"/>
    </xf>
    <xf numFmtId="191" fontId="3" fillId="0" borderId="0" applyFont="0" applyFill="0" applyBorder="0" applyAlignment="0" applyProtection="0"/>
    <xf numFmtId="0" fontId="9" fillId="0" borderId="0" applyNumberFormat="0" applyFill="0" applyBorder="0" applyAlignment="0" applyProtection="0"/>
    <xf numFmtId="164" fontId="5" fillId="0" borderId="0"/>
    <xf numFmtId="4" fontId="7" fillId="0" borderId="1" applyFill="0" applyBorder="0" applyProtection="0">
      <alignment horizontal="right" vertical="center"/>
    </xf>
    <xf numFmtId="49" fontId="8" fillId="0" borderId="1" applyNumberFormat="0" applyFill="0" applyBorder="0" applyProtection="0">
      <alignment horizontal="left" vertical="center"/>
    </xf>
    <xf numFmtId="0" fontId="7" fillId="0" borderId="1" applyNumberFormat="0" applyFill="0" applyAlignment="0" applyProtection="0"/>
    <xf numFmtId="0" fontId="10" fillId="2" borderId="0" applyNumberFormat="0" applyFont="0" applyBorder="0" applyAlignment="0" applyProtection="0"/>
    <xf numFmtId="0" fontId="3" fillId="0" borderId="0"/>
    <xf numFmtId="49" fontId="5" fillId="0" borderId="0"/>
    <xf numFmtId="192" fontId="7" fillId="3" borderId="1" applyNumberFormat="0" applyFont="0" applyBorder="0" applyAlignment="0" applyProtection="0">
      <alignment horizontal="right" vertical="center"/>
    </xf>
    <xf numFmtId="0" fontId="7" fillId="0" borderId="0"/>
    <xf numFmtId="0" fontId="3" fillId="0" borderId="0"/>
    <xf numFmtId="9" fontId="15" fillId="0" borderId="0" applyFont="0" applyFill="0" applyBorder="0" applyAlignment="0" applyProtection="0"/>
  </cellStyleXfs>
  <cellXfs count="999">
    <xf numFmtId="0" fontId="0" fillId="0" borderId="0" xfId="0"/>
    <xf numFmtId="0" fontId="22" fillId="4" borderId="0" xfId="0" applyFont="1" applyFill="1" applyAlignment="1">
      <alignment horizontal="left" indent="1"/>
    </xf>
    <xf numFmtId="0" fontId="22" fillId="4" borderId="0" xfId="0" applyFont="1" applyFill="1" applyAlignment="1">
      <alignment horizontal="left" vertical="top" indent="2"/>
    </xf>
    <xf numFmtId="0" fontId="12" fillId="4" borderId="0" xfId="0" applyFont="1" applyFill="1"/>
    <xf numFmtId="0" fontId="29" fillId="0" borderId="0" xfId="0" applyFont="1" applyAlignment="1">
      <alignment vertical="center"/>
    </xf>
    <xf numFmtId="0" fontId="0" fillId="0" borderId="0" xfId="0" applyAlignment="1">
      <alignment vertical="top" wrapText="1"/>
    </xf>
    <xf numFmtId="196" fontId="0" fillId="6" borderId="2" xfId="0" applyNumberFormat="1" applyFill="1" applyBorder="1" applyAlignment="1" applyProtection="1">
      <alignment horizontal="center" vertical="center"/>
      <protection locked="0"/>
    </xf>
    <xf numFmtId="0" fontId="0" fillId="0" borderId="0" xfId="0"/>
    <xf numFmtId="0" fontId="16" fillId="4" borderId="0" xfId="0" applyFont="1" applyFill="1"/>
    <xf numFmtId="0" fontId="0" fillId="5" borderId="0" xfId="0" applyFill="1"/>
    <xf numFmtId="0" fontId="14" fillId="0" borderId="0" xfId="0" applyFont="1"/>
    <xf numFmtId="0" fontId="18" fillId="0" borderId="0" xfId="0" applyFont="1" applyAlignment="1">
      <alignment horizontal="left" vertical="center" wrapText="1"/>
    </xf>
    <xf numFmtId="0" fontId="23" fillId="4" borderId="0" xfId="0" applyFont="1" applyFill="1" applyAlignment="1" applyProtection="1">
      <alignment vertical="center" wrapText="1"/>
    </xf>
    <xf numFmtId="0" fontId="16" fillId="4" borderId="0" xfId="0" applyFont="1" applyFill="1" applyProtection="1"/>
    <xf numFmtId="0" fontId="0" fillId="5" borderId="0" xfId="0" applyFill="1" applyProtection="1"/>
    <xf numFmtId="0" fontId="0" fillId="5" borderId="0" xfId="0" applyFill="1" applyBorder="1" applyProtection="1"/>
    <xf numFmtId="0" fontId="0" fillId="5" borderId="48" xfId="0" applyFill="1" applyBorder="1" applyProtection="1"/>
    <xf numFmtId="14" fontId="0" fillId="5" borderId="0" xfId="0" applyNumberFormat="1" applyFill="1" applyAlignment="1" applyProtection="1">
      <alignment horizontal="left"/>
    </xf>
    <xf numFmtId="0" fontId="0" fillId="5" borderId="0" xfId="0" applyFill="1" applyAlignment="1" applyProtection="1">
      <alignment vertical="top" wrapText="1"/>
    </xf>
    <xf numFmtId="0" fontId="0" fillId="5" borderId="0" xfId="0" applyFill="1" applyBorder="1" applyAlignment="1" applyProtection="1">
      <alignment vertical="top" wrapText="1"/>
    </xf>
    <xf numFmtId="0" fontId="0" fillId="5" borderId="55" xfId="0" applyFill="1" applyBorder="1" applyAlignment="1" applyProtection="1">
      <alignment vertical="top" wrapText="1"/>
    </xf>
    <xf numFmtId="0" fontId="0" fillId="5" borderId="15" xfId="0" applyFill="1" applyBorder="1" applyAlignment="1" applyProtection="1">
      <alignment vertical="top" wrapText="1"/>
    </xf>
    <xf numFmtId="0" fontId="0" fillId="5" borderId="55" xfId="0" applyFill="1" applyBorder="1" applyProtection="1"/>
    <xf numFmtId="0" fontId="0" fillId="5" borderId="15" xfId="0" applyFill="1" applyBorder="1" applyProtection="1"/>
    <xf numFmtId="0" fontId="0" fillId="5" borderId="67" xfId="0" applyFill="1" applyBorder="1" applyProtection="1"/>
    <xf numFmtId="0" fontId="0" fillId="5" borderId="16" xfId="0" applyFill="1" applyBorder="1" applyProtection="1"/>
    <xf numFmtId="0" fontId="22" fillId="4" borderId="0" xfId="0" applyFont="1" applyFill="1" applyAlignment="1" applyProtection="1">
      <alignment horizontal="left" vertical="top" indent="2"/>
    </xf>
    <xf numFmtId="0" fontId="16" fillId="4" borderId="0" xfId="0" applyFont="1" applyFill="1" applyAlignment="1" applyProtection="1">
      <alignment horizontal="left" vertical="top" indent="2"/>
    </xf>
    <xf numFmtId="0" fontId="26" fillId="5" borderId="0" xfId="0" applyFont="1" applyFill="1" applyProtection="1"/>
    <xf numFmtId="0" fontId="18" fillId="5" borderId="0" xfId="0" applyFont="1" applyFill="1" applyProtection="1"/>
    <xf numFmtId="0" fontId="17" fillId="5" borderId="0" xfId="0" applyFont="1" applyFill="1" applyBorder="1" applyAlignment="1" applyProtection="1">
      <alignment horizontal="left" vertical="center" indent="1"/>
    </xf>
    <xf numFmtId="0" fontId="16" fillId="5" borderId="0" xfId="0" applyFont="1" applyFill="1" applyProtection="1"/>
    <xf numFmtId="0" fontId="12" fillId="5" borderId="0" xfId="0" applyFont="1" applyFill="1" applyProtection="1"/>
    <xf numFmtId="0" fontId="0" fillId="5" borderId="2" xfId="0" applyFill="1" applyBorder="1" applyAlignment="1" applyProtection="1">
      <alignment vertical="center"/>
    </xf>
    <xf numFmtId="0" fontId="0" fillId="5" borderId="1" xfId="0" applyFill="1" applyBorder="1" applyProtection="1"/>
    <xf numFmtId="0" fontId="0" fillId="5" borderId="0" xfId="0" applyFill="1" applyAlignment="1" applyProtection="1">
      <alignment vertical="center"/>
    </xf>
    <xf numFmtId="0" fontId="3" fillId="5" borderId="33" xfId="0" applyFont="1" applyFill="1" applyBorder="1" applyAlignment="1" applyProtection="1">
      <alignment vertical="center"/>
    </xf>
    <xf numFmtId="0" fontId="3" fillId="5" borderId="34" xfId="0" applyFont="1" applyFill="1" applyBorder="1" applyAlignment="1" applyProtection="1">
      <alignment vertical="center"/>
    </xf>
    <xf numFmtId="0" fontId="18" fillId="5" borderId="0" xfId="0" applyFont="1" applyFill="1" applyAlignment="1" applyProtection="1">
      <alignment vertical="center"/>
    </xf>
    <xf numFmtId="0" fontId="0" fillId="5" borderId="1"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38" fillId="5" borderId="0" xfId="0" applyFont="1" applyFill="1" applyBorder="1" applyAlignment="1" applyProtection="1">
      <alignment horizontal="left" vertical="center" indent="1"/>
    </xf>
    <xf numFmtId="0" fontId="0" fillId="5" borderId="0" xfId="0" applyFill="1" applyAlignment="1" applyProtection="1">
      <alignment horizontal="left" vertical="center"/>
    </xf>
    <xf numFmtId="0" fontId="0" fillId="5" borderId="0" xfId="0" applyFill="1" applyBorder="1" applyAlignment="1" applyProtection="1">
      <alignment horizontal="left"/>
    </xf>
    <xf numFmtId="0" fontId="0" fillId="5" borderId="0" xfId="0" applyFill="1" applyBorder="1" applyAlignment="1" applyProtection="1">
      <alignment horizontal="left" vertical="center" wrapText="1"/>
    </xf>
    <xf numFmtId="0" fontId="0" fillId="5" borderId="9" xfId="0" applyFill="1" applyBorder="1" applyProtection="1"/>
    <xf numFmtId="0" fontId="0" fillId="5" borderId="54" xfId="0" applyFill="1" applyBorder="1" applyProtection="1"/>
    <xf numFmtId="0" fontId="0" fillId="5" borderId="0" xfId="0" applyFill="1" applyBorder="1" applyProtection="1">
      <protection locked="0"/>
    </xf>
    <xf numFmtId="0" fontId="0" fillId="5" borderId="54" xfId="0" applyFill="1" applyBorder="1" applyProtection="1">
      <protection locked="0"/>
    </xf>
    <xf numFmtId="0" fontId="0" fillId="5" borderId="36" xfId="0" applyFill="1" applyBorder="1" applyProtection="1"/>
    <xf numFmtId="0" fontId="0" fillId="5" borderId="45" xfId="0" applyFill="1" applyBorder="1" applyProtection="1"/>
    <xf numFmtId="0" fontId="14" fillId="5" borderId="0" xfId="0" applyFont="1" applyFill="1" applyProtection="1"/>
    <xf numFmtId="0" fontId="0" fillId="5" borderId="29" xfId="0" applyFill="1" applyBorder="1" applyAlignment="1" applyProtection="1">
      <alignment horizontal="center"/>
    </xf>
    <xf numFmtId="0" fontId="0" fillId="5" borderId="46" xfId="0" applyFill="1" applyBorder="1" applyAlignment="1" applyProtection="1">
      <alignment horizontal="center"/>
    </xf>
    <xf numFmtId="0" fontId="0" fillId="5" borderId="0" xfId="0" applyFill="1" applyAlignment="1" applyProtection="1">
      <alignment horizontal="center" vertical="center"/>
    </xf>
    <xf numFmtId="0" fontId="0" fillId="9" borderId="2" xfId="0" applyFill="1" applyBorder="1" applyAlignment="1" applyProtection="1">
      <alignment horizontal="center" vertical="center"/>
    </xf>
    <xf numFmtId="0" fontId="0" fillId="5" borderId="0" xfId="0" applyFill="1" applyAlignment="1" applyProtection="1">
      <alignment horizontal="left" vertical="top"/>
    </xf>
    <xf numFmtId="0" fontId="0" fillId="5" borderId="33" xfId="0" applyFill="1" applyBorder="1" applyProtection="1"/>
    <xf numFmtId="0" fontId="0" fillId="5" borderId="41" xfId="0" applyFill="1" applyBorder="1" applyProtection="1"/>
    <xf numFmtId="0" fontId="0" fillId="5" borderId="37" xfId="0" applyFill="1" applyBorder="1" applyProtection="1"/>
    <xf numFmtId="0" fontId="0" fillId="5" borderId="42" xfId="0" applyFill="1" applyBorder="1" applyProtection="1"/>
    <xf numFmtId="0" fontId="0" fillId="5" borderId="20" xfId="0" applyFill="1" applyBorder="1" applyAlignment="1" applyProtection="1">
      <alignment vertical="center"/>
    </xf>
    <xf numFmtId="0" fontId="0" fillId="5" borderId="21" xfId="0" applyFill="1" applyBorder="1" applyAlignment="1" applyProtection="1">
      <alignment vertical="center"/>
    </xf>
    <xf numFmtId="0" fontId="0" fillId="5" borderId="0" xfId="0" applyFill="1" applyBorder="1" applyAlignment="1" applyProtection="1">
      <alignment horizontal="center" vertical="center"/>
    </xf>
    <xf numFmtId="0" fontId="14" fillId="5" borderId="9" xfId="0" applyFont="1" applyFill="1" applyBorder="1" applyAlignment="1" applyProtection="1">
      <alignment horizontal="left" vertical="center" indent="2"/>
    </xf>
    <xf numFmtId="0" fontId="0" fillId="5" borderId="37" xfId="0" applyFill="1" applyBorder="1" applyAlignment="1" applyProtection="1">
      <alignment horizontal="center" vertical="center"/>
    </xf>
    <xf numFmtId="0" fontId="0" fillId="5" borderId="42" xfId="0" applyFill="1" applyBorder="1" applyAlignment="1" applyProtection="1">
      <alignment horizontal="center" vertical="center"/>
    </xf>
    <xf numFmtId="0" fontId="14" fillId="5" borderId="9" xfId="0" applyFont="1" applyFill="1" applyBorder="1" applyAlignment="1" applyProtection="1">
      <alignment horizontal="left" vertical="center"/>
    </xf>
    <xf numFmtId="0" fontId="0" fillId="5" borderId="42" xfId="0" applyFill="1" applyBorder="1" applyAlignment="1" applyProtection="1">
      <alignment horizontal="left" vertical="center"/>
    </xf>
    <xf numFmtId="0" fontId="0" fillId="5" borderId="23" xfId="0" applyFill="1" applyBorder="1" applyAlignment="1" applyProtection="1">
      <alignment vertical="center"/>
    </xf>
    <xf numFmtId="0" fontId="0" fillId="5" borderId="22" xfId="0" applyFill="1" applyBorder="1" applyAlignment="1" applyProtection="1">
      <alignment vertical="center"/>
    </xf>
    <xf numFmtId="0" fontId="17" fillId="5" borderId="22" xfId="0" applyFont="1" applyFill="1" applyBorder="1" applyAlignment="1" applyProtection="1">
      <alignment horizontal="center" vertical="center"/>
    </xf>
    <xf numFmtId="0" fontId="0" fillId="5" borderId="37" xfId="0" applyFont="1" applyFill="1" applyBorder="1" applyAlignment="1" applyProtection="1">
      <alignment horizontal="center" vertical="center"/>
    </xf>
    <xf numFmtId="0" fontId="0" fillId="5" borderId="42" xfId="0" applyFont="1" applyFill="1" applyBorder="1" applyAlignment="1" applyProtection="1">
      <alignment horizontal="center" vertical="center"/>
    </xf>
    <xf numFmtId="0" fontId="0" fillId="5" borderId="2" xfId="0" applyFont="1" applyFill="1" applyBorder="1" applyAlignment="1" applyProtection="1">
      <alignment horizontal="center" vertical="center"/>
    </xf>
    <xf numFmtId="0" fontId="0" fillId="5" borderId="11" xfId="0" applyFill="1" applyBorder="1" applyAlignment="1" applyProtection="1">
      <alignment horizontal="left" vertical="center" indent="2"/>
    </xf>
    <xf numFmtId="0" fontId="0" fillId="5" borderId="7" xfId="0" applyFill="1" applyBorder="1" applyAlignment="1" applyProtection="1">
      <alignment horizontal="left" vertical="center"/>
    </xf>
    <xf numFmtId="0" fontId="17" fillId="5" borderId="7" xfId="0" applyFont="1" applyFill="1" applyBorder="1" applyAlignment="1" applyProtection="1">
      <alignment horizontal="center" vertical="center"/>
    </xf>
    <xf numFmtId="0" fontId="0" fillId="5" borderId="9" xfId="0" applyFill="1" applyBorder="1" applyAlignment="1" applyProtection="1">
      <alignment horizontal="left" vertical="center" indent="2"/>
    </xf>
    <xf numFmtId="0" fontId="0" fillId="5" borderId="9" xfId="0" applyFont="1" applyFill="1" applyBorder="1" applyAlignment="1" applyProtection="1">
      <alignment vertical="center" wrapText="1"/>
    </xf>
    <xf numFmtId="0" fontId="0" fillId="5" borderId="38" xfId="0" applyFill="1" applyBorder="1" applyProtection="1"/>
    <xf numFmtId="0" fontId="0" fillId="5" borderId="47" xfId="0" applyFill="1" applyBorder="1" applyProtection="1"/>
    <xf numFmtId="0" fontId="0" fillId="5" borderId="13" xfId="0" applyFill="1" applyBorder="1" applyProtection="1"/>
    <xf numFmtId="0" fontId="0" fillId="5" borderId="11" xfId="0" applyFill="1" applyBorder="1" applyAlignment="1" applyProtection="1">
      <alignment horizontal="left" vertical="center"/>
    </xf>
    <xf numFmtId="4" fontId="0" fillId="6" borderId="2" xfId="0" applyNumberFormat="1" applyFill="1" applyBorder="1" applyAlignment="1" applyProtection="1">
      <alignment horizontal="center" vertical="center"/>
    </xf>
    <xf numFmtId="4" fontId="0" fillId="6" borderId="43" xfId="0" applyNumberFormat="1" applyFill="1" applyBorder="1" applyAlignment="1" applyProtection="1">
      <alignment horizontal="center" vertical="center"/>
    </xf>
    <xf numFmtId="0" fontId="0" fillId="5" borderId="37" xfId="0" applyFill="1" applyBorder="1" applyAlignment="1" applyProtection="1">
      <alignment horizontal="left"/>
    </xf>
    <xf numFmtId="0" fontId="0" fillId="5" borderId="42" xfId="0" applyFill="1" applyBorder="1" applyAlignment="1" applyProtection="1">
      <alignment horizontal="left"/>
    </xf>
    <xf numFmtId="0" fontId="18" fillId="5" borderId="9" xfId="0" applyFont="1" applyFill="1" applyBorder="1" applyAlignment="1" applyProtection="1">
      <alignment horizontal="left" vertical="top" wrapText="1" indent="2"/>
    </xf>
    <xf numFmtId="0" fontId="18" fillId="5" borderId="0" xfId="0" applyFont="1" applyFill="1" applyBorder="1" applyAlignment="1" applyProtection="1">
      <alignment horizontal="left" vertical="top" wrapText="1" indent="2"/>
    </xf>
    <xf numFmtId="3" fontId="0" fillId="9" borderId="2" xfId="0" applyNumberFormat="1" applyFill="1" applyBorder="1" applyAlignment="1" applyProtection="1">
      <alignment horizontal="center" vertical="center"/>
    </xf>
    <xf numFmtId="3" fontId="0" fillId="9" borderId="43" xfId="0" applyNumberFormat="1" applyFill="1" applyBorder="1" applyAlignment="1" applyProtection="1">
      <alignment horizontal="center" vertical="center"/>
    </xf>
    <xf numFmtId="0" fontId="0" fillId="5" borderId="11" xfId="0" applyFill="1" applyBorder="1" applyProtection="1"/>
    <xf numFmtId="0" fontId="17" fillId="5" borderId="9" xfId="0" applyFont="1" applyFill="1" applyBorder="1" applyAlignment="1" applyProtection="1">
      <alignment horizontal="left" vertical="top" indent="2"/>
    </xf>
    <xf numFmtId="194" fontId="16" fillId="5" borderId="42" xfId="0" applyNumberFormat="1" applyFont="1" applyFill="1" applyBorder="1" applyAlignment="1" applyProtection="1">
      <alignment horizontal="center" vertical="center"/>
    </xf>
    <xf numFmtId="0" fontId="14" fillId="5" borderId="9" xfId="0" applyFont="1" applyFill="1" applyBorder="1" applyAlignment="1" applyProtection="1">
      <alignment vertical="center"/>
    </xf>
    <xf numFmtId="0" fontId="17" fillId="5" borderId="0" xfId="0" applyFont="1" applyFill="1" applyBorder="1" applyAlignment="1" applyProtection="1">
      <alignment horizontal="center" vertical="center"/>
    </xf>
    <xf numFmtId="194" fontId="0" fillId="5" borderId="42" xfId="0" applyNumberFormat="1" applyFill="1" applyBorder="1" applyAlignment="1" applyProtection="1">
      <alignment horizontal="center" vertical="center"/>
    </xf>
    <xf numFmtId="0" fontId="0" fillId="5" borderId="0" xfId="0" applyFill="1" applyBorder="1" applyAlignment="1" applyProtection="1">
      <alignment horizontal="left" vertical="center" indent="2"/>
    </xf>
    <xf numFmtId="0" fontId="3" fillId="5" borderId="0" xfId="0" applyFont="1" applyFill="1" applyBorder="1" applyAlignment="1" applyProtection="1">
      <alignment horizontal="left" vertical="center"/>
    </xf>
    <xf numFmtId="0" fontId="35" fillId="5" borderId="0" xfId="0" applyFont="1" applyFill="1" applyProtection="1"/>
    <xf numFmtId="0" fontId="14" fillId="5" borderId="8" xfId="0" applyFont="1" applyFill="1" applyBorder="1" applyAlignment="1" applyProtection="1">
      <alignment vertical="center"/>
    </xf>
    <xf numFmtId="0" fontId="14" fillId="5" borderId="6" xfId="0" applyFont="1" applyFill="1" applyBorder="1" applyAlignment="1" applyProtection="1">
      <alignment vertical="center"/>
    </xf>
    <xf numFmtId="4" fontId="16" fillId="5" borderId="36" xfId="0" applyNumberFormat="1" applyFont="1" applyFill="1" applyBorder="1" applyProtection="1"/>
    <xf numFmtId="4" fontId="16" fillId="5" borderId="45" xfId="0" applyNumberFormat="1" applyFont="1" applyFill="1" applyBorder="1" applyProtection="1"/>
    <xf numFmtId="0" fontId="0" fillId="5" borderId="23" xfId="0" applyFill="1" applyBorder="1" applyAlignment="1" applyProtection="1">
      <alignment horizontal="left" vertical="center"/>
    </xf>
    <xf numFmtId="0" fontId="0" fillId="5" borderId="6" xfId="0" applyFill="1" applyBorder="1" applyAlignment="1" applyProtection="1">
      <alignment horizontal="left" vertical="center"/>
    </xf>
    <xf numFmtId="3" fontId="0" fillId="8" borderId="31" xfId="0" applyNumberFormat="1" applyFill="1" applyBorder="1" applyAlignment="1" applyProtection="1">
      <alignment horizontal="center" vertical="center"/>
    </xf>
    <xf numFmtId="3" fontId="0" fillId="8" borderId="44" xfId="0" applyNumberFormat="1" applyFill="1" applyBorder="1" applyAlignment="1" applyProtection="1">
      <alignment horizontal="center" vertical="center"/>
    </xf>
    <xf numFmtId="0" fontId="3" fillId="5" borderId="27" xfId="0" applyFont="1" applyFill="1" applyBorder="1" applyAlignment="1" applyProtection="1">
      <alignment horizontal="left" vertical="center"/>
    </xf>
    <xf numFmtId="0" fontId="0" fillId="5" borderId="57" xfId="0" applyFill="1" applyBorder="1" applyAlignment="1" applyProtection="1">
      <alignment horizontal="left" vertical="center"/>
    </xf>
    <xf numFmtId="0" fontId="17" fillId="5" borderId="57" xfId="0" applyFont="1" applyFill="1" applyBorder="1" applyAlignment="1" applyProtection="1">
      <alignment horizontal="center" vertical="center"/>
    </xf>
    <xf numFmtId="3" fontId="0" fillId="8" borderId="2" xfId="0" applyNumberFormat="1" applyFill="1" applyBorder="1" applyAlignment="1" applyProtection="1">
      <alignment horizontal="center" vertical="center"/>
    </xf>
    <xf numFmtId="3" fontId="0" fillId="8" borderId="43" xfId="0" applyNumberFormat="1" applyFill="1" applyBorder="1" applyAlignment="1" applyProtection="1">
      <alignment horizontal="center" vertical="center"/>
    </xf>
    <xf numFmtId="0" fontId="0" fillId="5" borderId="10" xfId="0" applyFill="1" applyBorder="1" applyAlignment="1" applyProtection="1">
      <alignment horizontal="left" vertical="center"/>
    </xf>
    <xf numFmtId="0" fontId="17" fillId="5" borderId="18" xfId="0" applyFont="1" applyFill="1" applyBorder="1" applyAlignment="1" applyProtection="1">
      <alignment horizontal="center" vertical="center"/>
    </xf>
    <xf numFmtId="0" fontId="0" fillId="5" borderId="56" xfId="0" applyFill="1" applyBorder="1" applyAlignment="1" applyProtection="1">
      <alignment horizontal="left" vertical="center"/>
    </xf>
    <xf numFmtId="0" fontId="17" fillId="5" borderId="12" xfId="0" applyFont="1" applyFill="1" applyBorder="1" applyAlignment="1" applyProtection="1">
      <alignment horizontal="right" vertical="center"/>
    </xf>
    <xf numFmtId="196" fontId="0" fillId="9" borderId="33" xfId="0" applyNumberFormat="1" applyFill="1" applyBorder="1" applyAlignment="1" applyProtection="1">
      <alignment horizontal="center" vertical="center"/>
    </xf>
    <xf numFmtId="0" fontId="0" fillId="5" borderId="40" xfId="0" applyFill="1" applyBorder="1" applyAlignment="1" applyProtection="1">
      <alignment vertical="center"/>
    </xf>
    <xf numFmtId="0" fontId="17" fillId="5" borderId="58" xfId="0" applyFont="1" applyFill="1" applyBorder="1" applyAlignment="1" applyProtection="1">
      <alignment horizontal="center" vertical="center"/>
    </xf>
    <xf numFmtId="3" fontId="0" fillId="9" borderId="31" xfId="0" applyNumberFormat="1" applyFill="1" applyBorder="1" applyAlignment="1" applyProtection="1">
      <alignment horizontal="center" vertical="center"/>
    </xf>
    <xf numFmtId="3" fontId="0" fillId="9" borderId="44" xfId="0" applyNumberFormat="1" applyFill="1" applyBorder="1" applyAlignment="1" applyProtection="1">
      <alignment horizontal="center" vertical="center"/>
    </xf>
    <xf numFmtId="0" fontId="17" fillId="5" borderId="65" xfId="0" applyFont="1" applyFill="1" applyBorder="1" applyAlignment="1" applyProtection="1">
      <alignment horizontal="center" vertical="center"/>
    </xf>
    <xf numFmtId="3" fontId="0" fillId="9" borderId="33" xfId="0" applyNumberFormat="1" applyFill="1" applyBorder="1" applyAlignment="1" applyProtection="1">
      <alignment horizontal="center" vertical="center"/>
    </xf>
    <xf numFmtId="3" fontId="0" fillId="9" borderId="49" xfId="0" applyNumberForma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0" fillId="5" borderId="0" xfId="0" applyFill="1" applyBorder="1" applyAlignment="1" applyProtection="1">
      <alignment vertical="center"/>
    </xf>
    <xf numFmtId="4" fontId="0" fillId="9" borderId="44" xfId="0" applyNumberFormat="1" applyFill="1" applyBorder="1" applyAlignment="1" applyProtection="1">
      <alignment horizontal="center" vertical="center"/>
    </xf>
    <xf numFmtId="197" fontId="0" fillId="9" borderId="43" xfId="49" applyNumberFormat="1" applyFont="1" applyFill="1" applyBorder="1" applyAlignment="1" applyProtection="1">
      <alignment horizontal="center" vertical="center"/>
    </xf>
    <xf numFmtId="0" fontId="17" fillId="5" borderId="56" xfId="0" applyFont="1" applyFill="1" applyBorder="1" applyAlignment="1" applyProtection="1">
      <alignment horizontal="center" vertical="center"/>
    </xf>
    <xf numFmtId="0" fontId="17" fillId="5" borderId="0" xfId="0" applyFont="1" applyFill="1" applyBorder="1" applyAlignment="1" applyProtection="1">
      <alignment horizontal="right" vertical="center"/>
    </xf>
    <xf numFmtId="0" fontId="20" fillId="5" borderId="0" xfId="0" applyFont="1" applyFill="1" applyProtection="1"/>
    <xf numFmtId="3" fontId="0" fillId="5" borderId="0" xfId="0" applyNumberFormat="1" applyFill="1" applyAlignment="1" applyProtection="1">
      <alignment horizontal="center" vertical="center"/>
    </xf>
    <xf numFmtId="3" fontId="0" fillId="5" borderId="0" xfId="0" applyNumberFormat="1" applyFill="1" applyAlignment="1" applyProtection="1">
      <alignment horizontal="center"/>
    </xf>
    <xf numFmtId="0" fontId="0" fillId="6" borderId="43" xfId="0" applyFill="1" applyBorder="1" applyAlignment="1" applyProtection="1">
      <alignment horizontal="center" vertical="center"/>
      <protection locked="0"/>
    </xf>
    <xf numFmtId="3" fontId="0" fillId="6" borderId="2" xfId="0" applyNumberFormat="1" applyFill="1" applyBorder="1" applyAlignment="1" applyProtection="1">
      <alignment horizontal="center" vertical="center"/>
      <protection locked="0"/>
    </xf>
    <xf numFmtId="3" fontId="0" fillId="6" borderId="43" xfId="0" applyNumberFormat="1" applyFill="1" applyBorder="1" applyAlignment="1" applyProtection="1">
      <alignment horizontal="center" vertical="center"/>
      <protection locked="0"/>
    </xf>
    <xf numFmtId="3" fontId="0" fillId="6" borderId="33" xfId="0" applyNumberFormat="1" applyFill="1" applyBorder="1" applyAlignment="1" applyProtection="1">
      <alignment horizontal="center" vertical="center"/>
      <protection locked="0"/>
    </xf>
    <xf numFmtId="3" fontId="0" fillId="6" borderId="41" xfId="0" applyNumberFormat="1"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4" fontId="0" fillId="6" borderId="43" xfId="0" applyNumberFormat="1" applyFill="1" applyBorder="1" applyAlignment="1" applyProtection="1">
      <alignment horizontal="center" vertical="center"/>
      <protection locked="0"/>
    </xf>
    <xf numFmtId="195" fontId="0" fillId="6" borderId="43" xfId="0" applyNumberFormat="1" applyFill="1" applyBorder="1" applyAlignment="1" applyProtection="1">
      <alignment horizontal="center" vertical="center"/>
      <protection locked="0"/>
    </xf>
    <xf numFmtId="195" fontId="0" fillId="6" borderId="49" xfId="0" applyNumberFormat="1" applyFill="1" applyBorder="1" applyAlignment="1" applyProtection="1">
      <alignment horizontal="center" vertical="center"/>
      <protection locked="0"/>
    </xf>
    <xf numFmtId="0" fontId="0" fillId="5" borderId="0" xfId="0" applyFont="1" applyFill="1" applyBorder="1" applyProtection="1"/>
    <xf numFmtId="0" fontId="0" fillId="5" borderId="16" xfId="0" applyFill="1" applyBorder="1" applyAlignment="1" applyProtection="1">
      <alignment horizontal="center"/>
    </xf>
    <xf numFmtId="0" fontId="12" fillId="5" borderId="0" xfId="0" applyFont="1" applyFill="1" applyAlignment="1" applyProtection="1">
      <alignment horizontal="center" vertical="center"/>
    </xf>
    <xf numFmtId="0" fontId="0" fillId="5" borderId="1"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5" borderId="23" xfId="0" applyFill="1" applyBorder="1" applyProtection="1"/>
    <xf numFmtId="0" fontId="0" fillId="5" borderId="22" xfId="0" applyFill="1" applyBorder="1" applyProtection="1"/>
    <xf numFmtId="0" fontId="12" fillId="5" borderId="22" xfId="0" applyFont="1" applyFill="1" applyBorder="1" applyProtection="1"/>
    <xf numFmtId="0" fontId="0" fillId="5" borderId="13" xfId="0" applyFill="1" applyBorder="1" applyAlignment="1" applyProtection="1">
      <alignment horizontal="left" vertical="center"/>
    </xf>
    <xf numFmtId="0" fontId="12" fillId="5" borderId="0" xfId="0" applyFont="1" applyFill="1" applyBorder="1" applyProtection="1"/>
    <xf numFmtId="0" fontId="12" fillId="5" borderId="42" xfId="0" applyFont="1" applyFill="1" applyBorder="1" applyAlignment="1" applyProtection="1">
      <alignment vertical="top"/>
    </xf>
    <xf numFmtId="0" fontId="0" fillId="5" borderId="13" xfId="0" applyFill="1" applyBorder="1" applyAlignment="1" applyProtection="1">
      <alignment vertical="center"/>
    </xf>
    <xf numFmtId="0" fontId="0" fillId="5" borderId="57" xfId="0" applyFill="1" applyBorder="1" applyAlignment="1" applyProtection="1">
      <alignment vertical="center"/>
    </xf>
    <xf numFmtId="0" fontId="0" fillId="5" borderId="9" xfId="0" applyFill="1" applyBorder="1" applyAlignment="1" applyProtection="1">
      <alignment vertical="center"/>
    </xf>
    <xf numFmtId="0" fontId="0" fillId="5" borderId="10" xfId="0" applyFill="1" applyBorder="1" applyAlignment="1" applyProtection="1">
      <alignment vertical="center"/>
    </xf>
    <xf numFmtId="0" fontId="0" fillId="5" borderId="5" xfId="0" applyFill="1" applyBorder="1" applyAlignment="1" applyProtection="1">
      <alignment vertical="center"/>
    </xf>
    <xf numFmtId="0" fontId="0" fillId="5" borderId="18" xfId="0" applyFill="1" applyBorder="1" applyAlignment="1" applyProtection="1">
      <alignment vertical="center"/>
    </xf>
    <xf numFmtId="0" fontId="0" fillId="5" borderId="7" xfId="0" applyFill="1" applyBorder="1" applyProtection="1"/>
    <xf numFmtId="0" fontId="12" fillId="5" borderId="7" xfId="0" applyFont="1" applyFill="1" applyBorder="1" applyProtection="1"/>
    <xf numFmtId="0" fontId="12" fillId="5" borderId="42" xfId="0" applyFont="1" applyFill="1" applyBorder="1" applyAlignment="1" applyProtection="1">
      <alignment horizontal="left" vertical="top"/>
    </xf>
    <xf numFmtId="0" fontId="12" fillId="5" borderId="25" xfId="0" applyFont="1" applyFill="1" applyBorder="1" applyAlignment="1" applyProtection="1">
      <alignment horizontal="left" vertical="top" wrapText="1"/>
    </xf>
    <xf numFmtId="0" fontId="12" fillId="5" borderId="9"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14" fillId="0" borderId="9" xfId="0" applyFont="1" applyFill="1" applyBorder="1" applyAlignment="1" applyProtection="1">
      <alignment horizontal="left" vertical="center"/>
    </xf>
    <xf numFmtId="0" fontId="12" fillId="5" borderId="9" xfId="0" applyFont="1" applyFill="1" applyBorder="1" applyAlignment="1" applyProtection="1">
      <alignment horizontal="left" vertical="center"/>
    </xf>
    <xf numFmtId="0" fontId="0" fillId="5" borderId="15" xfId="0" applyFill="1" applyBorder="1" applyAlignment="1" applyProtection="1">
      <alignment horizontal="left" vertical="center"/>
    </xf>
    <xf numFmtId="0" fontId="16" fillId="5" borderId="42" xfId="0" applyFont="1" applyFill="1" applyBorder="1" applyAlignment="1" applyProtection="1">
      <alignment horizontal="center" vertical="center"/>
    </xf>
    <xf numFmtId="0" fontId="27" fillId="5" borderId="9" xfId="0" applyFont="1" applyFill="1" applyBorder="1" applyAlignment="1" applyProtection="1">
      <alignment horizontal="center" vertical="center"/>
    </xf>
    <xf numFmtId="0" fontId="12" fillId="5" borderId="9" xfId="0" applyFont="1" applyFill="1" applyBorder="1" applyProtection="1"/>
    <xf numFmtId="0" fontId="35" fillId="0" borderId="0" xfId="0" applyFont="1" applyFill="1" applyProtection="1"/>
    <xf numFmtId="0" fontId="27" fillId="5" borderId="0" xfId="0" applyFont="1" applyFill="1" applyBorder="1" applyAlignment="1" applyProtection="1">
      <alignment horizontal="center" vertical="center"/>
    </xf>
    <xf numFmtId="0" fontId="0" fillId="5" borderId="9" xfId="0" applyFont="1" applyFill="1" applyBorder="1" applyAlignment="1" applyProtection="1">
      <alignment horizontal="left" vertical="center"/>
    </xf>
    <xf numFmtId="0" fontId="17" fillId="5" borderId="24" xfId="0" applyFont="1" applyFill="1" applyBorder="1" applyAlignment="1" applyProtection="1">
      <alignment horizontal="center" vertical="center"/>
    </xf>
    <xf numFmtId="0" fontId="0" fillId="5" borderId="27" xfId="0" applyFill="1" applyBorder="1" applyAlignment="1" applyProtection="1">
      <alignment horizontal="left" vertical="center"/>
    </xf>
    <xf numFmtId="0" fontId="17" fillId="5" borderId="66" xfId="0" applyFont="1" applyFill="1" applyBorder="1" applyAlignment="1" applyProtection="1">
      <alignment horizontal="center" vertical="center"/>
    </xf>
    <xf numFmtId="0" fontId="17" fillId="5" borderId="26" xfId="0" applyFont="1" applyFill="1" applyBorder="1" applyAlignment="1" applyProtection="1">
      <alignment horizontal="center" vertical="center"/>
    </xf>
    <xf numFmtId="3" fontId="0" fillId="9" borderId="1" xfId="0" applyNumberFormat="1" applyFill="1" applyBorder="1" applyAlignment="1" applyProtection="1">
      <alignment horizontal="center" vertical="center"/>
    </xf>
    <xf numFmtId="0" fontId="0" fillId="5" borderId="8" xfId="0" applyFill="1" applyBorder="1" applyAlignment="1" applyProtection="1">
      <alignment horizontal="left" vertical="center"/>
    </xf>
    <xf numFmtId="0" fontId="0" fillId="5" borderId="6" xfId="0" applyFill="1" applyBorder="1" applyProtection="1"/>
    <xf numFmtId="0" fontId="0" fillId="5" borderId="56" xfId="0" applyFill="1" applyBorder="1" applyProtection="1"/>
    <xf numFmtId="0" fontId="17" fillId="5" borderId="54" xfId="0" applyFont="1" applyFill="1" applyBorder="1" applyAlignment="1" applyProtection="1">
      <alignment horizontal="center" vertical="center"/>
    </xf>
    <xf numFmtId="0" fontId="0" fillId="5" borderId="57" xfId="0" applyFill="1" applyBorder="1" applyProtection="1"/>
    <xf numFmtId="3" fontId="0" fillId="8" borderId="1" xfId="0" applyNumberFormat="1" applyFill="1" applyBorder="1" applyAlignment="1" applyProtection="1">
      <alignment horizontal="center" vertical="center"/>
    </xf>
    <xf numFmtId="0" fontId="0" fillId="5" borderId="18" xfId="0" applyFill="1" applyBorder="1" applyProtection="1"/>
    <xf numFmtId="0" fontId="0" fillId="5" borderId="18" xfId="0" applyFill="1" applyBorder="1" applyAlignment="1" applyProtection="1">
      <alignment horizontal="left" vertical="center"/>
    </xf>
    <xf numFmtId="0" fontId="0" fillId="5" borderId="5" xfId="0" applyFill="1" applyBorder="1" applyAlignment="1" applyProtection="1">
      <alignment horizontal="center" vertical="center"/>
    </xf>
    <xf numFmtId="0" fontId="17" fillId="5" borderId="14" xfId="0" applyFont="1" applyFill="1" applyBorder="1" applyAlignment="1" applyProtection="1">
      <alignment horizontal="center" vertical="center"/>
    </xf>
    <xf numFmtId="0" fontId="0" fillId="5" borderId="7" xfId="0" applyFill="1" applyBorder="1" applyAlignment="1" applyProtection="1">
      <alignment horizontal="center" vertical="center"/>
    </xf>
    <xf numFmtId="0" fontId="0" fillId="5" borderId="12" xfId="0" applyFill="1" applyBorder="1" applyProtection="1"/>
    <xf numFmtId="0" fontId="0" fillId="5" borderId="42" xfId="0" applyFill="1" applyBorder="1" applyAlignment="1" applyProtection="1">
      <alignment horizontal="center"/>
    </xf>
    <xf numFmtId="0" fontId="0" fillId="5" borderId="5" xfId="0" applyFill="1" applyBorder="1" applyProtection="1"/>
    <xf numFmtId="0" fontId="0" fillId="5" borderId="5" xfId="0" applyFill="1" applyBorder="1" applyAlignment="1" applyProtection="1">
      <alignment horizontal="left" vertical="center"/>
    </xf>
    <xf numFmtId="0" fontId="17" fillId="5" borderId="12" xfId="0" applyFont="1" applyFill="1" applyBorder="1" applyAlignment="1" applyProtection="1">
      <alignment horizontal="center" vertical="center"/>
    </xf>
    <xf numFmtId="0" fontId="0" fillId="5" borderId="54" xfId="0" applyFill="1" applyBorder="1" applyAlignment="1" applyProtection="1">
      <alignment vertical="center"/>
    </xf>
    <xf numFmtId="4" fontId="0" fillId="8" borderId="1" xfId="0" applyNumberFormat="1" applyFill="1" applyBorder="1" applyAlignment="1" applyProtection="1">
      <alignment horizontal="center" vertical="center"/>
    </xf>
    <xf numFmtId="4" fontId="0" fillId="9" borderId="1" xfId="0" applyNumberFormat="1" applyFill="1" applyBorder="1" applyAlignment="1" applyProtection="1">
      <alignment horizontal="center" vertical="center"/>
    </xf>
    <xf numFmtId="197" fontId="0" fillId="9" borderId="1" xfId="49" applyNumberFormat="1" applyFont="1" applyFill="1" applyBorder="1" applyAlignment="1" applyProtection="1">
      <alignment horizontal="center" vertical="center"/>
    </xf>
    <xf numFmtId="0" fontId="0" fillId="5" borderId="51" xfId="0" applyFill="1" applyBorder="1" applyProtection="1"/>
    <xf numFmtId="0" fontId="0" fillId="5" borderId="49" xfId="0" applyFill="1" applyBorder="1" applyProtection="1"/>
    <xf numFmtId="0" fontId="0" fillId="8" borderId="1" xfId="0" applyNumberFormat="1" applyFill="1" applyBorder="1" applyAlignment="1" applyProtection="1">
      <alignment horizontal="center" vertical="center"/>
    </xf>
    <xf numFmtId="0" fontId="3" fillId="6" borderId="1" xfId="0" applyFont="1" applyFill="1" applyBorder="1" applyAlignment="1" applyProtection="1">
      <alignment horizontal="left" vertical="top" wrapText="1"/>
      <protection locked="0"/>
    </xf>
    <xf numFmtId="3" fontId="3" fillId="6" borderId="4" xfId="0" applyNumberFormat="1" applyFont="1" applyFill="1" applyBorder="1" applyAlignment="1" applyProtection="1">
      <alignment horizontal="left" vertical="top" wrapText="1"/>
      <protection locked="0"/>
    </xf>
    <xf numFmtId="0" fontId="3" fillId="6" borderId="4" xfId="0" applyFont="1" applyFill="1" applyBorder="1" applyAlignment="1" applyProtection="1">
      <alignment horizontal="left" vertical="top" wrapText="1"/>
      <protection locked="0"/>
    </xf>
    <xf numFmtId="0" fontId="0" fillId="6" borderId="1" xfId="0" applyFill="1" applyBorder="1" applyAlignment="1" applyProtection="1">
      <alignment horizontal="center"/>
      <protection locked="0"/>
    </xf>
    <xf numFmtId="4" fontId="0" fillId="6" borderId="1" xfId="0" applyNumberFormat="1" applyFill="1" applyBorder="1" applyAlignment="1" applyProtection="1">
      <alignment horizontal="center" vertical="center"/>
      <protection locked="0"/>
    </xf>
    <xf numFmtId="195" fontId="0" fillId="6" borderId="1" xfId="0" applyNumberFormat="1" applyFill="1" applyBorder="1" applyAlignment="1" applyProtection="1">
      <alignment horizontal="center" vertical="center"/>
      <protection locked="0"/>
    </xf>
    <xf numFmtId="0" fontId="0" fillId="5" borderId="52" xfId="0" applyFill="1" applyBorder="1" applyAlignment="1" applyProtection="1">
      <alignment horizontal="center" vertical="center"/>
    </xf>
    <xf numFmtId="0" fontId="0" fillId="5" borderId="34" xfId="0" applyFill="1" applyBorder="1" applyAlignment="1" applyProtection="1">
      <alignment horizontal="center" vertical="center"/>
    </xf>
    <xf numFmtId="0" fontId="0" fillId="5" borderId="30" xfId="0" applyFill="1" applyBorder="1" applyAlignment="1" applyProtection="1">
      <alignment horizontal="center" vertical="center"/>
    </xf>
    <xf numFmtId="0" fontId="0" fillId="5" borderId="61"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 xfId="0" applyFill="1" applyBorder="1" applyAlignment="1" applyProtection="1">
      <alignment horizontal="center" vertical="center"/>
    </xf>
    <xf numFmtId="0" fontId="12" fillId="5" borderId="0" xfId="0" applyFont="1" applyFill="1" applyAlignment="1" applyProtection="1">
      <alignment vertical="center"/>
    </xf>
    <xf numFmtId="0" fontId="17" fillId="5" borderId="0" xfId="0" applyFont="1" applyFill="1" applyBorder="1" applyAlignment="1" applyProtection="1">
      <alignment horizontal="left" vertical="center"/>
    </xf>
    <xf numFmtId="0" fontId="0" fillId="0" borderId="69" xfId="0" applyFill="1" applyBorder="1" applyAlignment="1" applyProtection="1">
      <alignment horizontal="center" vertical="center"/>
    </xf>
    <xf numFmtId="0" fontId="0" fillId="0" borderId="19" xfId="0" applyFill="1" applyBorder="1" applyAlignment="1" applyProtection="1">
      <alignment horizontal="center" vertical="center" wrapText="1"/>
    </xf>
    <xf numFmtId="0" fontId="0" fillId="5" borderId="19" xfId="0" applyFill="1" applyBorder="1" applyAlignment="1" applyProtection="1">
      <alignment horizontal="center" vertical="center" wrapText="1"/>
    </xf>
    <xf numFmtId="0" fontId="0" fillId="5" borderId="16" xfId="0" applyFill="1" applyBorder="1" applyAlignment="1" applyProtection="1">
      <alignment horizontal="center" vertical="center" wrapText="1"/>
    </xf>
    <xf numFmtId="0" fontId="0" fillId="5" borderId="69" xfId="0" applyFill="1" applyBorder="1" applyAlignment="1" applyProtection="1">
      <alignment horizontal="center" vertical="center"/>
    </xf>
    <xf numFmtId="0" fontId="0" fillId="5" borderId="27" xfId="0" applyFill="1" applyBorder="1" applyAlignment="1" applyProtection="1">
      <alignment horizontal="left" vertical="center" indent="2"/>
    </xf>
    <xf numFmtId="0" fontId="0" fillId="5" borderId="18" xfId="0" applyFill="1" applyBorder="1" applyAlignment="1" applyProtection="1">
      <alignment horizontal="left" vertical="center" indent="2"/>
    </xf>
    <xf numFmtId="0" fontId="0" fillId="5" borderId="19" xfId="0" applyFill="1" applyBorder="1" applyAlignment="1" applyProtection="1">
      <alignment horizontal="left" vertical="center" indent="2"/>
    </xf>
    <xf numFmtId="0" fontId="0" fillId="0" borderId="61" xfId="0" applyFill="1" applyBorder="1" applyAlignment="1" applyProtection="1">
      <alignment horizontal="center" vertical="center" wrapText="1"/>
    </xf>
    <xf numFmtId="0" fontId="0" fillId="5" borderId="62" xfId="0" applyFill="1" applyBorder="1" applyAlignment="1" applyProtection="1">
      <alignment horizontal="center" vertical="center" wrapText="1"/>
    </xf>
    <xf numFmtId="0" fontId="0" fillId="0" borderId="48"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5" borderId="27" xfId="0" applyFill="1" applyBorder="1" applyAlignment="1" applyProtection="1">
      <alignment horizontal="left" vertical="center" indent="1"/>
    </xf>
    <xf numFmtId="0" fontId="0" fillId="5" borderId="48" xfId="0" applyFill="1" applyBorder="1" applyAlignment="1" applyProtection="1">
      <alignment horizontal="left" vertical="center"/>
    </xf>
    <xf numFmtId="0" fontId="0" fillId="5" borderId="48" xfId="0" applyFill="1" applyBorder="1" applyAlignment="1" applyProtection="1">
      <alignment horizontal="center" vertical="center"/>
    </xf>
    <xf numFmtId="0" fontId="0" fillId="5" borderId="60" xfId="0" applyFill="1" applyBorder="1" applyAlignment="1" applyProtection="1">
      <alignment horizontal="left" vertical="center" indent="1"/>
    </xf>
    <xf numFmtId="0" fontId="0" fillId="5" borderId="61" xfId="0" applyFill="1" applyBorder="1" applyAlignment="1" applyProtection="1">
      <alignment horizontal="left" vertical="center"/>
    </xf>
    <xf numFmtId="0" fontId="0" fillId="0" borderId="25" xfId="0" applyFill="1" applyBorder="1" applyAlignment="1" applyProtection="1">
      <alignment horizontal="center" vertical="center" wrapText="1"/>
    </xf>
    <xf numFmtId="0" fontId="0" fillId="5" borderId="0" xfId="0" applyFill="1" applyAlignment="1" applyProtection="1"/>
    <xf numFmtId="0" fontId="3" fillId="5" borderId="0" xfId="0" applyFont="1" applyFill="1" applyBorder="1" applyAlignment="1" applyProtection="1">
      <alignment horizontal="left" vertical="top"/>
    </xf>
    <xf numFmtId="0" fontId="16" fillId="4" borderId="0" xfId="0" applyFont="1" applyFill="1" applyAlignment="1" applyProtection="1">
      <alignment horizontal="left" indent="1"/>
    </xf>
    <xf numFmtId="0" fontId="0" fillId="5" borderId="0" xfId="0" applyFont="1" applyFill="1" applyAlignment="1" applyProtection="1">
      <alignment horizontal="left" vertical="center" wrapText="1"/>
    </xf>
    <xf numFmtId="0" fontId="0" fillId="5" borderId="0" xfId="0" applyFont="1" applyFill="1" applyAlignment="1" applyProtection="1">
      <alignment horizontal="center" vertical="center" wrapText="1"/>
    </xf>
    <xf numFmtId="10" fontId="0" fillId="5" borderId="0" xfId="0" applyNumberFormat="1" applyFont="1" applyFill="1" applyAlignment="1" applyProtection="1">
      <alignment horizontal="center" vertical="top"/>
    </xf>
    <xf numFmtId="0" fontId="0" fillId="5" borderId="0" xfId="0" applyFont="1" applyFill="1" applyAlignment="1" applyProtection="1">
      <alignment vertical="top"/>
    </xf>
    <xf numFmtId="0" fontId="0" fillId="0" borderId="0" xfId="0" applyFill="1" applyProtection="1"/>
    <xf numFmtId="0" fontId="0" fillId="0" borderId="0" xfId="0" applyProtection="1"/>
    <xf numFmtId="0" fontId="0" fillId="5" borderId="0" xfId="0" applyFill="1" applyAlignment="1" applyProtection="1">
      <alignment horizontal="left"/>
    </xf>
    <xf numFmtId="10" fontId="0" fillId="5" borderId="0" xfId="0" applyNumberFormat="1" applyFill="1" applyAlignment="1" applyProtection="1">
      <alignment horizontal="center"/>
    </xf>
    <xf numFmtId="0" fontId="0" fillId="5" borderId="0" xfId="0" applyFill="1" applyAlignment="1" applyProtection="1">
      <alignment horizontal="center"/>
    </xf>
    <xf numFmtId="10" fontId="0" fillId="5" borderId="0" xfId="0" applyNumberFormat="1" applyFill="1" applyBorder="1" applyAlignment="1" applyProtection="1">
      <alignment horizontal="center"/>
    </xf>
    <xf numFmtId="0" fontId="0" fillId="5" borderId="15" xfId="0" applyFill="1" applyBorder="1" applyAlignment="1" applyProtection="1">
      <alignment horizontal="center"/>
    </xf>
    <xf numFmtId="10" fontId="0" fillId="9" borderId="1" xfId="0" applyNumberFormat="1" applyFill="1" applyBorder="1" applyAlignment="1" applyProtection="1">
      <alignment horizontal="center"/>
    </xf>
    <xf numFmtId="0" fontId="3" fillId="5" borderId="0" xfId="0" applyFont="1" applyFill="1" applyProtection="1"/>
    <xf numFmtId="194" fontId="0" fillId="5" borderId="0" xfId="0" applyNumberFormat="1" applyFill="1" applyAlignment="1" applyProtection="1">
      <alignment horizontal="center" vertical="top"/>
    </xf>
    <xf numFmtId="0" fontId="16" fillId="5" borderId="0" xfId="0" applyFont="1" applyFill="1" applyAlignment="1" applyProtection="1">
      <alignment horizontal="left" indent="2"/>
    </xf>
    <xf numFmtId="0" fontId="3" fillId="5" borderId="0" xfId="0" applyFont="1" applyFill="1" applyAlignment="1" applyProtection="1">
      <alignment horizontal="left" vertical="top"/>
    </xf>
    <xf numFmtId="0" fontId="12" fillId="5" borderId="0" xfId="0" applyFont="1" applyFill="1" applyBorder="1" applyAlignment="1" applyProtection="1">
      <alignment horizontal="left" vertical="top"/>
    </xf>
    <xf numFmtId="10" fontId="0" fillId="5" borderId="0" xfId="0" applyNumberFormat="1" applyFill="1" applyAlignment="1" applyProtection="1">
      <alignment horizontal="center" vertical="top"/>
    </xf>
    <xf numFmtId="0" fontId="16" fillId="5" borderId="0" xfId="0" applyFont="1" applyFill="1" applyBorder="1" applyProtection="1"/>
    <xf numFmtId="0" fontId="0" fillId="5" borderId="0" xfId="0" applyFont="1" applyFill="1" applyBorder="1" applyAlignment="1" applyProtection="1">
      <alignment horizontal="center" vertical="center" wrapText="1"/>
    </xf>
    <xf numFmtId="10" fontId="0" fillId="5" borderId="0" xfId="0" applyNumberFormat="1" applyFill="1" applyBorder="1" applyAlignment="1" applyProtection="1">
      <alignment horizontal="center" vertical="top"/>
    </xf>
    <xf numFmtId="0" fontId="0" fillId="0" borderId="0" xfId="0" applyFill="1" applyBorder="1" applyProtection="1"/>
    <xf numFmtId="0" fontId="0" fillId="0" borderId="0" xfId="0" applyBorder="1" applyProtection="1"/>
    <xf numFmtId="0" fontId="0" fillId="5" borderId="0" xfId="0" applyFont="1" applyFill="1" applyProtection="1"/>
    <xf numFmtId="10" fontId="0" fillId="9" borderId="1" xfId="0" applyNumberFormat="1" applyFill="1" applyBorder="1" applyAlignment="1" applyProtection="1">
      <alignment horizontal="center" vertical="center"/>
    </xf>
    <xf numFmtId="10" fontId="0" fillId="5" borderId="0" xfId="0" applyNumberFormat="1" applyFill="1" applyAlignment="1" applyProtection="1">
      <alignment horizontal="center" vertical="center"/>
    </xf>
    <xf numFmtId="193" fontId="3" fillId="5" borderId="0" xfId="0" applyNumberFormat="1" applyFont="1" applyFill="1" applyAlignment="1" applyProtection="1">
      <alignment horizontal="center" vertical="top"/>
    </xf>
    <xf numFmtId="0" fontId="0" fillId="5" borderId="0" xfId="0" applyFill="1" applyAlignment="1" applyProtection="1">
      <alignment horizontal="left" indent="1"/>
    </xf>
    <xf numFmtId="0" fontId="0" fillId="5" borderId="1" xfId="0" applyFont="1" applyFill="1" applyBorder="1" applyAlignment="1" applyProtection="1">
      <alignment horizontal="left"/>
    </xf>
    <xf numFmtId="0" fontId="0" fillId="5" borderId="0" xfId="0" applyFont="1" applyFill="1" applyBorder="1" applyAlignment="1" applyProtection="1">
      <alignment horizontal="center"/>
    </xf>
    <xf numFmtId="0" fontId="0" fillId="5" borderId="0" xfId="0" applyFont="1" applyFill="1" applyBorder="1" applyAlignment="1" applyProtection="1">
      <alignment horizontal="left"/>
    </xf>
    <xf numFmtId="0" fontId="17" fillId="5" borderId="55" xfId="0" applyFont="1" applyFill="1" applyBorder="1" applyAlignment="1" applyProtection="1">
      <alignment horizontal="left" vertical="center" indent="1"/>
    </xf>
    <xf numFmtId="0" fontId="17" fillId="5" borderId="21" xfId="0" applyFont="1" applyFill="1" applyBorder="1" applyAlignment="1" applyProtection="1">
      <alignment horizontal="right" vertical="center"/>
    </xf>
    <xf numFmtId="194" fontId="0" fillId="9" borderId="39" xfId="0" applyNumberFormat="1" applyFill="1" applyBorder="1" applyAlignment="1" applyProtection="1">
      <alignment horizontal="center" vertical="center"/>
    </xf>
    <xf numFmtId="0" fontId="0" fillId="5" borderId="0" xfId="0" applyFont="1" applyFill="1" applyBorder="1" applyAlignment="1" applyProtection="1"/>
    <xf numFmtId="0" fontId="14" fillId="5" borderId="0" xfId="0" applyFont="1" applyFill="1" applyAlignment="1" applyProtection="1"/>
    <xf numFmtId="0" fontId="14" fillId="5" borderId="0" xfId="0" applyFont="1" applyFill="1" applyAlignment="1" applyProtection="1">
      <alignment horizontal="left"/>
    </xf>
    <xf numFmtId="9" fontId="0" fillId="6" borderId="44" xfId="49" applyFont="1" applyFill="1" applyBorder="1" applyAlignment="1" applyProtection="1">
      <alignment horizontal="center" vertical="center"/>
      <protection locked="0"/>
    </xf>
    <xf numFmtId="9" fontId="0" fillId="6" borderId="43" xfId="49" applyFont="1" applyFill="1" applyBorder="1" applyAlignment="1" applyProtection="1">
      <alignment horizontal="center" vertical="center"/>
      <protection locked="0"/>
    </xf>
    <xf numFmtId="9" fontId="0" fillId="6" borderId="1" xfId="49" applyFont="1" applyFill="1" applyBorder="1" applyAlignment="1" applyProtection="1">
      <alignment horizontal="center" vertical="center"/>
      <protection locked="0"/>
    </xf>
    <xf numFmtId="0" fontId="14" fillId="5" borderId="0" xfId="0" applyFont="1" applyFill="1" applyAlignment="1" applyProtection="1">
      <alignment horizontal="center" vertical="center"/>
    </xf>
    <xf numFmtId="0" fontId="0" fillId="5" borderId="9" xfId="0" applyFill="1" applyBorder="1" applyAlignment="1" applyProtection="1">
      <alignment horizontal="center"/>
    </xf>
    <xf numFmtId="0" fontId="0" fillId="5" borderId="0" xfId="0" applyFill="1" applyBorder="1" applyAlignment="1" applyProtection="1">
      <alignment horizontal="center"/>
    </xf>
    <xf numFmtId="0" fontId="0" fillId="5" borderId="54" xfId="0" applyFill="1" applyBorder="1" applyAlignment="1" applyProtection="1">
      <alignment horizontal="center"/>
    </xf>
    <xf numFmtId="0" fontId="14" fillId="5" borderId="0" xfId="0" applyFont="1" applyFill="1" applyAlignment="1" applyProtection="1">
      <alignment horizontal="center"/>
    </xf>
    <xf numFmtId="0" fontId="14" fillId="5" borderId="9" xfId="0" applyFont="1" applyFill="1" applyBorder="1" applyAlignment="1" applyProtection="1">
      <alignment horizontal="center"/>
    </xf>
    <xf numFmtId="0" fontId="14" fillId="5" borderId="54" xfId="0" applyFont="1" applyFill="1" applyBorder="1" applyAlignment="1" applyProtection="1">
      <alignment horizontal="center" vertical="center"/>
    </xf>
    <xf numFmtId="195" fontId="0" fillId="5" borderId="0" xfId="0" applyNumberFormat="1" applyFill="1" applyAlignment="1" applyProtection="1">
      <alignment horizontal="center" vertical="center"/>
    </xf>
    <xf numFmtId="3" fontId="0" fillId="5" borderId="0" xfId="0" applyNumberFormat="1" applyFill="1" applyBorder="1" applyAlignment="1" applyProtection="1">
      <alignment horizontal="center" vertical="center"/>
    </xf>
    <xf numFmtId="3" fontId="0" fillId="5" borderId="54" xfId="0" applyNumberFormat="1" applyFill="1" applyBorder="1" applyProtection="1"/>
    <xf numFmtId="0" fontId="0" fillId="5" borderId="11" xfId="0" applyFont="1" applyFill="1" applyBorder="1" applyAlignment="1" applyProtection="1">
      <alignment horizontal="center" vertical="center"/>
    </xf>
    <xf numFmtId="3" fontId="14" fillId="9" borderId="59" xfId="0" applyNumberFormat="1" applyFont="1" applyFill="1" applyBorder="1" applyAlignment="1" applyProtection="1">
      <alignment horizontal="center" vertical="center"/>
    </xf>
    <xf numFmtId="3" fontId="14" fillId="9" borderId="35" xfId="0" applyNumberFormat="1" applyFont="1" applyFill="1" applyBorder="1" applyAlignment="1" applyProtection="1">
      <alignment horizontal="center" vertical="center"/>
    </xf>
    <xf numFmtId="3" fontId="0" fillId="9" borderId="1" xfId="0" applyNumberFormat="1" applyFill="1" applyBorder="1" applyAlignment="1" applyProtection="1">
      <alignment horizontal="center" vertical="center"/>
      <protection locked="0"/>
    </xf>
    <xf numFmtId="3" fontId="0" fillId="9" borderId="28" xfId="0" applyNumberFormat="1" applyFill="1" applyBorder="1" applyAlignment="1" applyProtection="1">
      <alignment horizontal="center" vertical="center"/>
      <protection locked="0"/>
    </xf>
    <xf numFmtId="0" fontId="0" fillId="0" borderId="0" xfId="0" applyAlignment="1" applyProtection="1">
      <alignment vertical="top" wrapText="1"/>
    </xf>
    <xf numFmtId="0" fontId="29" fillId="0" borderId="0" xfId="0" applyFont="1" applyAlignment="1" applyProtection="1">
      <alignment horizontal="center" vertical="top"/>
    </xf>
    <xf numFmtId="0" fontId="0" fillId="0" borderId="0" xfId="0" applyAlignment="1" applyProtection="1">
      <alignment horizontal="center" vertical="top"/>
    </xf>
    <xf numFmtId="9" fontId="0" fillId="9" borderId="1" xfId="49" applyFont="1" applyFill="1" applyBorder="1" applyAlignment="1" applyProtection="1">
      <alignment horizontal="center" vertical="center" wrapText="1"/>
    </xf>
    <xf numFmtId="2" fontId="28" fillId="12" borderId="0" xfId="0" applyNumberFormat="1" applyFont="1" applyFill="1" applyBorder="1" applyAlignment="1" applyProtection="1">
      <alignment horizontal="center" vertical="center" wrapText="1"/>
    </xf>
    <xf numFmtId="0" fontId="0" fillId="12" borderId="0" xfId="0" applyFill="1" applyAlignment="1" applyProtection="1">
      <alignment vertical="center"/>
    </xf>
    <xf numFmtId="0" fontId="0" fillId="12" borderId="0" xfId="0" applyFill="1" applyAlignment="1" applyProtection="1">
      <alignment horizontal="center" vertical="center"/>
    </xf>
    <xf numFmtId="0" fontId="30" fillId="12" borderId="0" xfId="0" applyFont="1" applyFill="1" applyAlignment="1" applyProtection="1">
      <alignment horizontal="center" vertical="top"/>
    </xf>
    <xf numFmtId="0" fontId="0" fillId="12" borderId="0" xfId="0" applyFill="1" applyAlignment="1" applyProtection="1">
      <alignment vertical="top"/>
    </xf>
    <xf numFmtId="9" fontId="0" fillId="6" borderId="1" xfId="49"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protection locked="0"/>
    </xf>
    <xf numFmtId="0" fontId="0" fillId="5" borderId="0" xfId="0" applyFill="1" applyAlignment="1" applyProtection="1">
      <alignment horizontal="center" wrapText="1"/>
    </xf>
    <xf numFmtId="0" fontId="23" fillId="13" borderId="0" xfId="0" applyFont="1" applyFill="1" applyAlignment="1" applyProtection="1">
      <alignment vertical="center" wrapText="1"/>
    </xf>
    <xf numFmtId="0" fontId="17" fillId="5" borderId="0" xfId="0" applyFont="1" applyFill="1" applyBorder="1" applyAlignment="1" applyProtection="1">
      <alignment horizontal="left" vertical="center" wrapText="1" indent="1"/>
    </xf>
    <xf numFmtId="0" fontId="0" fillId="5" borderId="37" xfId="0" applyFill="1" applyBorder="1"/>
    <xf numFmtId="0" fontId="0" fillId="5" borderId="42" xfId="0" applyFill="1" applyBorder="1"/>
    <xf numFmtId="0" fontId="0" fillId="5" borderId="0" xfId="0" applyFill="1" applyAlignment="1">
      <alignment horizontal="left" vertical="center"/>
    </xf>
    <xf numFmtId="0" fontId="0" fillId="5" borderId="11" xfId="0" applyFill="1" applyBorder="1"/>
    <xf numFmtId="0" fontId="0" fillId="5" borderId="20" xfId="0" applyFill="1" applyBorder="1" applyAlignment="1">
      <alignment horizontal="left" vertical="center"/>
    </xf>
    <xf numFmtId="0" fontId="0" fillId="5" borderId="21" xfId="0" applyFill="1" applyBorder="1" applyAlignment="1">
      <alignment horizontal="left" vertical="center"/>
    </xf>
    <xf numFmtId="0" fontId="17" fillId="5" borderId="21" xfId="0" applyFont="1" applyFill="1" applyBorder="1" applyAlignment="1">
      <alignment horizontal="center" vertical="center"/>
    </xf>
    <xf numFmtId="3" fontId="43" fillId="8" borderId="39" xfId="0" applyNumberFormat="1" applyFont="1" applyFill="1" applyBorder="1" applyAlignment="1">
      <alignment horizontal="center" vertical="center"/>
    </xf>
    <xf numFmtId="4" fontId="43" fillId="8" borderId="39" xfId="0" applyNumberFormat="1" applyFont="1" applyFill="1" applyBorder="1" applyAlignment="1" applyProtection="1">
      <alignment horizontal="center" vertical="center"/>
    </xf>
    <xf numFmtId="0" fontId="18" fillId="5" borderId="16" xfId="0" applyFont="1" applyFill="1" applyBorder="1" applyAlignment="1" applyProtection="1">
      <alignment horizontal="left" vertical="center"/>
    </xf>
    <xf numFmtId="194" fontId="0" fillId="9" borderId="1" xfId="0" applyNumberFormat="1" applyFill="1" applyBorder="1" applyAlignment="1" applyProtection="1">
      <alignment horizontal="center" vertical="center"/>
    </xf>
    <xf numFmtId="0" fontId="0" fillId="5" borderId="1" xfId="0" applyFont="1" applyFill="1" applyBorder="1" applyAlignment="1" applyProtection="1">
      <alignment horizontal="center" vertical="center"/>
    </xf>
    <xf numFmtId="0" fontId="0" fillId="5" borderId="4" xfId="0" applyFont="1" applyFill="1" applyBorder="1" applyAlignment="1" applyProtection="1">
      <alignment horizontal="center" vertical="center"/>
    </xf>
    <xf numFmtId="0" fontId="16" fillId="4" borderId="18" xfId="0" applyFont="1" applyFill="1" applyBorder="1" applyProtection="1"/>
    <xf numFmtId="0" fontId="16" fillId="10" borderId="0" xfId="0" applyFont="1" applyFill="1" applyAlignment="1" applyProtection="1">
      <alignment horizontal="left" vertical="center" indent="1"/>
    </xf>
    <xf numFmtId="0" fontId="0" fillId="10" borderId="0" xfId="0" applyFill="1" applyAlignment="1" applyProtection="1">
      <alignment horizontal="left" vertical="center" indent="1"/>
    </xf>
    <xf numFmtId="0" fontId="16" fillId="4" borderId="18" xfId="0" applyFont="1" applyFill="1" applyBorder="1" applyAlignment="1" applyProtection="1">
      <alignment horizontal="left" vertical="center" indent="2"/>
    </xf>
    <xf numFmtId="0" fontId="16" fillId="4" borderId="18" xfId="0" applyFont="1" applyFill="1" applyBorder="1" applyAlignment="1" applyProtection="1">
      <alignment horizontal="left" vertical="center" indent="1"/>
    </xf>
    <xf numFmtId="0" fontId="0" fillId="4" borderId="18" xfId="0" applyFill="1" applyBorder="1" applyAlignment="1" applyProtection="1">
      <alignment horizontal="left" vertical="center" indent="2"/>
    </xf>
    <xf numFmtId="0" fontId="16" fillId="4" borderId="0" xfId="0" applyFont="1" applyFill="1" applyAlignment="1" applyProtection="1">
      <alignment horizontal="left" vertical="center" indent="2"/>
    </xf>
    <xf numFmtId="0" fontId="16" fillId="10" borderId="18" xfId="0" applyFont="1" applyFill="1" applyBorder="1" applyAlignment="1" applyProtection="1">
      <alignment horizontal="left" vertical="center" indent="1"/>
    </xf>
    <xf numFmtId="0" fontId="0" fillId="10" borderId="18" xfId="0" applyFill="1" applyBorder="1" applyAlignment="1" applyProtection="1">
      <alignment horizontal="left" vertical="center" indent="1"/>
    </xf>
    <xf numFmtId="0" fontId="16" fillId="4" borderId="0" xfId="0" applyFont="1" applyFill="1" applyBorder="1" applyAlignment="1" applyProtection="1">
      <alignment horizontal="left" vertical="center" indent="2"/>
    </xf>
    <xf numFmtId="0" fontId="0" fillId="4" borderId="0" xfId="0" applyFill="1" applyBorder="1" applyAlignment="1" applyProtection="1">
      <alignment horizontal="left" vertical="center" indent="2"/>
    </xf>
    <xf numFmtId="0" fontId="16" fillId="4" borderId="0" xfId="0" applyFont="1" applyFill="1" applyBorder="1" applyProtection="1"/>
    <xf numFmtId="0" fontId="0" fillId="10" borderId="5" xfId="0" applyFill="1" applyBorder="1" applyAlignment="1" applyProtection="1">
      <alignment horizontal="left" vertical="center" indent="1"/>
    </xf>
    <xf numFmtId="0" fontId="0" fillId="10" borderId="0" xfId="0" applyFill="1" applyBorder="1" applyAlignment="1" applyProtection="1">
      <alignment horizontal="left" vertical="center" indent="1"/>
    </xf>
    <xf numFmtId="0" fontId="0" fillId="5" borderId="0" xfId="0" applyFont="1" applyFill="1" applyBorder="1" applyAlignment="1" applyProtection="1">
      <alignment horizontal="left" vertical="center" wrapText="1"/>
    </xf>
    <xf numFmtId="0" fontId="0" fillId="5" borderId="0" xfId="0" applyFont="1" applyFill="1" applyBorder="1" applyAlignment="1" applyProtection="1">
      <alignment horizontal="center" vertical="top"/>
    </xf>
    <xf numFmtId="0" fontId="0" fillId="5" borderId="0" xfId="0" applyFont="1" applyFill="1" applyBorder="1" applyAlignment="1" applyProtection="1">
      <alignment vertical="top"/>
    </xf>
    <xf numFmtId="0" fontId="16" fillId="4" borderId="0" xfId="0" applyFont="1" applyFill="1" applyBorder="1" applyAlignment="1" applyProtection="1">
      <alignment horizontal="left" vertical="center" indent="1"/>
    </xf>
    <xf numFmtId="0" fontId="16" fillId="10" borderId="17" xfId="0" applyFont="1" applyFill="1" applyBorder="1" applyAlignment="1" applyProtection="1">
      <alignment horizontal="left" vertical="center" indent="1"/>
    </xf>
    <xf numFmtId="0" fontId="16" fillId="4" borderId="17" xfId="0" applyFont="1" applyFill="1" applyBorder="1" applyAlignment="1" applyProtection="1">
      <alignment horizontal="left" vertical="center" indent="2"/>
    </xf>
    <xf numFmtId="0" fontId="24" fillId="4" borderId="17" xfId="0" applyFont="1" applyFill="1" applyBorder="1" applyAlignment="1" applyProtection="1">
      <alignment horizontal="left" vertical="center" indent="2"/>
    </xf>
    <xf numFmtId="0" fontId="24" fillId="5" borderId="0" xfId="0" applyFont="1" applyFill="1" applyBorder="1" applyAlignment="1" applyProtection="1">
      <alignment horizontal="left" vertical="center" indent="2"/>
    </xf>
    <xf numFmtId="0" fontId="16" fillId="5" borderId="0" xfId="0" applyFont="1" applyFill="1" applyBorder="1" applyAlignment="1" applyProtection="1">
      <alignment horizontal="left" vertical="center" indent="2"/>
    </xf>
    <xf numFmtId="0" fontId="16" fillId="5" borderId="5" xfId="0" applyFont="1" applyFill="1" applyBorder="1" applyAlignment="1" applyProtection="1">
      <alignment horizontal="left" vertical="center" indent="2"/>
    </xf>
    <xf numFmtId="0" fontId="16" fillId="5" borderId="0" xfId="0" applyFont="1" applyFill="1" applyBorder="1" applyAlignment="1" applyProtection="1">
      <alignment horizontal="left" vertical="center" indent="1"/>
    </xf>
    <xf numFmtId="0" fontId="16" fillId="5" borderId="5" xfId="0" applyFont="1" applyFill="1" applyBorder="1" applyAlignment="1" applyProtection="1">
      <alignment horizontal="left" vertical="center" indent="1"/>
    </xf>
    <xf numFmtId="0" fontId="14" fillId="5" borderId="8" xfId="0" applyFont="1" applyFill="1" applyBorder="1" applyAlignment="1" applyProtection="1">
      <alignment horizontal="left" vertical="center" indent="1"/>
    </xf>
    <xf numFmtId="0" fontId="14" fillId="5" borderId="58" xfId="0" applyFont="1" applyFill="1" applyBorder="1" applyAlignment="1" applyProtection="1">
      <alignment vertical="center"/>
    </xf>
    <xf numFmtId="0" fontId="3" fillId="5" borderId="49" xfId="0" applyFont="1" applyFill="1" applyBorder="1" applyAlignment="1" applyProtection="1">
      <alignment horizontal="center" vertical="top"/>
    </xf>
    <xf numFmtId="196" fontId="0" fillId="9" borderId="49" xfId="0" applyNumberFormat="1" applyFill="1" applyBorder="1" applyAlignment="1" applyProtection="1">
      <alignment horizontal="center" vertical="center"/>
    </xf>
    <xf numFmtId="0" fontId="0" fillId="5" borderId="26" xfId="0" applyFont="1" applyFill="1" applyBorder="1" applyAlignment="1" applyProtection="1">
      <alignment horizontal="center" vertical="center"/>
    </xf>
    <xf numFmtId="10" fontId="0" fillId="5" borderId="0" xfId="0" applyNumberFormat="1" applyFill="1" applyBorder="1" applyProtection="1"/>
    <xf numFmtId="194" fontId="0" fillId="5" borderId="0" xfId="0" applyNumberFormat="1" applyFill="1" applyBorder="1" applyAlignment="1" applyProtection="1">
      <alignment horizontal="center" vertical="center"/>
    </xf>
    <xf numFmtId="0" fontId="0" fillId="5" borderId="18" xfId="0" applyFont="1" applyFill="1" applyBorder="1" applyAlignment="1" applyProtection="1">
      <alignment vertical="center"/>
    </xf>
    <xf numFmtId="0" fontId="0" fillId="5" borderId="27" xfId="0" applyFont="1" applyFill="1" applyBorder="1" applyAlignment="1" applyProtection="1">
      <alignment horizontal="left" vertical="center" indent="2"/>
    </xf>
    <xf numFmtId="194" fontId="3" fillId="9" borderId="1" xfId="0" applyNumberFormat="1" applyFont="1" applyFill="1" applyBorder="1" applyAlignment="1" applyProtection="1">
      <alignment horizontal="center" vertical="center"/>
    </xf>
    <xf numFmtId="0" fontId="0" fillId="9" borderId="1" xfId="0" quotePrefix="1" applyFill="1" applyBorder="1" applyAlignment="1" applyProtection="1">
      <alignment horizontal="center" vertical="center"/>
    </xf>
    <xf numFmtId="0" fontId="0" fillId="9" borderId="1" xfId="0" applyFill="1" applyBorder="1" applyAlignment="1" applyProtection="1">
      <alignment horizontal="center" vertical="center"/>
    </xf>
    <xf numFmtId="0" fontId="0" fillId="9" borderId="1"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3" fillId="9" borderId="1" xfId="0" applyFont="1" applyFill="1" applyBorder="1" applyAlignment="1" applyProtection="1">
      <alignment horizontal="left" vertical="top"/>
    </xf>
    <xf numFmtId="0" fontId="0" fillId="9" borderId="1" xfId="0" applyFill="1" applyBorder="1" applyProtection="1"/>
    <xf numFmtId="0" fontId="3" fillId="9" borderId="17" xfId="0" applyFont="1" applyFill="1" applyBorder="1" applyAlignment="1" applyProtection="1">
      <alignment horizontal="left" vertical="top"/>
    </xf>
    <xf numFmtId="0" fontId="0" fillId="9" borderId="1" xfId="0" applyFont="1" applyFill="1" applyBorder="1" applyProtection="1"/>
    <xf numFmtId="194" fontId="12" fillId="9" borderId="1" xfId="0" applyNumberFormat="1" applyFont="1" applyFill="1" applyBorder="1" applyAlignment="1" applyProtection="1">
      <alignment horizontal="center" vertical="center"/>
    </xf>
    <xf numFmtId="194" fontId="0" fillId="9" borderId="2" xfId="0" applyNumberFormat="1" applyFont="1" applyFill="1" applyBorder="1" applyAlignment="1" applyProtection="1">
      <alignment horizontal="center" vertical="center"/>
    </xf>
    <xf numFmtId="194" fontId="0" fillId="9" borderId="43" xfId="0" applyNumberFormat="1" applyFont="1" applyFill="1" applyBorder="1" applyAlignment="1" applyProtection="1">
      <alignment horizontal="center" vertical="center"/>
    </xf>
    <xf numFmtId="194" fontId="3" fillId="9" borderId="1" xfId="0" applyNumberFormat="1" applyFont="1" applyFill="1" applyBorder="1" applyAlignment="1" applyProtection="1">
      <alignment horizontal="left" vertical="top"/>
    </xf>
    <xf numFmtId="0" fontId="0" fillId="5" borderId="51" xfId="0" applyFill="1" applyBorder="1" applyAlignment="1" applyProtection="1">
      <alignment horizontal="left" vertical="center"/>
    </xf>
    <xf numFmtId="0" fontId="3" fillId="6" borderId="4" xfId="0" applyFont="1" applyFill="1" applyBorder="1" applyAlignment="1" applyProtection="1">
      <alignment horizontal="left" vertical="top" wrapText="1"/>
      <protection locked="0"/>
    </xf>
    <xf numFmtId="194" fontId="0" fillId="9" borderId="1" xfId="0" applyNumberFormat="1" applyFill="1" applyBorder="1" applyAlignment="1" applyProtection="1">
      <alignment horizontal="left" vertical="center"/>
    </xf>
    <xf numFmtId="194" fontId="3" fillId="9" borderId="1" xfId="0" applyNumberFormat="1" applyFont="1" applyFill="1" applyBorder="1" applyAlignment="1" applyProtection="1">
      <alignment horizontal="left" vertical="center"/>
    </xf>
    <xf numFmtId="194" fontId="12" fillId="9" borderId="1" xfId="0" applyNumberFormat="1" applyFont="1" applyFill="1" applyBorder="1" applyAlignment="1" applyProtection="1">
      <alignment horizontal="left" vertical="center"/>
    </xf>
    <xf numFmtId="194" fontId="0" fillId="9" borderId="1" xfId="0" applyNumberFormat="1" applyFont="1" applyFill="1" applyBorder="1" applyAlignment="1" applyProtection="1">
      <alignment horizontal="center" vertical="center"/>
    </xf>
    <xf numFmtId="0" fontId="0" fillId="5" borderId="50" xfId="0" applyFill="1" applyBorder="1" applyProtection="1"/>
    <xf numFmtId="0" fontId="0" fillId="5" borderId="51" xfId="0" applyFont="1" applyFill="1" applyBorder="1" applyAlignment="1" applyProtection="1">
      <alignment horizontal="center" vertical="center"/>
    </xf>
    <xf numFmtId="0" fontId="0" fillId="5" borderId="5" xfId="0" applyFill="1" applyBorder="1" applyAlignment="1" applyProtection="1">
      <alignment horizontal="center"/>
    </xf>
    <xf numFmtId="0" fontId="0" fillId="5" borderId="18" xfId="0" applyFill="1" applyBorder="1" applyAlignment="1" applyProtection="1">
      <alignment horizontal="center" vertical="center"/>
    </xf>
    <xf numFmtId="0" fontId="12" fillId="5" borderId="7" xfId="0" applyFont="1" applyFill="1" applyBorder="1" applyAlignment="1" applyProtection="1">
      <alignment horizontal="left" vertical="top" wrapText="1"/>
    </xf>
    <xf numFmtId="3" fontId="0" fillId="6" borderId="18" xfId="0" applyNumberFormat="1" applyFill="1" applyBorder="1" applyAlignment="1" applyProtection="1">
      <alignment horizontal="center" vertical="center"/>
      <protection locked="0"/>
    </xf>
    <xf numFmtId="0" fontId="0" fillId="5" borderId="4" xfId="0" applyFill="1" applyBorder="1" applyAlignment="1" applyProtection="1">
      <alignment horizontal="center"/>
    </xf>
    <xf numFmtId="0" fontId="12" fillId="5" borderId="69" xfId="0" applyFont="1" applyFill="1" applyBorder="1" applyAlignment="1" applyProtection="1">
      <alignment horizontal="left" vertical="top" wrapText="1"/>
    </xf>
    <xf numFmtId="0" fontId="0" fillId="5" borderId="51" xfId="0" applyFill="1" applyBorder="1" applyAlignment="1" applyProtection="1">
      <alignment horizontal="center" vertical="center"/>
    </xf>
    <xf numFmtId="3" fontId="0" fillId="6" borderId="1" xfId="0" applyNumberFormat="1" applyFill="1" applyBorder="1" applyAlignment="1" applyProtection="1">
      <alignment horizontal="center" vertical="center"/>
      <protection locked="0"/>
    </xf>
    <xf numFmtId="0" fontId="18" fillId="5" borderId="0" xfId="0" applyFont="1" applyFill="1" applyBorder="1" applyProtection="1"/>
    <xf numFmtId="0" fontId="0" fillId="5" borderId="0" xfId="0" applyFill="1" applyBorder="1" applyAlignment="1" applyProtection="1">
      <alignment horizontal="left" vertical="top"/>
    </xf>
    <xf numFmtId="0" fontId="3" fillId="5" borderId="0" xfId="0" applyFont="1" applyFill="1" applyBorder="1" applyAlignment="1" applyProtection="1">
      <alignment vertical="top"/>
    </xf>
    <xf numFmtId="0" fontId="0" fillId="5" borderId="0" xfId="0" applyFill="1" applyBorder="1" applyAlignment="1" applyProtection="1">
      <alignment vertical="top"/>
    </xf>
    <xf numFmtId="0" fontId="14" fillId="5" borderId="0" xfId="0" applyFont="1" applyFill="1" applyBorder="1" applyProtection="1"/>
    <xf numFmtId="3" fontId="0" fillId="5" borderId="0" xfId="0" applyNumberFormat="1" applyFill="1" applyBorder="1" applyAlignment="1" applyProtection="1">
      <alignment horizontal="center"/>
    </xf>
    <xf numFmtId="0" fontId="20" fillId="5" borderId="0" xfId="0" applyFont="1" applyFill="1" applyBorder="1" applyProtection="1"/>
    <xf numFmtId="0" fontId="33" fillId="5" borderId="5" xfId="0" applyFont="1" applyFill="1" applyBorder="1" applyProtection="1"/>
    <xf numFmtId="3" fontId="0" fillId="5" borderId="5" xfId="0" applyNumberFormat="1" applyFill="1" applyBorder="1" applyAlignment="1" applyProtection="1">
      <alignment horizontal="center" vertical="center"/>
    </xf>
    <xf numFmtId="0" fontId="0" fillId="5" borderId="37" xfId="0" applyFill="1" applyBorder="1" applyAlignment="1" applyProtection="1">
      <alignment horizontal="left" vertical="center"/>
    </xf>
    <xf numFmtId="0" fontId="3" fillId="6" borderId="18" xfId="0" applyFont="1" applyFill="1" applyBorder="1" applyAlignment="1" applyProtection="1">
      <alignment horizontal="left" vertical="top" wrapText="1"/>
      <protection locked="0"/>
    </xf>
    <xf numFmtId="3" fontId="3" fillId="6" borderId="5" xfId="0" applyNumberFormat="1"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0" fillId="5" borderId="0" xfId="0" applyFont="1" applyFill="1" applyBorder="1" applyAlignment="1" applyProtection="1">
      <alignment horizontal="center" vertical="center"/>
    </xf>
    <xf numFmtId="194" fontId="0" fillId="9" borderId="19" xfId="0" applyNumberFormat="1" applyFont="1" applyFill="1" applyBorder="1" applyAlignment="1" applyProtection="1">
      <alignment horizontal="center" vertical="center"/>
    </xf>
    <xf numFmtId="3" fontId="0" fillId="9" borderId="18" xfId="0" applyNumberFormat="1" applyFill="1" applyBorder="1" applyAlignment="1" applyProtection="1">
      <alignment horizontal="center" vertical="center"/>
    </xf>
    <xf numFmtId="3" fontId="0" fillId="8" borderId="18" xfId="0" applyNumberFormat="1" applyFill="1" applyBorder="1" applyAlignment="1" applyProtection="1">
      <alignment horizontal="center" vertical="center"/>
    </xf>
    <xf numFmtId="0" fontId="0" fillId="6" borderId="18" xfId="0" applyFill="1" applyBorder="1" applyAlignment="1" applyProtection="1">
      <alignment horizontal="center"/>
      <protection locked="0"/>
    </xf>
    <xf numFmtId="4" fontId="0" fillId="8" borderId="18" xfId="0" applyNumberFormat="1" applyFill="1" applyBorder="1" applyAlignment="1" applyProtection="1">
      <alignment horizontal="center" vertical="center"/>
    </xf>
    <xf numFmtId="4" fontId="0" fillId="9" borderId="18" xfId="0" applyNumberFormat="1" applyFill="1" applyBorder="1" applyAlignment="1" applyProtection="1">
      <alignment horizontal="center" vertical="center"/>
    </xf>
    <xf numFmtId="4" fontId="0" fillId="6" borderId="18" xfId="0" applyNumberFormat="1" applyFill="1" applyBorder="1" applyAlignment="1" applyProtection="1">
      <alignment horizontal="center" vertical="center"/>
      <protection locked="0"/>
    </xf>
    <xf numFmtId="197" fontId="0" fillId="9" borderId="18" xfId="49" applyNumberFormat="1" applyFont="1" applyFill="1" applyBorder="1" applyAlignment="1" applyProtection="1">
      <alignment horizontal="center" vertical="center"/>
    </xf>
    <xf numFmtId="195" fontId="0" fillId="6" borderId="18" xfId="0" applyNumberFormat="1" applyFill="1" applyBorder="1" applyAlignment="1" applyProtection="1">
      <alignment horizontal="center" vertical="center"/>
      <protection locked="0"/>
    </xf>
    <xf numFmtId="0" fontId="3" fillId="6" borderId="0" xfId="0" applyFont="1" applyFill="1" applyAlignment="1">
      <alignment horizontal="left"/>
    </xf>
    <xf numFmtId="0" fontId="3" fillId="6" borderId="0" xfId="0" applyFont="1" applyFill="1"/>
    <xf numFmtId="0" fontId="3" fillId="14" borderId="0" xfId="0" applyFont="1" applyFill="1"/>
    <xf numFmtId="0" fontId="3" fillId="5" borderId="0" xfId="0" applyFont="1" applyFill="1"/>
    <xf numFmtId="0" fontId="3" fillId="14" borderId="0" xfId="0" applyFont="1" applyFill="1" applyAlignment="1">
      <alignment horizontal="left"/>
    </xf>
    <xf numFmtId="0" fontId="3" fillId="5" borderId="0" xfId="0" applyFont="1" applyFill="1" applyAlignment="1">
      <alignment horizontal="left"/>
    </xf>
    <xf numFmtId="0" fontId="3" fillId="5" borderId="7" xfId="0" applyFont="1" applyFill="1" applyBorder="1"/>
    <xf numFmtId="0" fontId="3" fillId="5" borderId="7" xfId="0" applyFont="1" applyFill="1" applyBorder="1" applyAlignment="1">
      <alignment horizontal="left"/>
    </xf>
    <xf numFmtId="0" fontId="44" fillId="5" borderId="0" xfId="0" applyFont="1" applyFill="1"/>
    <xf numFmtId="0" fontId="13" fillId="12" borderId="0" xfId="0" applyFont="1" applyFill="1"/>
    <xf numFmtId="0" fontId="3" fillId="12" borderId="0" xfId="0" applyFont="1" applyFill="1"/>
    <xf numFmtId="0" fontId="3" fillId="12" borderId="0" xfId="0" applyFont="1" applyFill="1" applyAlignment="1">
      <alignment horizontal="left"/>
    </xf>
    <xf numFmtId="0" fontId="3" fillId="14" borderId="39" xfId="0" applyFont="1" applyFill="1" applyBorder="1" applyAlignment="1">
      <alignment horizontal="left"/>
    </xf>
    <xf numFmtId="0" fontId="44" fillId="5" borderId="0" xfId="0" applyFont="1" applyFill="1" applyBorder="1"/>
    <xf numFmtId="0" fontId="44" fillId="5" borderId="0" xfId="0" applyFont="1" applyFill="1" applyAlignment="1">
      <alignment horizontal="left"/>
    </xf>
    <xf numFmtId="0" fontId="13" fillId="5" borderId="0" xfId="0" applyFont="1" applyFill="1"/>
    <xf numFmtId="1" fontId="3" fillId="14" borderId="39" xfId="0" applyNumberFormat="1" applyFont="1" applyFill="1" applyBorder="1" applyAlignment="1">
      <alignment horizontal="left"/>
    </xf>
    <xf numFmtId="0" fontId="3" fillId="6" borderId="17" xfId="0" applyFont="1" applyFill="1" applyBorder="1"/>
    <xf numFmtId="0" fontId="3" fillId="6" borderId="18" xfId="0" applyFont="1" applyFill="1" applyBorder="1"/>
    <xf numFmtId="0" fontId="3" fillId="6" borderId="19" xfId="0" applyFont="1" applyFill="1" applyBorder="1" applyAlignment="1">
      <alignment horizontal="left"/>
    </xf>
    <xf numFmtId="0" fontId="3" fillId="6" borderId="17" xfId="0" applyFont="1" applyFill="1" applyBorder="1" applyAlignment="1">
      <alignment horizontal="left"/>
    </xf>
    <xf numFmtId="0" fontId="3" fillId="6" borderId="17" xfId="0" applyFont="1" applyFill="1" applyBorder="1" applyAlignment="1" applyProtection="1">
      <alignment horizontal="left"/>
    </xf>
    <xf numFmtId="0" fontId="3" fillId="6" borderId="18" xfId="0" applyFont="1" applyFill="1" applyBorder="1" applyAlignment="1">
      <alignment horizontal="left"/>
    </xf>
    <xf numFmtId="0" fontId="3" fillId="6" borderId="28" xfId="0" applyFont="1" applyFill="1" applyBorder="1" applyAlignment="1" applyProtection="1">
      <alignment horizontal="left"/>
    </xf>
    <xf numFmtId="0" fontId="0" fillId="5" borderId="0" xfId="0" applyFill="1" applyBorder="1" applyAlignment="1" applyProtection="1">
      <alignment horizontal="left" vertical="top" wrapText="1"/>
    </xf>
    <xf numFmtId="0" fontId="13" fillId="5" borderId="45" xfId="0" applyFont="1" applyFill="1" applyBorder="1" applyAlignment="1" applyProtection="1">
      <alignment horizontal="center" vertical="center"/>
    </xf>
    <xf numFmtId="0" fontId="0" fillId="5" borderId="0" xfId="0" applyFill="1" applyAlignment="1" applyProtection="1">
      <alignment horizontal="left" vertical="top" wrapText="1"/>
    </xf>
    <xf numFmtId="193" fontId="3" fillId="6" borderId="1" xfId="0" applyNumberFormat="1" applyFont="1" applyFill="1" applyBorder="1" applyAlignment="1" applyProtection="1">
      <alignment horizontal="center" vertical="top"/>
      <protection locked="0"/>
    </xf>
    <xf numFmtId="194" fontId="3" fillId="6" borderId="1" xfId="0" applyNumberFormat="1" applyFont="1" applyFill="1" applyBorder="1" applyAlignment="1" applyProtection="1">
      <alignment horizontal="center" vertical="center"/>
      <protection locked="0"/>
    </xf>
    <xf numFmtId="194" fontId="12" fillId="6" borderId="1" xfId="0" applyNumberFormat="1" applyFont="1" applyFill="1" applyBorder="1" applyAlignment="1" applyProtection="1">
      <alignment horizontal="center" vertical="center"/>
      <protection locked="0"/>
    </xf>
    <xf numFmtId="194" fontId="0" fillId="6" borderId="1" xfId="0" applyNumberFormat="1" applyFill="1" applyBorder="1" applyAlignment="1" applyProtection="1">
      <alignment horizontal="center" vertical="center"/>
      <protection locked="0"/>
    </xf>
    <xf numFmtId="194" fontId="0" fillId="11" borderId="1" xfId="0" quotePrefix="1" applyNumberFormat="1" applyFont="1" applyFill="1" applyBorder="1" applyAlignment="1" applyProtection="1">
      <alignment horizontal="center" vertical="center"/>
      <protection locked="0"/>
    </xf>
    <xf numFmtId="194" fontId="3" fillId="11" borderId="1" xfId="0" applyNumberFormat="1" applyFont="1" applyFill="1" applyBorder="1" applyAlignment="1" applyProtection="1">
      <alignment horizontal="center" vertical="center"/>
      <protection locked="0"/>
    </xf>
    <xf numFmtId="194" fontId="3" fillId="6" borderId="1" xfId="0" applyNumberFormat="1" applyFont="1" applyFill="1" applyBorder="1" applyAlignment="1" applyProtection="1">
      <alignment horizontal="left" vertical="center"/>
      <protection locked="0"/>
    </xf>
    <xf numFmtId="194" fontId="12" fillId="6" borderId="1" xfId="0" applyNumberFormat="1" applyFont="1" applyFill="1" applyBorder="1" applyAlignment="1" applyProtection="1">
      <alignment horizontal="left" vertical="center"/>
      <protection locked="0"/>
    </xf>
    <xf numFmtId="0" fontId="0" fillId="6" borderId="1" xfId="0" applyFont="1" applyFill="1" applyBorder="1" applyAlignment="1" applyProtection="1">
      <alignment horizontal="center" vertical="center"/>
      <protection locked="0"/>
    </xf>
    <xf numFmtId="194" fontId="0" fillId="9" borderId="1" xfId="0" applyNumberFormat="1" applyFill="1" applyBorder="1" applyAlignment="1" applyProtection="1">
      <alignment horizontal="center" vertical="center"/>
      <protection locked="0"/>
    </xf>
    <xf numFmtId="194" fontId="0" fillId="9" borderId="1" xfId="0" applyNumberFormat="1" applyFont="1" applyFill="1" applyBorder="1" applyAlignment="1" applyProtection="1">
      <alignment horizontal="center" vertical="center"/>
      <protection locked="0"/>
    </xf>
    <xf numFmtId="0" fontId="16" fillId="10" borderId="67" xfId="0" applyFont="1" applyFill="1" applyBorder="1" applyAlignment="1" applyProtection="1">
      <alignment horizontal="left" vertical="center" indent="1"/>
    </xf>
    <xf numFmtId="0" fontId="13" fillId="5" borderId="33" xfId="0" applyFont="1" applyFill="1" applyBorder="1" applyAlignment="1" applyProtection="1">
      <alignment horizontal="center" vertical="center"/>
    </xf>
    <xf numFmtId="0" fontId="13" fillId="5" borderId="34" xfId="0" applyFont="1" applyFill="1" applyBorder="1" applyAlignment="1" applyProtection="1">
      <alignment horizontal="center" vertical="center"/>
    </xf>
    <xf numFmtId="0" fontId="21" fillId="5" borderId="34" xfId="0" applyFont="1" applyFill="1" applyBorder="1" applyAlignment="1" applyProtection="1">
      <alignment horizontal="center" vertical="center"/>
    </xf>
    <xf numFmtId="0" fontId="13" fillId="5" borderId="35" xfId="0" applyFont="1" applyFill="1" applyBorder="1" applyAlignment="1" applyProtection="1">
      <alignment horizontal="center" vertical="center"/>
    </xf>
    <xf numFmtId="0" fontId="22" fillId="4" borderId="0" xfId="0" applyFont="1" applyFill="1" applyAlignment="1" applyProtection="1">
      <alignment horizontal="left" vertical="top" indent="1"/>
    </xf>
    <xf numFmtId="0" fontId="16" fillId="4" borderId="0" xfId="0" applyFont="1" applyFill="1" applyAlignment="1" applyProtection="1">
      <alignment horizontal="left" vertical="top" indent="1"/>
    </xf>
    <xf numFmtId="0" fontId="12" fillId="4" borderId="0" xfId="0" applyFont="1" applyFill="1" applyAlignment="1" applyProtection="1">
      <alignment horizontal="left" vertical="top" indent="1"/>
    </xf>
    <xf numFmtId="0" fontId="0" fillId="5" borderId="1" xfId="0" applyFont="1" applyFill="1" applyBorder="1" applyAlignment="1">
      <alignment horizontal="left" vertical="top"/>
    </xf>
    <xf numFmtId="0" fontId="0" fillId="5" borderId="1" xfId="0" applyFont="1" applyFill="1" applyBorder="1" applyAlignment="1">
      <alignment horizontal="left" vertical="top"/>
    </xf>
    <xf numFmtId="0" fontId="3" fillId="0" borderId="0" xfId="0" applyFont="1" applyFill="1" applyAlignment="1" applyProtection="1">
      <alignment horizontal="left" vertical="center" wrapText="1"/>
    </xf>
    <xf numFmtId="0" fontId="0" fillId="0" borderId="0" xfId="0" applyAlignment="1"/>
    <xf numFmtId="0" fontId="0" fillId="0" borderId="0" xfId="0" applyFill="1"/>
    <xf numFmtId="0" fontId="18" fillId="0" borderId="5" xfId="0" applyFont="1" applyFill="1" applyBorder="1" applyAlignment="1" applyProtection="1">
      <alignment vertical="center"/>
    </xf>
    <xf numFmtId="0" fontId="0" fillId="0" borderId="0" xfId="0" applyFill="1" applyBorder="1" applyAlignment="1"/>
    <xf numFmtId="0" fontId="0" fillId="0" borderId="0" xfId="0" applyFill="1" applyBorder="1"/>
    <xf numFmtId="0" fontId="0" fillId="0" borderId="15" xfId="0" applyFill="1" applyBorder="1"/>
    <xf numFmtId="0" fontId="18" fillId="0" borderId="5" xfId="0" applyFont="1" applyFill="1" applyBorder="1" applyAlignment="1" applyProtection="1">
      <alignment horizontal="left" vertical="center"/>
    </xf>
    <xf numFmtId="0" fontId="18" fillId="0" borderId="16" xfId="0" applyFont="1" applyFill="1" applyBorder="1" applyAlignment="1" applyProtection="1">
      <alignment vertical="center"/>
    </xf>
    <xf numFmtId="0" fontId="0" fillId="0" borderId="5" xfId="0" applyFill="1" applyBorder="1"/>
    <xf numFmtId="0" fontId="0" fillId="5" borderId="1" xfId="0" applyFont="1" applyFill="1" applyBorder="1" applyAlignment="1">
      <alignment vertical="top"/>
    </xf>
    <xf numFmtId="0" fontId="0" fillId="0" borderId="1" xfId="0" applyFill="1" applyBorder="1"/>
    <xf numFmtId="0" fontId="42" fillId="0" borderId="0" xfId="0" applyFont="1" applyAlignment="1">
      <alignment vertical="top"/>
    </xf>
    <xf numFmtId="0" fontId="3" fillId="0" borderId="0" xfId="0" applyFont="1"/>
    <xf numFmtId="0" fontId="0" fillId="16" borderId="0" xfId="0" applyFill="1"/>
    <xf numFmtId="0" fontId="3" fillId="0" borderId="0" xfId="0" applyFont="1" applyFill="1" applyBorder="1" applyAlignment="1" applyProtection="1">
      <alignment horizontal="left"/>
    </xf>
    <xf numFmtId="0" fontId="3" fillId="0" borderId="0" xfId="0" applyFont="1" applyFill="1" applyBorder="1" applyAlignment="1">
      <alignment horizontal="left"/>
    </xf>
    <xf numFmtId="0" fontId="3" fillId="0" borderId="0" xfId="0" applyFont="1" applyFill="1" applyBorder="1"/>
    <xf numFmtId="0" fontId="3" fillId="0" borderId="0" xfId="0" applyFont="1" applyAlignment="1">
      <alignment vertical="top"/>
    </xf>
    <xf numFmtId="0" fontId="3" fillId="0" borderId="0" xfId="0" applyFont="1" applyFill="1" applyAlignment="1" applyProtection="1">
      <alignment vertical="top"/>
    </xf>
    <xf numFmtId="0" fontId="0" fillId="0" borderId="0" xfId="0"/>
    <xf numFmtId="0" fontId="0" fillId="0" borderId="0" xfId="0"/>
    <xf numFmtId="0" fontId="26" fillId="5" borderId="0" xfId="0" applyFont="1" applyFill="1" applyProtection="1"/>
    <xf numFmtId="0" fontId="18" fillId="5" borderId="0" xfId="0" applyFont="1" applyFill="1" applyProtection="1"/>
    <xf numFmtId="0" fontId="17" fillId="5" borderId="0" xfId="0" applyFont="1" applyFill="1" applyBorder="1" applyAlignment="1" applyProtection="1">
      <alignment horizontal="left" vertical="center" indent="1"/>
    </xf>
    <xf numFmtId="0" fontId="0" fillId="5" borderId="9" xfId="0" applyFill="1" applyBorder="1" applyProtection="1"/>
    <xf numFmtId="0" fontId="0" fillId="0" borderId="0" xfId="0" applyFill="1"/>
    <xf numFmtId="0" fontId="0" fillId="15" borderId="0" xfId="0" applyFill="1"/>
    <xf numFmtId="0" fontId="0" fillId="0" borderId="0" xfId="0"/>
    <xf numFmtId="0" fontId="0" fillId="0" borderId="0" xfId="0"/>
    <xf numFmtId="0" fontId="17" fillId="5" borderId="0" xfId="0" applyFont="1" applyFill="1" applyBorder="1" applyAlignment="1" applyProtection="1">
      <alignment vertical="top" wrapText="1"/>
    </xf>
    <xf numFmtId="0" fontId="0" fillId="0" borderId="0" xfId="0"/>
    <xf numFmtId="0" fontId="0" fillId="0" borderId="0" xfId="0"/>
    <xf numFmtId="0" fontId="14" fillId="5" borderId="0" xfId="0" applyFont="1" applyFill="1" applyProtection="1"/>
    <xf numFmtId="0" fontId="14" fillId="5" borderId="9" xfId="0" applyFont="1" applyFill="1" applyBorder="1" applyAlignment="1" applyProtection="1">
      <alignment horizontal="left" vertical="center" indent="2"/>
    </xf>
    <xf numFmtId="0" fontId="17" fillId="5" borderId="7" xfId="0" applyFont="1" applyFill="1" applyBorder="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5" borderId="0" xfId="0" applyFill="1" applyBorder="1" applyAlignment="1" applyProtection="1">
      <alignment horizontal="left" vertical="center"/>
    </xf>
    <xf numFmtId="0" fontId="14" fillId="5" borderId="9" xfId="0" applyFont="1" applyFill="1" applyBorder="1" applyAlignment="1" applyProtection="1">
      <alignment horizontal="left" vertical="center" indent="2"/>
    </xf>
    <xf numFmtId="0" fontId="0" fillId="5" borderId="11" xfId="0" applyFill="1" applyBorder="1" applyAlignment="1" applyProtection="1">
      <alignment horizontal="left" vertical="center"/>
    </xf>
    <xf numFmtId="0" fontId="0" fillId="5" borderId="23" xfId="0" applyFill="1" applyBorder="1" applyAlignment="1" applyProtection="1">
      <alignment horizontal="left" vertical="center"/>
    </xf>
    <xf numFmtId="0" fontId="0" fillId="5" borderId="10" xfId="0" applyFill="1" applyBorder="1" applyAlignment="1" applyProtection="1">
      <alignment horizontal="left" vertical="center"/>
    </xf>
    <xf numFmtId="0" fontId="17" fillId="5" borderId="18" xfId="0" applyFont="1" applyFill="1" applyBorder="1" applyAlignment="1" applyProtection="1">
      <alignment horizontal="center" vertical="center"/>
    </xf>
    <xf numFmtId="0" fontId="17" fillId="5" borderId="12" xfId="0" applyFont="1" applyFill="1" applyBorder="1" applyAlignment="1" applyProtection="1">
      <alignment horizontal="right" vertical="center"/>
    </xf>
    <xf numFmtId="0" fontId="17" fillId="5" borderId="58" xfId="0" applyFont="1" applyFill="1" applyBorder="1" applyAlignment="1" applyProtection="1">
      <alignment horizontal="center" vertical="center"/>
    </xf>
    <xf numFmtId="0" fontId="0" fillId="5" borderId="9" xfId="0" applyFont="1" applyFill="1" applyBorder="1" applyAlignment="1" applyProtection="1">
      <alignment horizontal="left" vertical="center"/>
    </xf>
    <xf numFmtId="0" fontId="17" fillId="5" borderId="24" xfId="0" applyFont="1" applyFill="1" applyBorder="1" applyAlignment="1" applyProtection="1">
      <alignment horizontal="center" vertical="center"/>
    </xf>
    <xf numFmtId="0" fontId="0" fillId="5" borderId="27" xfId="0" applyFill="1" applyBorder="1" applyAlignment="1" applyProtection="1">
      <alignment horizontal="left" vertical="center"/>
    </xf>
    <xf numFmtId="0" fontId="0" fillId="5" borderId="60" xfId="0" applyFill="1" applyBorder="1" applyAlignment="1" applyProtection="1">
      <alignment horizontal="left" vertical="center"/>
    </xf>
    <xf numFmtId="0" fontId="0" fillId="5" borderId="9" xfId="0" applyFill="1" applyBorder="1" applyAlignment="1" applyProtection="1">
      <alignment horizontal="left" vertical="center"/>
    </xf>
    <xf numFmtId="0" fontId="0" fillId="5" borderId="11" xfId="0" applyFont="1" applyFill="1" applyBorder="1" applyAlignment="1" applyProtection="1">
      <alignment horizontal="left" vertical="center"/>
    </xf>
    <xf numFmtId="0" fontId="0" fillId="0" borderId="0" xfId="0" applyFont="1"/>
    <xf numFmtId="0" fontId="0" fillId="0" borderId="0" xfId="0"/>
    <xf numFmtId="0" fontId="26" fillId="5" borderId="0" xfId="0" applyFont="1" applyFill="1" applyProtection="1"/>
    <xf numFmtId="0" fontId="17" fillId="5" borderId="0" xfId="0" applyFont="1" applyFill="1" applyBorder="1" applyAlignment="1" applyProtection="1">
      <alignment horizontal="left" vertical="center" indent="1"/>
    </xf>
    <xf numFmtId="0" fontId="35" fillId="5" borderId="0" xfId="0" applyFont="1" applyFill="1" applyProtection="1"/>
    <xf numFmtId="0" fontId="0" fillId="5" borderId="1" xfId="0" applyFill="1" applyBorder="1" applyAlignment="1" applyProtection="1">
      <alignment horizontal="center" vertical="center"/>
    </xf>
    <xf numFmtId="0" fontId="0" fillId="0" borderId="0" xfId="0"/>
    <xf numFmtId="0" fontId="22" fillId="4" borderId="0" xfId="0" applyFont="1" applyFill="1" applyAlignment="1" applyProtection="1">
      <alignment horizontal="left" vertical="top" indent="2"/>
    </xf>
    <xf numFmtId="0" fontId="17" fillId="5" borderId="0" xfId="0" applyFont="1" applyFill="1" applyBorder="1" applyAlignment="1" applyProtection="1">
      <alignment horizontal="left" vertical="center" indent="1"/>
    </xf>
    <xf numFmtId="0" fontId="14" fillId="5" borderId="0" xfId="0" applyFont="1" applyFill="1" applyProtection="1"/>
    <xf numFmtId="0" fontId="0" fillId="5" borderId="0" xfId="0" applyFill="1" applyAlignment="1" applyProtection="1">
      <alignment horizontal="left" vertical="top"/>
    </xf>
    <xf numFmtId="0" fontId="16" fillId="4" borderId="0" xfId="0" applyFont="1" applyFill="1" applyAlignment="1" applyProtection="1">
      <alignment horizontal="left" indent="1"/>
    </xf>
    <xf numFmtId="0" fontId="0" fillId="5" borderId="0" xfId="0" applyFill="1" applyAlignment="1" applyProtection="1">
      <alignment horizontal="left" vertical="top" wrapText="1"/>
    </xf>
    <xf numFmtId="0" fontId="0" fillId="5" borderId="0" xfId="0" applyFill="1" applyAlignment="1" applyProtection="1">
      <alignment horizontal="left" indent="1"/>
    </xf>
    <xf numFmtId="0" fontId="0" fillId="5" borderId="1" xfId="0" applyFont="1" applyFill="1" applyBorder="1" applyAlignment="1" applyProtection="1">
      <alignment horizontal="left"/>
    </xf>
    <xf numFmtId="0" fontId="14" fillId="5" borderId="0" xfId="0" applyFont="1" applyFill="1" applyAlignment="1" applyProtection="1">
      <alignment horizontal="left"/>
    </xf>
    <xf numFmtId="0" fontId="0" fillId="0" borderId="0" xfId="0"/>
    <xf numFmtId="0" fontId="0" fillId="5" borderId="0" xfId="0" applyFill="1" applyProtection="1"/>
    <xf numFmtId="0" fontId="0" fillId="5" borderId="0" xfId="0" applyFill="1" applyAlignment="1" applyProtection="1">
      <alignment vertical="center"/>
    </xf>
    <xf numFmtId="0" fontId="0" fillId="5" borderId="0" xfId="0" applyFill="1" applyAlignment="1" applyProtection="1">
      <alignment vertical="top"/>
    </xf>
    <xf numFmtId="0" fontId="0" fillId="5" borderId="0" xfId="0" applyFont="1" applyFill="1" applyAlignment="1" applyProtection="1">
      <alignment horizontal="left"/>
    </xf>
    <xf numFmtId="0" fontId="21" fillId="5" borderId="0" xfId="0" applyFont="1" applyFill="1" applyAlignment="1" applyProtection="1">
      <alignment horizontal="left"/>
    </xf>
    <xf numFmtId="0" fontId="0" fillId="5" borderId="0" xfId="0" applyFill="1" applyBorder="1" applyAlignment="1" applyProtection="1">
      <alignment horizontal="center"/>
    </xf>
    <xf numFmtId="0" fontId="14" fillId="5" borderId="0" xfId="0" applyFont="1" applyFill="1" applyAlignment="1" applyProtection="1">
      <alignment horizontal="center"/>
    </xf>
    <xf numFmtId="0" fontId="0" fillId="0" borderId="0" xfId="0" applyAlignment="1" applyProtection="1">
      <alignment horizontal="center" vertical="top" wrapText="1"/>
    </xf>
    <xf numFmtId="0" fontId="0" fillId="12" borderId="0" xfId="0" applyFill="1" applyAlignment="1" applyProtection="1">
      <alignment vertical="top" wrapText="1"/>
    </xf>
    <xf numFmtId="0" fontId="50" fillId="16" borderId="0" xfId="0" applyFont="1" applyFill="1"/>
    <xf numFmtId="0" fontId="50" fillId="0" borderId="0" xfId="0" applyFont="1"/>
    <xf numFmtId="0" fontId="49" fillId="15" borderId="0" xfId="0" applyFont="1" applyFill="1"/>
    <xf numFmtId="0" fontId="48" fillId="0" borderId="0" xfId="0" applyFont="1"/>
    <xf numFmtId="0" fontId="0" fillId="0" borderId="0" xfId="0"/>
    <xf numFmtId="0" fontId="0" fillId="5" borderId="19" xfId="0" applyFont="1" applyFill="1" applyBorder="1" applyAlignment="1">
      <alignment horizontal="left" vertical="top"/>
    </xf>
    <xf numFmtId="0" fontId="0" fillId="0" borderId="15" xfId="0" applyFill="1" applyBorder="1" applyAlignment="1"/>
    <xf numFmtId="0" fontId="46" fillId="0" borderId="15" xfId="0" applyFont="1" applyBorder="1"/>
    <xf numFmtId="0" fontId="47" fillId="0" borderId="15" xfId="0" applyFont="1" applyBorder="1"/>
    <xf numFmtId="0" fontId="0" fillId="5" borderId="46" xfId="0" applyFill="1" applyBorder="1" applyAlignment="1" applyProtection="1">
      <alignment horizontal="center" vertical="center" wrapText="1"/>
    </xf>
    <xf numFmtId="0" fontId="0" fillId="5" borderId="0" xfId="0" applyFont="1" applyFill="1" applyBorder="1" applyAlignment="1">
      <alignment horizontal="left" vertical="top"/>
    </xf>
    <xf numFmtId="0" fontId="0" fillId="0" borderId="0" xfId="0" applyBorder="1"/>
    <xf numFmtId="0" fontId="0" fillId="0" borderId="18" xfId="0" applyFill="1" applyBorder="1"/>
    <xf numFmtId="0" fontId="0" fillId="0" borderId="19" xfId="0" applyFill="1" applyBorder="1"/>
    <xf numFmtId="0" fontId="1" fillId="5" borderId="0" xfId="0" applyFont="1" applyFill="1" applyAlignment="1" applyProtection="1">
      <alignment vertical="top"/>
    </xf>
    <xf numFmtId="0" fontId="12" fillId="0" borderId="0" xfId="0" applyFont="1" applyFill="1"/>
    <xf numFmtId="0" fontId="12" fillId="0" borderId="0" xfId="0" quotePrefix="1" applyFont="1" applyFill="1"/>
    <xf numFmtId="0" fontId="0" fillId="12" borderId="0" xfId="0" applyFill="1" applyAlignment="1" applyProtection="1">
      <alignment horizontal="center" vertical="top"/>
    </xf>
    <xf numFmtId="2" fontId="28" fillId="12" borderId="40" xfId="0" applyNumberFormat="1" applyFont="1" applyFill="1" applyBorder="1" applyAlignment="1" applyProtection="1">
      <alignment horizontal="center" vertical="center" wrapText="1"/>
    </xf>
    <xf numFmtId="0" fontId="12" fillId="5" borderId="0" xfId="0" applyFont="1" applyFill="1" applyAlignment="1" applyProtection="1">
      <alignment vertical="top"/>
    </xf>
    <xf numFmtId="0" fontId="22" fillId="4" borderId="0" xfId="0" applyFont="1" applyFill="1" applyAlignment="1" applyProtection="1">
      <alignment horizontal="left" vertical="top"/>
    </xf>
    <xf numFmtId="0" fontId="16" fillId="4" borderId="0" xfId="0" applyFont="1" applyFill="1" applyAlignment="1" applyProtection="1">
      <alignment vertical="top"/>
    </xf>
    <xf numFmtId="0" fontId="12" fillId="4" borderId="0" xfId="0" applyFont="1" applyFill="1" applyAlignment="1" applyProtection="1">
      <alignment vertical="top"/>
    </xf>
    <xf numFmtId="0" fontId="29" fillId="0" borderId="0" xfId="0" applyFont="1" applyAlignment="1" applyProtection="1">
      <alignment vertical="top"/>
    </xf>
    <xf numFmtId="0" fontId="0" fillId="0" borderId="0" xfId="0" applyBorder="1" applyAlignment="1" applyProtection="1">
      <alignment horizontal="left" vertical="top" wrapText="1"/>
    </xf>
    <xf numFmtId="0" fontId="28" fillId="12" borderId="0" xfId="0" applyFont="1" applyFill="1" applyAlignment="1" applyProtection="1">
      <alignment vertical="top"/>
    </xf>
    <xf numFmtId="0" fontId="0" fillId="0" borderId="0" xfId="0" applyAlignment="1" applyProtection="1">
      <alignment vertical="top"/>
    </xf>
    <xf numFmtId="0" fontId="29" fillId="12" borderId="0" xfId="0" applyFont="1" applyFill="1" applyAlignment="1" applyProtection="1">
      <alignment vertical="top"/>
    </xf>
    <xf numFmtId="0" fontId="29" fillId="12" borderId="0" xfId="0" applyFont="1" applyFill="1" applyAlignment="1" applyProtection="1">
      <alignment horizontal="center" vertical="top"/>
    </xf>
    <xf numFmtId="0" fontId="28" fillId="0" borderId="0" xfId="0" applyFont="1" applyFill="1" applyAlignment="1" applyProtection="1">
      <alignment vertical="top"/>
    </xf>
    <xf numFmtId="0" fontId="29" fillId="0" borderId="0" xfId="0" applyFont="1" applyFill="1" applyAlignment="1" applyProtection="1">
      <alignment vertical="top"/>
    </xf>
    <xf numFmtId="0" fontId="29" fillId="0" borderId="0" xfId="0" applyFont="1" applyFill="1" applyAlignment="1" applyProtection="1">
      <alignment horizontal="center" vertical="top"/>
    </xf>
    <xf numFmtId="0" fontId="28" fillId="0" borderId="0" xfId="0" applyFont="1" applyFill="1" applyAlignment="1" applyProtection="1">
      <alignment horizontal="center" vertical="top" wrapText="1"/>
    </xf>
    <xf numFmtId="0" fontId="31" fillId="12" borderId="0" xfId="0" applyFont="1" applyFill="1" applyAlignment="1" applyProtection="1">
      <alignment vertical="top"/>
    </xf>
    <xf numFmtId="0" fontId="14" fillId="12" borderId="0" xfId="0" applyFont="1" applyFill="1" applyAlignment="1" applyProtection="1">
      <alignment vertical="top"/>
    </xf>
    <xf numFmtId="0" fontId="30" fillId="12" borderId="0" xfId="0" applyFont="1" applyFill="1" applyAlignment="1" applyProtection="1">
      <alignment horizontal="center" vertical="top" wrapText="1"/>
    </xf>
    <xf numFmtId="0" fontId="12" fillId="12" borderId="0" xfId="0" applyFont="1" applyFill="1" applyAlignment="1" applyProtection="1">
      <alignment horizontal="center" vertical="top" wrapText="1"/>
    </xf>
    <xf numFmtId="0" fontId="31" fillId="0" borderId="0" xfId="0" applyFont="1" applyAlignment="1" applyProtection="1">
      <alignment vertical="top"/>
    </xf>
    <xf numFmtId="0" fontId="31" fillId="0" borderId="0" xfId="0" applyFont="1" applyAlignment="1" applyProtection="1">
      <alignment horizontal="center" vertical="top"/>
    </xf>
    <xf numFmtId="0" fontId="0" fillId="17" borderId="0" xfId="0" applyFill="1" applyAlignment="1">
      <alignment vertical="top"/>
    </xf>
    <xf numFmtId="0" fontId="0" fillId="15" borderId="0" xfId="0" applyFill="1" applyAlignment="1">
      <alignment vertical="top"/>
    </xf>
    <xf numFmtId="0" fontId="3" fillId="15" borderId="0" xfId="0" applyFont="1" applyFill="1" applyAlignment="1">
      <alignment vertical="top"/>
    </xf>
    <xf numFmtId="0" fontId="0" fillId="0" borderId="0" xfId="0" applyAlignment="1">
      <alignment vertical="top"/>
    </xf>
    <xf numFmtId="0" fontId="3" fillId="0" borderId="0" xfId="0" applyFont="1" applyFill="1" applyAlignment="1" applyProtection="1">
      <alignment horizontal="left" vertical="top"/>
    </xf>
    <xf numFmtId="0" fontId="1" fillId="0" borderId="0" xfId="0" applyFont="1" applyFill="1" applyAlignment="1" applyProtection="1">
      <alignment horizontal="left" vertical="top"/>
    </xf>
    <xf numFmtId="0" fontId="3" fillId="5" borderId="0" xfId="0" applyFont="1" applyFill="1" applyAlignment="1" applyProtection="1">
      <alignment vertical="top"/>
    </xf>
    <xf numFmtId="0" fontId="1" fillId="0" borderId="0" xfId="0" applyFont="1" applyAlignment="1">
      <alignment vertical="top"/>
    </xf>
    <xf numFmtId="0" fontId="1" fillId="0" borderId="0" xfId="0" applyFont="1" applyAlignment="1">
      <alignment vertical="top" wrapText="1"/>
    </xf>
    <xf numFmtId="0" fontId="0" fillId="16" borderId="0" xfId="0" applyFill="1" applyAlignment="1">
      <alignment vertical="top"/>
    </xf>
    <xf numFmtId="0" fontId="0" fillId="5" borderId="0" xfId="0" applyFont="1" applyFill="1" applyAlignment="1" applyProtection="1">
      <alignment horizontal="left" vertical="top"/>
    </xf>
    <xf numFmtId="0" fontId="0" fillId="0" borderId="0" xfId="0" applyFont="1" applyAlignment="1">
      <alignment vertical="top"/>
    </xf>
    <xf numFmtId="0" fontId="0" fillId="5" borderId="42" xfId="0" applyFill="1" applyBorder="1" applyAlignment="1" applyProtection="1">
      <alignment horizontal="left" vertical="top"/>
    </xf>
    <xf numFmtId="0" fontId="3" fillId="0" borderId="0" xfId="0" quotePrefix="1" applyFont="1" applyAlignment="1">
      <alignment vertical="top"/>
    </xf>
    <xf numFmtId="0" fontId="14" fillId="12" borderId="0" xfId="0" applyFont="1" applyFill="1" applyAlignment="1" applyProtection="1">
      <alignment horizontal="center" vertical="top"/>
    </xf>
    <xf numFmtId="0" fontId="12" fillId="12" borderId="0" xfId="0" applyFont="1" applyFill="1" applyAlignment="1" applyProtection="1">
      <alignment horizontal="center" vertical="top"/>
    </xf>
    <xf numFmtId="0" fontId="0" fillId="0" borderId="0" xfId="0" applyFont="1" applyAlignment="1">
      <alignment vertical="top" wrapText="1"/>
    </xf>
    <xf numFmtId="0" fontId="0" fillId="0" borderId="0" xfId="0" applyFill="1" applyAlignment="1" applyProtection="1">
      <alignment vertical="top"/>
    </xf>
    <xf numFmtId="0" fontId="0" fillId="0" borderId="0" xfId="0" applyFill="1" applyAlignment="1" applyProtection="1">
      <alignment horizontal="center" vertical="top"/>
    </xf>
    <xf numFmtId="2" fontId="28" fillId="0" borderId="0" xfId="0" applyNumberFormat="1" applyFont="1" applyFill="1" applyBorder="1" applyAlignment="1" applyProtection="1">
      <alignment horizontal="center" vertical="center" wrapText="1"/>
    </xf>
    <xf numFmtId="0" fontId="31" fillId="0" borderId="0" xfId="0" applyFont="1" applyFill="1" applyAlignment="1" applyProtection="1">
      <alignment vertical="top"/>
    </xf>
    <xf numFmtId="0" fontId="31" fillId="0" borderId="0" xfId="0" applyFont="1" applyFill="1" applyAlignment="1" applyProtection="1">
      <alignment horizontal="center" vertical="top"/>
    </xf>
    <xf numFmtId="0" fontId="28" fillId="0" borderId="0" xfId="0" applyFont="1" applyFill="1" applyAlignment="1" applyProtection="1">
      <alignment vertical="center"/>
    </xf>
    <xf numFmtId="2" fontId="28" fillId="12" borderId="39" xfId="0" applyNumberFormat="1" applyFont="1" applyFill="1" applyBorder="1" applyAlignment="1" applyProtection="1">
      <alignment horizontal="center" vertical="center" wrapText="1"/>
    </xf>
    <xf numFmtId="0" fontId="31" fillId="12" borderId="39" xfId="0" applyFont="1" applyFill="1" applyBorder="1" applyAlignment="1" applyProtection="1">
      <alignment horizontal="center" vertical="top"/>
    </xf>
    <xf numFmtId="0" fontId="32" fillId="0" borderId="0" xfId="0" applyFont="1" applyFill="1" applyAlignment="1" applyProtection="1">
      <alignment vertical="top"/>
    </xf>
    <xf numFmtId="0" fontId="30" fillId="0" borderId="0" xfId="0" applyFont="1" applyFill="1" applyAlignment="1" applyProtection="1">
      <alignment vertical="top"/>
    </xf>
    <xf numFmtId="0" fontId="12" fillId="0" borderId="0" xfId="0" applyFont="1" applyFill="1" applyAlignment="1" applyProtection="1">
      <alignment vertical="top"/>
    </xf>
    <xf numFmtId="0" fontId="12" fillId="0" borderId="0" xfId="0" applyFont="1" applyFill="1" applyAlignment="1" applyProtection="1">
      <alignment horizontal="center" vertical="top"/>
    </xf>
    <xf numFmtId="0" fontId="30" fillId="0" borderId="0" xfId="0" applyFont="1" applyFill="1" applyAlignment="1" applyProtection="1">
      <alignment vertical="top" wrapText="1"/>
    </xf>
    <xf numFmtId="0" fontId="13" fillId="0" borderId="0" xfId="0" applyFont="1" applyFill="1" applyAlignment="1" applyProtection="1">
      <alignment vertical="top"/>
    </xf>
    <xf numFmtId="0" fontId="52" fillId="0" borderId="0" xfId="0" applyFont="1" applyFill="1" applyAlignment="1" applyProtection="1">
      <alignment vertical="top"/>
    </xf>
    <xf numFmtId="0" fontId="12" fillId="0" borderId="0" xfId="0" applyFont="1" applyFill="1" applyAlignment="1" applyProtection="1">
      <alignment horizontal="center" vertical="top" wrapText="1"/>
    </xf>
    <xf numFmtId="0" fontId="0" fillId="0" borderId="0" xfId="0" applyFill="1" applyAlignment="1" applyProtection="1">
      <alignment horizontal="center" vertical="top" wrapText="1"/>
    </xf>
    <xf numFmtId="0" fontId="0" fillId="0" borderId="0" xfId="0" applyFill="1" applyAlignment="1" applyProtection="1">
      <alignment vertical="top" wrapText="1"/>
    </xf>
    <xf numFmtId="0" fontId="53" fillId="0" borderId="0" xfId="0" applyFont="1" applyFill="1" applyAlignment="1" applyProtection="1">
      <alignment vertical="top"/>
    </xf>
    <xf numFmtId="0" fontId="54" fillId="0" borderId="0" xfId="0" applyFont="1" applyFill="1" applyAlignment="1" applyProtection="1">
      <alignment vertical="top"/>
    </xf>
    <xf numFmtId="0" fontId="30" fillId="0" borderId="0" xfId="0" applyFont="1" applyFill="1" applyAlignment="1" applyProtection="1">
      <alignment horizontal="center" vertical="top"/>
    </xf>
    <xf numFmtId="0" fontId="30" fillId="0" borderId="0" xfId="0" applyFont="1" applyFill="1" applyAlignment="1" applyProtection="1">
      <alignment horizontal="left" vertical="top" wrapText="1"/>
    </xf>
    <xf numFmtId="0" fontId="30" fillId="0" borderId="0" xfId="0" applyFont="1" applyAlignment="1" applyProtection="1">
      <alignment horizontal="left" vertical="top" wrapText="1"/>
    </xf>
    <xf numFmtId="0" fontId="30" fillId="0" borderId="0" xfId="0" applyFont="1" applyFill="1" applyAlignment="1" applyProtection="1">
      <alignment horizontal="left" vertical="top"/>
    </xf>
    <xf numFmtId="0" fontId="1" fillId="0" borderId="0" xfId="0" applyFont="1"/>
    <xf numFmtId="14" fontId="0" fillId="5" borderId="0" xfId="0" applyNumberFormat="1" applyFill="1" applyAlignment="1">
      <alignment horizontal="left"/>
    </xf>
    <xf numFmtId="0" fontId="30" fillId="0" borderId="0" xfId="0" applyFont="1" applyFill="1" applyAlignment="1" applyProtection="1">
      <alignment horizontal="left" vertical="top" wrapText="1"/>
    </xf>
    <xf numFmtId="0" fontId="52" fillId="0" borderId="0" xfId="0" applyFont="1" applyFill="1" applyAlignment="1" applyProtection="1">
      <alignment horizontal="left" vertical="top"/>
    </xf>
    <xf numFmtId="0" fontId="30" fillId="0" borderId="0" xfId="0" applyFont="1" applyAlignment="1" applyProtection="1">
      <alignment horizontal="left" vertical="top" wrapText="1"/>
    </xf>
    <xf numFmtId="0" fontId="31" fillId="5" borderId="0" xfId="0" applyFont="1" applyFill="1"/>
    <xf numFmtId="0" fontId="42" fillId="5" borderId="0" xfId="0" applyFont="1" applyFill="1" applyBorder="1" applyProtection="1"/>
    <xf numFmtId="3" fontId="42" fillId="5" borderId="0" xfId="0" applyNumberFormat="1" applyFont="1" applyFill="1" applyBorder="1" applyAlignment="1" applyProtection="1">
      <alignment horizontal="center" vertical="center"/>
    </xf>
    <xf numFmtId="9" fontId="0" fillId="5" borderId="0" xfId="49" applyFont="1" applyFill="1" applyAlignment="1" applyProtection="1">
      <alignment horizontal="center"/>
    </xf>
    <xf numFmtId="9" fontId="0" fillId="5" borderId="0" xfId="49" applyFont="1" applyFill="1" applyBorder="1" applyAlignment="1" applyProtection="1">
      <alignment horizontal="center"/>
    </xf>
    <xf numFmtId="2" fontId="0" fillId="6" borderId="50" xfId="0" applyNumberFormat="1" applyFill="1" applyBorder="1" applyAlignment="1" applyProtection="1">
      <alignment horizontal="center" vertical="center"/>
      <protection locked="0"/>
    </xf>
    <xf numFmtId="2" fontId="0" fillId="6" borderId="1" xfId="0" applyNumberFormat="1" applyFill="1" applyBorder="1" applyAlignment="1" applyProtection="1">
      <alignment horizontal="center" vertical="center"/>
      <protection locked="0"/>
    </xf>
    <xf numFmtId="2" fontId="0" fillId="12" borderId="0" xfId="0" applyNumberFormat="1" applyFill="1" applyAlignment="1" applyProtection="1">
      <alignment vertical="center"/>
    </xf>
    <xf numFmtId="2" fontId="0" fillId="12" borderId="0" xfId="0" applyNumberFormat="1" applyFill="1" applyAlignment="1" applyProtection="1">
      <alignment vertical="top"/>
    </xf>
    <xf numFmtId="2" fontId="31" fillId="12" borderId="39" xfId="0" applyNumberFormat="1" applyFont="1" applyFill="1" applyBorder="1" applyAlignment="1" applyProtection="1">
      <alignment horizontal="center" vertical="top"/>
    </xf>
    <xf numFmtId="0" fontId="30" fillId="0" borderId="0" xfId="0" applyFont="1" applyAlignment="1" applyProtection="1">
      <alignment horizontal="left" vertical="top" wrapText="1"/>
    </xf>
    <xf numFmtId="0" fontId="30" fillId="0" borderId="0" xfId="0" applyFont="1" applyFill="1" applyAlignment="1" applyProtection="1">
      <alignment horizontal="left" vertical="top" wrapText="1"/>
    </xf>
    <xf numFmtId="0" fontId="1" fillId="12" borderId="0" xfId="0" applyFont="1" applyFill="1" applyAlignment="1" applyProtection="1">
      <alignment horizontal="center" vertical="top" wrapText="1"/>
    </xf>
    <xf numFmtId="0" fontId="13" fillId="12" borderId="0" xfId="0" quotePrefix="1" applyFont="1" applyFill="1" applyAlignment="1" applyProtection="1">
      <alignment horizontal="center" vertical="top" wrapText="1"/>
    </xf>
    <xf numFmtId="0" fontId="0" fillId="5" borderId="0" xfId="0" applyFont="1" applyFill="1" applyBorder="1" applyAlignment="1">
      <alignment horizontal="left" vertical="top"/>
    </xf>
    <xf numFmtId="0" fontId="42" fillId="5" borderId="0" xfId="0" applyFont="1" applyFill="1"/>
    <xf numFmtId="0" fontId="42" fillId="5" borderId="0" xfId="0" applyFont="1" applyFill="1" applyProtection="1"/>
    <xf numFmtId="197" fontId="0" fillId="5" borderId="0" xfId="49" applyNumberFormat="1" applyFont="1" applyFill="1" applyBorder="1" applyAlignment="1" applyProtection="1">
      <alignment horizontal="center"/>
    </xf>
    <xf numFmtId="197" fontId="0" fillId="5" borderId="0" xfId="0" applyNumberFormat="1" applyFill="1" applyBorder="1" applyAlignment="1" applyProtection="1">
      <alignment horizontal="center"/>
    </xf>
    <xf numFmtId="197" fontId="0" fillId="5" borderId="0" xfId="0" applyNumberFormat="1" applyFill="1" applyAlignment="1" applyProtection="1">
      <alignment horizontal="center"/>
    </xf>
    <xf numFmtId="0" fontId="42" fillId="5" borderId="0" xfId="0" applyFont="1" applyFill="1" applyAlignment="1" applyProtection="1">
      <alignment vertical="top" wrapText="1"/>
    </xf>
    <xf numFmtId="0" fontId="42" fillId="0" borderId="0" xfId="0" applyFont="1" applyAlignment="1">
      <alignment vertical="top" wrapText="1"/>
    </xf>
    <xf numFmtId="0" fontId="23" fillId="13" borderId="0" xfId="0" applyFont="1" applyFill="1" applyAlignment="1" applyProtection="1">
      <alignment horizontal="center" vertical="center" wrapText="1"/>
    </xf>
    <xf numFmtId="0" fontId="3" fillId="5" borderId="0" xfId="0" applyFont="1" applyFill="1" applyAlignment="1" applyProtection="1">
      <alignment horizontal="left" vertical="top" wrapText="1"/>
    </xf>
    <xf numFmtId="0" fontId="3" fillId="6" borderId="17" xfId="1" applyFont="1" applyFill="1" applyBorder="1" applyAlignment="1" applyProtection="1">
      <alignment horizontal="center"/>
    </xf>
    <xf numFmtId="0" fontId="3" fillId="6" borderId="18" xfId="1" applyFont="1" applyFill="1" applyBorder="1" applyAlignment="1" applyProtection="1">
      <alignment horizontal="center"/>
    </xf>
    <xf numFmtId="0" fontId="3" fillId="6" borderId="19" xfId="1" applyFont="1" applyFill="1" applyBorder="1" applyAlignment="1" applyProtection="1">
      <alignment horizontal="center"/>
    </xf>
    <xf numFmtId="0" fontId="15" fillId="7" borderId="17" xfId="1" applyFont="1" applyFill="1" applyBorder="1" applyAlignment="1" applyProtection="1">
      <alignment horizontal="center"/>
    </xf>
    <xf numFmtId="0" fontId="15" fillId="7" borderId="18" xfId="1" applyFont="1" applyFill="1" applyBorder="1" applyAlignment="1" applyProtection="1">
      <alignment horizontal="center"/>
    </xf>
    <xf numFmtId="0" fontId="15" fillId="7" borderId="19" xfId="1" applyFont="1" applyFill="1" applyBorder="1" applyAlignment="1" applyProtection="1">
      <alignment horizontal="center"/>
    </xf>
    <xf numFmtId="0" fontId="0" fillId="8" borderId="17" xfId="0" applyFont="1" applyFill="1" applyBorder="1" applyAlignment="1" applyProtection="1">
      <alignment horizontal="center"/>
    </xf>
    <xf numFmtId="0" fontId="0" fillId="8" borderId="18" xfId="0" applyFont="1" applyFill="1" applyBorder="1" applyAlignment="1" applyProtection="1">
      <alignment horizontal="center"/>
    </xf>
    <xf numFmtId="0" fontId="0" fillId="8" borderId="19" xfId="0" applyFont="1" applyFill="1" applyBorder="1" applyAlignment="1" applyProtection="1">
      <alignment horizontal="center"/>
    </xf>
    <xf numFmtId="0" fontId="0" fillId="5" borderId="17" xfId="0" applyFill="1" applyBorder="1" applyAlignment="1" applyProtection="1">
      <alignment horizontal="center"/>
    </xf>
    <xf numFmtId="0" fontId="0" fillId="5" borderId="18" xfId="0" applyFill="1" applyBorder="1" applyAlignment="1" applyProtection="1">
      <alignment horizontal="center"/>
    </xf>
    <xf numFmtId="0" fontId="0" fillId="5" borderId="19" xfId="0" applyFill="1" applyBorder="1" applyAlignment="1" applyProtection="1">
      <alignment horizontal="center"/>
    </xf>
    <xf numFmtId="0" fontId="41" fillId="5" borderId="73" xfId="0" applyFont="1" applyFill="1" applyBorder="1" applyAlignment="1" applyProtection="1">
      <alignment horizontal="left" vertical="center" wrapText="1" indent="1"/>
    </xf>
    <xf numFmtId="0" fontId="41" fillId="5" borderId="48" xfId="0" applyFont="1" applyFill="1" applyBorder="1" applyAlignment="1" applyProtection="1">
      <alignment horizontal="left" vertical="center" wrapText="1" indent="1"/>
    </xf>
    <xf numFmtId="0" fontId="17" fillId="5" borderId="55" xfId="0" applyFont="1" applyFill="1" applyBorder="1" applyAlignment="1" applyProtection="1">
      <alignment horizontal="left" vertical="top" wrapText="1" indent="1"/>
    </xf>
    <xf numFmtId="0" fontId="17" fillId="5" borderId="15" xfId="0" applyFont="1" applyFill="1" applyBorder="1" applyAlignment="1" applyProtection="1">
      <alignment horizontal="left" vertical="top" wrapText="1" indent="1"/>
    </xf>
    <xf numFmtId="0" fontId="0" fillId="6" borderId="17"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5" borderId="0" xfId="0" applyFont="1" applyFill="1" applyBorder="1" applyAlignment="1">
      <alignment horizontal="left" vertical="top"/>
    </xf>
    <xf numFmtId="0" fontId="18" fillId="5" borderId="67" xfId="0" applyFont="1" applyFill="1" applyBorder="1" applyAlignment="1" applyProtection="1">
      <alignment horizontal="center" vertical="center"/>
    </xf>
    <xf numFmtId="0" fontId="18" fillId="5" borderId="5"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0" fillId="5" borderId="0" xfId="0" applyFont="1" applyFill="1" applyBorder="1" applyAlignment="1">
      <alignment horizontal="left" vertical="top" wrapText="1"/>
    </xf>
    <xf numFmtId="0" fontId="0" fillId="5" borderId="20" xfId="0" applyFill="1" applyBorder="1" applyAlignment="1" applyProtection="1">
      <alignment horizontal="left" vertical="center"/>
    </xf>
    <xf numFmtId="0" fontId="0" fillId="5" borderId="21" xfId="0" applyFill="1" applyBorder="1" applyAlignment="1" applyProtection="1">
      <alignment horizontal="left" vertical="center"/>
    </xf>
    <xf numFmtId="0" fontId="0" fillId="5" borderId="63" xfId="0" applyFill="1" applyBorder="1" applyAlignment="1" applyProtection="1">
      <alignment horizontal="left" vertical="center"/>
    </xf>
    <xf numFmtId="0" fontId="0" fillId="6" borderId="53" xfId="0" applyFill="1" applyBorder="1" applyAlignment="1" applyProtection="1">
      <alignment horizontal="left" vertical="center"/>
      <protection locked="0"/>
    </xf>
    <xf numFmtId="0" fontId="0" fillId="6" borderId="21" xfId="0" applyFill="1" applyBorder="1" applyAlignment="1" applyProtection="1">
      <alignment horizontal="left" vertical="center"/>
      <protection locked="0"/>
    </xf>
    <xf numFmtId="0" fontId="0" fillId="6" borderId="40" xfId="0" applyFill="1" applyBorder="1" applyAlignment="1" applyProtection="1">
      <alignment horizontal="left" vertical="center"/>
      <protection locked="0"/>
    </xf>
    <xf numFmtId="0" fontId="3" fillId="5" borderId="33" xfId="0" applyFont="1" applyFill="1" applyBorder="1" applyAlignment="1" applyProtection="1">
      <alignment horizontal="left" vertical="center"/>
    </xf>
    <xf numFmtId="0" fontId="3" fillId="5" borderId="34" xfId="0" applyFont="1" applyFill="1" applyBorder="1" applyAlignment="1" applyProtection="1">
      <alignment horizontal="left" vertical="center"/>
    </xf>
    <xf numFmtId="1" fontId="0" fillId="6" borderId="34" xfId="0" applyNumberFormat="1" applyFill="1" applyBorder="1" applyAlignment="1" applyProtection="1">
      <alignment horizontal="left" vertical="center"/>
      <protection locked="0"/>
    </xf>
    <xf numFmtId="1" fontId="0" fillId="6" borderId="35" xfId="0" applyNumberFormat="1"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0" fillId="6" borderId="71" xfId="0" applyFill="1" applyBorder="1" applyAlignment="1" applyProtection="1">
      <alignment horizontal="left" vertical="center"/>
      <protection locked="0"/>
    </xf>
    <xf numFmtId="0" fontId="0" fillId="5" borderId="33" xfId="0" applyFill="1" applyBorder="1" applyAlignment="1" applyProtection="1">
      <alignment horizontal="left" vertical="center"/>
    </xf>
    <xf numFmtId="0" fontId="0" fillId="5" borderId="34" xfId="0" applyFill="1" applyBorder="1" applyAlignment="1" applyProtection="1">
      <alignment horizontal="left" vertical="center"/>
    </xf>
    <xf numFmtId="195" fontId="0" fillId="6" borderId="34" xfId="0" applyNumberFormat="1" applyFill="1" applyBorder="1" applyAlignment="1" applyProtection="1">
      <alignment horizontal="left" vertical="center"/>
      <protection locked="0"/>
    </xf>
    <xf numFmtId="195" fontId="0" fillId="6" borderId="35" xfId="0" applyNumberFormat="1" applyFill="1" applyBorder="1" applyAlignment="1" applyProtection="1">
      <alignment horizontal="left" vertical="center"/>
      <protection locked="0"/>
    </xf>
    <xf numFmtId="195" fontId="0" fillId="6" borderId="1" xfId="0" applyNumberFormat="1" applyFill="1" applyBorder="1" applyAlignment="1" applyProtection="1">
      <alignment horizontal="left" vertical="center"/>
      <protection locked="0"/>
    </xf>
    <xf numFmtId="195" fontId="0" fillId="6" borderId="28" xfId="0" applyNumberFormat="1" applyFill="1" applyBorder="1" applyAlignment="1" applyProtection="1">
      <alignment horizontal="left" vertical="center"/>
      <protection locked="0"/>
    </xf>
    <xf numFmtId="0" fontId="0" fillId="5" borderId="27" xfId="0" applyFill="1" applyBorder="1" applyAlignment="1" applyProtection="1">
      <alignment horizontal="left" vertical="center" wrapText="1"/>
    </xf>
    <xf numFmtId="0" fontId="0" fillId="5" borderId="18" xfId="0" applyFill="1" applyBorder="1" applyAlignment="1" applyProtection="1">
      <alignment horizontal="left" vertical="center" wrapText="1"/>
    </xf>
    <xf numFmtId="0" fontId="0" fillId="5" borderId="19" xfId="0" applyFill="1" applyBorder="1" applyAlignment="1" applyProtection="1">
      <alignment horizontal="left" vertical="center" wrapText="1"/>
    </xf>
    <xf numFmtId="0" fontId="0" fillId="5" borderId="31" xfId="0" applyFill="1" applyBorder="1" applyAlignment="1" applyProtection="1">
      <alignment horizontal="left" vertical="center"/>
    </xf>
    <xf numFmtId="0" fontId="0" fillId="5" borderId="30" xfId="0" applyFill="1" applyBorder="1" applyAlignment="1" applyProtection="1">
      <alignment horizontal="left" vertical="center"/>
    </xf>
    <xf numFmtId="0" fontId="0" fillId="5" borderId="2" xfId="0" applyFill="1" applyBorder="1" applyAlignment="1" applyProtection="1">
      <alignment horizontal="left" vertical="center"/>
    </xf>
    <xf numFmtId="0" fontId="0" fillId="5" borderId="1" xfId="0" applyFill="1" applyBorder="1" applyAlignment="1" applyProtection="1">
      <alignment horizontal="left" vertical="center"/>
    </xf>
    <xf numFmtId="3" fontId="0" fillId="6" borderId="34" xfId="0" applyNumberFormat="1" applyFill="1" applyBorder="1" applyAlignment="1" applyProtection="1">
      <alignment horizontal="left" vertical="center"/>
      <protection locked="0"/>
    </xf>
    <xf numFmtId="3" fontId="0" fillId="6" borderId="35" xfId="0" applyNumberFormat="1" applyFill="1" applyBorder="1" applyAlignment="1" applyProtection="1">
      <alignment horizontal="left" vertical="center"/>
      <protection locked="0"/>
    </xf>
    <xf numFmtId="0" fontId="0" fillId="5" borderId="13" xfId="0" applyFill="1" applyBorder="1" applyAlignment="1" applyProtection="1">
      <alignment horizontal="left" vertical="center" wrapText="1"/>
    </xf>
    <xf numFmtId="0" fontId="0" fillId="5" borderId="57" xfId="0" applyFill="1" applyBorder="1" applyAlignment="1" applyProtection="1">
      <alignment horizontal="left" vertical="center" wrapText="1"/>
    </xf>
    <xf numFmtId="0" fontId="0" fillId="5" borderId="48" xfId="0" applyFill="1" applyBorder="1" applyAlignment="1" applyProtection="1">
      <alignment horizontal="left" vertical="center" wrapText="1"/>
    </xf>
    <xf numFmtId="0" fontId="0" fillId="5" borderId="29" xfId="0" applyFill="1" applyBorder="1" applyAlignment="1" applyProtection="1">
      <alignment horizontal="left" vertical="center"/>
    </xf>
    <xf numFmtId="0" fontId="0" fillId="5" borderId="4" xfId="0" applyFill="1" applyBorder="1" applyAlignment="1" applyProtection="1">
      <alignment horizontal="left" vertical="center"/>
    </xf>
    <xf numFmtId="194" fontId="0" fillId="6" borderId="34" xfId="0" applyNumberFormat="1" applyFill="1" applyBorder="1" applyAlignment="1" applyProtection="1">
      <alignment horizontal="left" vertical="center"/>
      <protection locked="0"/>
    </xf>
    <xf numFmtId="194" fontId="0" fillId="6" borderId="35" xfId="0" applyNumberFormat="1"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28" xfId="0" applyFill="1" applyBorder="1" applyAlignment="1" applyProtection="1">
      <alignment horizontal="left" vertical="center"/>
      <protection locked="0"/>
    </xf>
    <xf numFmtId="0" fontId="0" fillId="6" borderId="30" xfId="0" applyFill="1" applyBorder="1" applyAlignment="1" applyProtection="1">
      <alignment horizontal="left" vertical="center"/>
      <protection locked="0"/>
    </xf>
    <xf numFmtId="0" fontId="0" fillId="6" borderId="32" xfId="0" applyFill="1" applyBorder="1" applyAlignment="1" applyProtection="1">
      <alignment horizontal="left" vertical="center"/>
      <protection locked="0"/>
    </xf>
    <xf numFmtId="196" fontId="0" fillId="6" borderId="30" xfId="0" applyNumberFormat="1" applyFill="1" applyBorder="1" applyAlignment="1" applyProtection="1">
      <alignment horizontal="left" vertical="center"/>
      <protection locked="0"/>
    </xf>
    <xf numFmtId="196" fontId="0" fillId="6" borderId="32" xfId="0" applyNumberFormat="1" applyFill="1" applyBorder="1" applyAlignment="1" applyProtection="1">
      <alignment horizontal="left" vertical="center"/>
      <protection locked="0"/>
    </xf>
    <xf numFmtId="196" fontId="0" fillId="6" borderId="34" xfId="0" applyNumberFormat="1" applyFill="1" applyBorder="1" applyAlignment="1" applyProtection="1">
      <alignment horizontal="left" vertical="center"/>
      <protection locked="0"/>
    </xf>
    <xf numFmtId="196" fontId="0" fillId="6" borderId="35" xfId="0" applyNumberFormat="1" applyFill="1" applyBorder="1" applyAlignment="1" applyProtection="1">
      <alignment horizontal="left" vertical="center"/>
      <protection locked="0"/>
    </xf>
    <xf numFmtId="3" fontId="0" fillId="6" borderId="1" xfId="0" applyNumberFormat="1" applyFill="1" applyBorder="1" applyAlignment="1" applyProtection="1">
      <alignment horizontal="left" vertical="center"/>
      <protection locked="0"/>
    </xf>
    <xf numFmtId="3" fontId="0" fillId="6" borderId="28" xfId="0" applyNumberFormat="1"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5" borderId="2" xfId="0" applyFill="1" applyBorder="1" applyAlignment="1" applyProtection="1">
      <alignment horizontal="left" vertical="center" wrapText="1"/>
    </xf>
    <xf numFmtId="0" fontId="0" fillId="5" borderId="1" xfId="0" applyFill="1" applyBorder="1" applyAlignment="1" applyProtection="1">
      <alignment horizontal="left" vertical="center" wrapText="1"/>
    </xf>
    <xf numFmtId="0" fontId="0" fillId="5" borderId="31" xfId="0" applyFill="1" applyBorder="1" applyAlignment="1" applyProtection="1">
      <alignment horizontal="left" vertical="center" wrapText="1"/>
    </xf>
    <xf numFmtId="0" fontId="0" fillId="5" borderId="30" xfId="0" applyFill="1" applyBorder="1" applyAlignment="1" applyProtection="1">
      <alignment horizontal="left" vertical="center" wrapText="1"/>
    </xf>
    <xf numFmtId="0" fontId="0" fillId="5" borderId="33" xfId="0" applyFill="1" applyBorder="1" applyAlignment="1" applyProtection="1">
      <alignment horizontal="left" vertical="center" wrapText="1"/>
    </xf>
    <xf numFmtId="0" fontId="0" fillId="5" borderId="34"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2" xfId="0" applyFill="1" applyBorder="1" applyAlignment="1" applyProtection="1">
      <alignment horizontal="left" vertical="center"/>
    </xf>
    <xf numFmtId="0" fontId="0" fillId="6" borderId="68" xfId="0" applyFill="1" applyBorder="1" applyAlignment="1" applyProtection="1">
      <alignment horizontal="left" vertical="center"/>
      <protection locked="0"/>
    </xf>
    <xf numFmtId="0" fontId="0" fillId="6" borderId="22" xfId="0" applyFill="1" applyBorder="1" applyAlignment="1" applyProtection="1">
      <alignment horizontal="left" vertical="center"/>
      <protection locked="0"/>
    </xf>
    <xf numFmtId="0" fontId="0" fillId="6" borderId="24" xfId="0" applyFill="1" applyBorder="1" applyAlignment="1" applyProtection="1">
      <alignment horizontal="left" vertical="center"/>
      <protection locked="0"/>
    </xf>
    <xf numFmtId="0" fontId="3" fillId="5" borderId="31" xfId="0" applyFont="1" applyFill="1" applyBorder="1" applyAlignment="1" applyProtection="1">
      <alignment horizontal="left" vertical="center"/>
    </xf>
    <xf numFmtId="0" fontId="3" fillId="5" borderId="30" xfId="0" applyFont="1" applyFill="1" applyBorder="1" applyAlignment="1" applyProtection="1">
      <alignment horizontal="left" vertical="center"/>
    </xf>
    <xf numFmtId="0" fontId="1" fillId="6" borderId="30" xfId="0" applyFont="1" applyFill="1" applyBorder="1" applyAlignment="1" applyProtection="1">
      <alignment horizontal="left" vertical="center"/>
      <protection locked="0"/>
    </xf>
    <xf numFmtId="0" fontId="3" fillId="6" borderId="30" xfId="0" applyFont="1" applyFill="1" applyBorder="1" applyAlignment="1" applyProtection="1">
      <alignment horizontal="left" vertical="center"/>
      <protection locked="0"/>
    </xf>
    <xf numFmtId="0" fontId="3" fillId="6" borderId="32" xfId="0" applyFont="1" applyFill="1" applyBorder="1" applyAlignment="1" applyProtection="1">
      <alignment horizontal="left" vertical="center"/>
      <protection locked="0"/>
    </xf>
    <xf numFmtId="0" fontId="0" fillId="5" borderId="2" xfId="0" applyFont="1" applyFill="1" applyBorder="1" applyAlignment="1" applyProtection="1">
      <alignment horizontal="left" vertical="center"/>
    </xf>
    <xf numFmtId="0" fontId="0" fillId="5" borderId="1" xfId="0" applyFont="1" applyFill="1" applyBorder="1" applyAlignment="1" applyProtection="1">
      <alignment horizontal="left" vertical="center"/>
    </xf>
    <xf numFmtId="3" fontId="0" fillId="5" borderId="30" xfId="0" applyNumberFormat="1" applyFill="1" applyBorder="1" applyAlignment="1" applyProtection="1">
      <alignment horizontal="left" vertical="center"/>
      <protection locked="0"/>
    </xf>
    <xf numFmtId="3" fontId="0" fillId="5" borderId="32" xfId="0" applyNumberFormat="1" applyFill="1" applyBorder="1" applyAlignment="1" applyProtection="1">
      <alignment horizontal="left" vertical="center"/>
      <protection locked="0"/>
    </xf>
    <xf numFmtId="3" fontId="0" fillId="5" borderId="1" xfId="0" applyNumberFormat="1" applyFill="1" applyBorder="1" applyAlignment="1" applyProtection="1">
      <alignment horizontal="left" vertical="center"/>
      <protection locked="0"/>
    </xf>
    <xf numFmtId="3" fontId="0" fillId="5" borderId="28" xfId="0" applyNumberFormat="1" applyFill="1" applyBorder="1" applyAlignment="1" applyProtection="1">
      <alignment horizontal="left" vertical="center"/>
      <protection locked="0"/>
    </xf>
    <xf numFmtId="3" fontId="16" fillId="5" borderId="1" xfId="0" applyNumberFormat="1" applyFont="1" applyFill="1" applyBorder="1" applyAlignment="1" applyProtection="1">
      <alignment horizontal="left" vertical="center"/>
    </xf>
    <xf numFmtId="3" fontId="16" fillId="5" borderId="28" xfId="0" applyNumberFormat="1" applyFont="1" applyFill="1" applyBorder="1" applyAlignment="1" applyProtection="1">
      <alignment horizontal="left" vertical="center"/>
    </xf>
    <xf numFmtId="0" fontId="3" fillId="5" borderId="34" xfId="0" applyNumberFormat="1" applyFont="1" applyFill="1" applyBorder="1" applyAlignment="1" applyProtection="1">
      <alignment horizontal="center" vertical="center"/>
      <protection locked="0"/>
    </xf>
    <xf numFmtId="0" fontId="3" fillId="5" borderId="35" xfId="0" applyNumberFormat="1" applyFont="1" applyFill="1" applyBorder="1" applyAlignment="1" applyProtection="1">
      <alignment horizontal="center" vertical="center"/>
      <protection locked="0"/>
    </xf>
    <xf numFmtId="0" fontId="3" fillId="5" borderId="27" xfId="0" applyFont="1" applyFill="1" applyBorder="1" applyAlignment="1" applyProtection="1">
      <alignment horizontal="left" vertical="center" wrapText="1"/>
    </xf>
    <xf numFmtId="0" fontId="3" fillId="5" borderId="18" xfId="0" applyFont="1" applyFill="1" applyBorder="1" applyAlignment="1" applyProtection="1">
      <alignment horizontal="left" vertical="center" wrapText="1"/>
    </xf>
    <xf numFmtId="0" fontId="3" fillId="5" borderId="19" xfId="0" applyFont="1" applyFill="1" applyBorder="1" applyAlignment="1" applyProtection="1">
      <alignment horizontal="left" vertical="center" wrapText="1"/>
    </xf>
    <xf numFmtId="196" fontId="0" fillId="6" borderId="1" xfId="0" applyNumberFormat="1" applyFill="1" applyBorder="1" applyAlignment="1" applyProtection="1">
      <alignment horizontal="left" vertical="center"/>
      <protection locked="0"/>
    </xf>
    <xf numFmtId="196" fontId="0" fillId="6" borderId="28" xfId="0" applyNumberFormat="1" applyFill="1" applyBorder="1" applyAlignment="1" applyProtection="1">
      <alignment horizontal="left" vertical="center"/>
      <protection locked="0"/>
    </xf>
    <xf numFmtId="0" fontId="3" fillId="5" borderId="2" xfId="0" applyFont="1" applyFill="1" applyBorder="1" applyAlignment="1" applyProtection="1">
      <alignment horizontal="left" vertical="center"/>
    </xf>
    <xf numFmtId="0" fontId="3" fillId="5" borderId="1" xfId="0" applyFont="1" applyFill="1" applyBorder="1" applyAlignment="1" applyProtection="1">
      <alignment horizontal="left" vertical="center"/>
    </xf>
    <xf numFmtId="195" fontId="0" fillId="6" borderId="30" xfId="0" applyNumberFormat="1" applyFill="1" applyBorder="1" applyAlignment="1" applyProtection="1">
      <alignment horizontal="left" vertical="center"/>
      <protection locked="0"/>
    </xf>
    <xf numFmtId="195" fontId="0" fillId="6" borderId="32" xfId="0" applyNumberFormat="1" applyFill="1" applyBorder="1" applyAlignment="1" applyProtection="1">
      <alignment horizontal="left" vertical="center"/>
      <protection locked="0"/>
    </xf>
    <xf numFmtId="49" fontId="0" fillId="6" borderId="1" xfId="0" applyNumberFormat="1" applyFill="1" applyBorder="1" applyAlignment="1" applyProtection="1">
      <alignment horizontal="left" vertical="center"/>
      <protection locked="0"/>
    </xf>
    <xf numFmtId="49" fontId="0" fillId="6" borderId="28" xfId="0" applyNumberFormat="1" applyFill="1" applyBorder="1" applyAlignment="1" applyProtection="1">
      <alignment horizontal="left" vertical="center"/>
      <protection locked="0"/>
    </xf>
    <xf numFmtId="49" fontId="0" fillId="6" borderId="34" xfId="0" applyNumberFormat="1" applyFill="1" applyBorder="1" applyAlignment="1" applyProtection="1">
      <alignment horizontal="left" vertical="center"/>
      <protection locked="0"/>
    </xf>
    <xf numFmtId="49" fontId="0" fillId="6" borderId="35" xfId="0" applyNumberFormat="1" applyFill="1" applyBorder="1" applyAlignment="1" applyProtection="1">
      <alignment horizontal="left" vertical="center"/>
      <protection locked="0"/>
    </xf>
    <xf numFmtId="0" fontId="0" fillId="6" borderId="30" xfId="0" applyNumberFormat="1" applyFill="1" applyBorder="1" applyAlignment="1" applyProtection="1">
      <alignment horizontal="left" vertical="center"/>
      <protection locked="0"/>
    </xf>
    <xf numFmtId="2" fontId="0" fillId="6" borderId="30" xfId="0" applyNumberFormat="1" applyFill="1" applyBorder="1" applyAlignment="1" applyProtection="1">
      <alignment horizontal="left" vertical="center"/>
      <protection locked="0"/>
    </xf>
    <xf numFmtId="2" fontId="0" fillId="6" borderId="32" xfId="0" applyNumberFormat="1" applyFill="1" applyBorder="1" applyAlignment="1" applyProtection="1">
      <alignment horizontal="left" vertical="center"/>
      <protection locked="0"/>
    </xf>
    <xf numFmtId="0" fontId="3" fillId="6" borderId="4" xfId="0" applyNumberFormat="1" applyFont="1" applyFill="1" applyBorder="1" applyAlignment="1" applyProtection="1">
      <alignment horizontal="left" vertical="center"/>
      <protection locked="0"/>
    </xf>
    <xf numFmtId="0" fontId="3" fillId="6" borderId="71" xfId="0" applyNumberFormat="1" applyFont="1" applyFill="1" applyBorder="1" applyAlignment="1" applyProtection="1">
      <alignment horizontal="left" vertical="center"/>
      <protection locked="0"/>
    </xf>
    <xf numFmtId="0" fontId="0" fillId="5" borderId="72" xfId="0" applyFill="1" applyBorder="1" applyAlignment="1" applyProtection="1">
      <alignment horizontal="left" vertical="center"/>
    </xf>
    <xf numFmtId="0" fontId="0" fillId="5" borderId="69" xfId="0" applyFill="1" applyBorder="1" applyAlignment="1" applyProtection="1">
      <alignment horizontal="left" vertical="center"/>
    </xf>
    <xf numFmtId="0" fontId="0" fillId="5" borderId="27" xfId="0" applyFill="1" applyBorder="1" applyAlignment="1" applyProtection="1">
      <alignment horizontal="left" vertical="center"/>
    </xf>
    <xf numFmtId="0" fontId="0" fillId="5" borderId="18" xfId="0" applyFill="1" applyBorder="1" applyAlignment="1" applyProtection="1">
      <alignment horizontal="left" vertical="center"/>
    </xf>
    <xf numFmtId="0" fontId="0" fillId="6" borderId="69" xfId="0" applyNumberFormat="1" applyFill="1" applyBorder="1" applyAlignment="1" applyProtection="1">
      <alignment horizontal="left" vertical="center"/>
      <protection locked="0"/>
    </xf>
    <xf numFmtId="0" fontId="0" fillId="6" borderId="70" xfId="0" applyNumberFormat="1" applyFill="1" applyBorder="1" applyAlignment="1" applyProtection="1">
      <alignment horizontal="left" vertical="center"/>
      <protection locked="0"/>
    </xf>
    <xf numFmtId="0" fontId="0" fillId="5" borderId="23" xfId="0" applyFill="1" applyBorder="1" applyAlignment="1" applyProtection="1">
      <alignment horizontal="left" vertical="center" wrapText="1"/>
    </xf>
    <xf numFmtId="0" fontId="0" fillId="5" borderId="22" xfId="0" applyFill="1" applyBorder="1" applyAlignment="1" applyProtection="1">
      <alignment horizontal="left" vertical="center" wrapText="1"/>
    </xf>
    <xf numFmtId="0" fontId="0" fillId="5" borderId="62" xfId="0" applyFill="1" applyBorder="1" applyAlignment="1" applyProtection="1">
      <alignment horizontal="left" vertical="center" wrapText="1"/>
    </xf>
    <xf numFmtId="0" fontId="3" fillId="5" borderId="18" xfId="0" applyFont="1" applyFill="1" applyBorder="1" applyAlignment="1" applyProtection="1">
      <alignment horizontal="left" vertical="center"/>
    </xf>
    <xf numFmtId="0" fontId="3" fillId="5" borderId="19" xfId="0" applyFont="1" applyFill="1" applyBorder="1" applyAlignment="1" applyProtection="1">
      <alignment horizontal="left" vertical="center"/>
    </xf>
    <xf numFmtId="0" fontId="0" fillId="6" borderId="17" xfId="0" applyFill="1" applyBorder="1" applyAlignment="1" applyProtection="1">
      <alignment horizontal="left" vertical="center"/>
      <protection locked="0"/>
    </xf>
    <xf numFmtId="0" fontId="0" fillId="6" borderId="18" xfId="0" applyFill="1" applyBorder="1" applyAlignment="1" applyProtection="1">
      <alignment horizontal="left" vertical="center"/>
      <protection locked="0"/>
    </xf>
    <xf numFmtId="0" fontId="0" fillId="6" borderId="26" xfId="0" applyFill="1" applyBorder="1" applyAlignment="1" applyProtection="1">
      <alignment horizontal="left" vertical="center"/>
      <protection locked="0"/>
    </xf>
    <xf numFmtId="3" fontId="0" fillId="6" borderId="17" xfId="0" applyNumberFormat="1" applyFill="1" applyBorder="1" applyAlignment="1" applyProtection="1">
      <alignment horizontal="left" vertical="center"/>
      <protection locked="0"/>
    </xf>
    <xf numFmtId="3" fontId="0" fillId="6" borderId="18" xfId="0" applyNumberFormat="1" applyFill="1" applyBorder="1" applyAlignment="1" applyProtection="1">
      <alignment horizontal="left" vertical="center"/>
      <protection locked="0"/>
    </xf>
    <xf numFmtId="3" fontId="0" fillId="6" borderId="26" xfId="0" applyNumberFormat="1" applyFill="1" applyBorder="1" applyAlignment="1" applyProtection="1">
      <alignment horizontal="left" vertical="center"/>
      <protection locked="0"/>
    </xf>
    <xf numFmtId="0" fontId="0" fillId="5" borderId="37" xfId="0" applyFill="1" applyBorder="1" applyAlignment="1" applyProtection="1">
      <alignment horizontal="left" vertical="center"/>
    </xf>
    <xf numFmtId="0" fontId="0" fillId="5" borderId="51" xfId="0" applyFill="1" applyBorder="1" applyAlignment="1" applyProtection="1">
      <alignment horizontal="left" vertical="center"/>
    </xf>
    <xf numFmtId="10" fontId="0" fillId="6" borderId="50" xfId="49" applyNumberFormat="1" applyFont="1" applyFill="1" applyBorder="1" applyAlignment="1" applyProtection="1">
      <alignment horizontal="left" vertical="center"/>
      <protection locked="0"/>
    </xf>
    <xf numFmtId="10" fontId="0" fillId="6" borderId="64" xfId="49" applyNumberFormat="1" applyFont="1" applyFill="1" applyBorder="1" applyAlignment="1" applyProtection="1">
      <alignment horizontal="left" vertical="center"/>
      <protection locked="0"/>
    </xf>
    <xf numFmtId="0" fontId="0" fillId="5" borderId="36" xfId="0" applyFill="1" applyBorder="1" applyAlignment="1" applyProtection="1">
      <alignment horizontal="left" vertical="center"/>
    </xf>
    <xf numFmtId="0" fontId="0" fillId="5" borderId="52" xfId="0" applyFill="1" applyBorder="1" applyAlignment="1" applyProtection="1">
      <alignment horizontal="left" vertical="center"/>
    </xf>
    <xf numFmtId="14" fontId="0" fillId="6" borderId="30" xfId="0" applyNumberFormat="1" applyFill="1" applyBorder="1" applyAlignment="1" applyProtection="1">
      <alignment horizontal="left" vertical="center"/>
      <protection locked="0"/>
    </xf>
    <xf numFmtId="14" fontId="0" fillId="6" borderId="32" xfId="0" applyNumberFormat="1" applyFill="1" applyBorder="1" applyAlignment="1" applyProtection="1">
      <alignment horizontal="left" vertical="center"/>
      <protection locked="0"/>
    </xf>
    <xf numFmtId="3" fontId="0" fillId="6" borderId="30" xfId="0" applyNumberFormat="1" applyFill="1" applyBorder="1" applyAlignment="1" applyProtection="1">
      <alignment horizontal="left" vertical="center"/>
      <protection locked="0"/>
    </xf>
    <xf numFmtId="3" fontId="0" fillId="6" borderId="32" xfId="0" applyNumberFormat="1" applyFill="1" applyBorder="1" applyAlignment="1" applyProtection="1">
      <alignment horizontal="left" vertical="center"/>
      <protection locked="0"/>
    </xf>
    <xf numFmtId="0" fontId="0" fillId="6" borderId="50" xfId="0" applyNumberFormat="1" applyFill="1" applyBorder="1" applyAlignment="1" applyProtection="1">
      <alignment horizontal="left" vertical="center"/>
      <protection locked="0"/>
    </xf>
    <xf numFmtId="0" fontId="0" fillId="6" borderId="64" xfId="0" applyNumberFormat="1" applyFill="1" applyBorder="1" applyAlignment="1" applyProtection="1">
      <alignment horizontal="left" vertical="center"/>
      <protection locked="0"/>
    </xf>
    <xf numFmtId="0" fontId="0" fillId="5" borderId="60" xfId="0" applyFill="1" applyBorder="1" applyAlignment="1" applyProtection="1">
      <alignment horizontal="left" vertical="center" wrapText="1"/>
    </xf>
    <xf numFmtId="0" fontId="0" fillId="5" borderId="56" xfId="0" applyFill="1" applyBorder="1" applyAlignment="1" applyProtection="1">
      <alignment horizontal="left" vertical="center" wrapText="1"/>
    </xf>
    <xf numFmtId="0" fontId="0" fillId="5" borderId="61" xfId="0" applyFill="1" applyBorder="1" applyAlignment="1" applyProtection="1">
      <alignment horizontal="left" vertical="center" wrapText="1"/>
    </xf>
    <xf numFmtId="0" fontId="35" fillId="5" borderId="0" xfId="0" applyFont="1" applyFill="1" applyAlignment="1" applyProtection="1">
      <alignment horizontal="left" wrapText="1"/>
    </xf>
    <xf numFmtId="0" fontId="35" fillId="5" borderId="54" xfId="0" applyFont="1" applyFill="1" applyBorder="1" applyAlignment="1" applyProtection="1">
      <alignment horizontal="left" wrapText="1"/>
    </xf>
    <xf numFmtId="0" fontId="35" fillId="5" borderId="0" xfId="0" applyFont="1" applyFill="1" applyAlignment="1" applyProtection="1">
      <alignment horizontal="left"/>
    </xf>
    <xf numFmtId="0" fontId="35" fillId="5" borderId="54" xfId="0" applyFont="1" applyFill="1" applyBorder="1" applyAlignment="1" applyProtection="1">
      <alignment horizontal="left"/>
    </xf>
    <xf numFmtId="0" fontId="39" fillId="5" borderId="0" xfId="0" applyFont="1" applyFill="1" applyAlignment="1" applyProtection="1">
      <alignment horizontal="left"/>
    </xf>
    <xf numFmtId="0" fontId="39" fillId="5" borderId="54" xfId="0" applyFont="1" applyFill="1" applyBorder="1" applyAlignment="1" applyProtection="1">
      <alignment horizontal="left"/>
    </xf>
    <xf numFmtId="0" fontId="14" fillId="5" borderId="8"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0" fillId="6" borderId="27" xfId="0" applyFill="1" applyBorder="1" applyAlignment="1" applyProtection="1">
      <alignment horizontal="left" vertical="center"/>
      <protection locked="0"/>
    </xf>
    <xf numFmtId="0" fontId="0" fillId="6" borderId="27" xfId="0" applyFill="1" applyBorder="1" applyAlignment="1" applyProtection="1">
      <alignment horizontal="left" vertical="center"/>
    </xf>
    <xf numFmtId="0" fontId="0" fillId="6" borderId="18" xfId="0" applyFill="1" applyBorder="1" applyAlignment="1" applyProtection="1">
      <alignment horizontal="left" vertical="center"/>
    </xf>
    <xf numFmtId="194" fontId="0" fillId="9" borderId="17" xfId="0" applyNumberFormat="1" applyFill="1" applyBorder="1" applyAlignment="1" applyProtection="1">
      <alignment horizontal="center" vertical="center"/>
    </xf>
    <xf numFmtId="194" fontId="0" fillId="9" borderId="18" xfId="0" applyNumberFormat="1" applyFill="1" applyBorder="1" applyAlignment="1" applyProtection="1">
      <alignment horizontal="center" vertical="center"/>
    </xf>
    <xf numFmtId="0" fontId="17" fillId="0" borderId="0" xfId="0" applyFont="1" applyFill="1" applyBorder="1" applyAlignment="1" applyProtection="1">
      <alignment horizontal="left" vertical="top" wrapText="1"/>
    </xf>
    <xf numFmtId="0" fontId="17" fillId="5" borderId="0" xfId="0" applyFont="1" applyFill="1" applyAlignment="1" applyProtection="1">
      <alignment wrapText="1"/>
    </xf>
    <xf numFmtId="0" fontId="17" fillId="5" borderId="54" xfId="0" applyFont="1" applyFill="1" applyBorder="1" applyAlignment="1" applyProtection="1">
      <alignment wrapText="1"/>
    </xf>
    <xf numFmtId="0" fontId="14" fillId="5" borderId="58" xfId="0" applyFont="1" applyFill="1" applyBorder="1" applyAlignment="1" applyProtection="1">
      <alignment horizontal="center" vertical="center"/>
    </xf>
    <xf numFmtId="0" fontId="17" fillId="5" borderId="6" xfId="0" applyFont="1" applyFill="1" applyBorder="1" applyAlignment="1" applyProtection="1">
      <alignment horizontal="left" vertical="center" wrapText="1" indent="1"/>
    </xf>
    <xf numFmtId="0" fontId="0" fillId="5" borderId="20" xfId="0" applyFill="1" applyBorder="1" applyAlignment="1" applyProtection="1">
      <alignment horizontal="left" vertical="center" wrapText="1"/>
    </xf>
    <xf numFmtId="0" fontId="0" fillId="5" borderId="21" xfId="0" applyFill="1" applyBorder="1" applyAlignment="1" applyProtection="1">
      <alignment horizontal="left" vertical="center" wrapText="1"/>
    </xf>
    <xf numFmtId="0" fontId="0" fillId="5" borderId="40" xfId="0" applyFill="1" applyBorder="1" applyAlignment="1" applyProtection="1">
      <alignment horizontal="left" vertical="center" wrapText="1"/>
    </xf>
    <xf numFmtId="16" fontId="0" fillId="5" borderId="27" xfId="0" applyNumberFormat="1" applyFill="1" applyBorder="1" applyAlignment="1" applyProtection="1">
      <alignment horizontal="left" vertical="top" wrapText="1" indent="1"/>
    </xf>
    <xf numFmtId="16" fontId="0" fillId="5" borderId="18" xfId="0" applyNumberFormat="1" applyFill="1" applyBorder="1" applyAlignment="1" applyProtection="1">
      <alignment horizontal="left" vertical="top" wrapText="1" indent="1"/>
    </xf>
    <xf numFmtId="0" fontId="0" fillId="5" borderId="60" xfId="0" applyFill="1" applyBorder="1" applyAlignment="1" applyProtection="1">
      <alignment horizontal="left" vertical="top" wrapText="1" indent="1"/>
    </xf>
    <xf numFmtId="0" fontId="0" fillId="5" borderId="56" xfId="0" applyFill="1" applyBorder="1" applyAlignment="1" applyProtection="1">
      <alignment horizontal="left" vertical="top" wrapText="1" indent="1"/>
    </xf>
    <xf numFmtId="0" fontId="0" fillId="5" borderId="23" xfId="0" applyFill="1" applyBorder="1" applyAlignment="1" applyProtection="1">
      <alignment horizontal="left" vertical="top" wrapText="1"/>
    </xf>
    <xf numFmtId="0" fontId="0" fillId="5" borderId="22" xfId="0" applyFill="1" applyBorder="1" applyAlignment="1" applyProtection="1">
      <alignment horizontal="left" vertical="top" wrapText="1"/>
    </xf>
    <xf numFmtId="0" fontId="17" fillId="5" borderId="0" xfId="0" applyFont="1" applyFill="1" applyBorder="1" applyAlignment="1" applyProtection="1">
      <alignment horizontal="left" vertical="top" wrapText="1"/>
    </xf>
    <xf numFmtId="0" fontId="14" fillId="5" borderId="20" xfId="0" applyFont="1" applyFill="1" applyBorder="1" applyAlignment="1" applyProtection="1">
      <alignment horizontal="left" vertical="center" indent="2"/>
    </xf>
    <xf numFmtId="0" fontId="14" fillId="5" borderId="21" xfId="0" applyFont="1" applyFill="1" applyBorder="1" applyAlignment="1" applyProtection="1">
      <alignment horizontal="left" vertical="center" indent="2"/>
    </xf>
    <xf numFmtId="0" fontId="14" fillId="5" borderId="40" xfId="0" applyFont="1" applyFill="1" applyBorder="1" applyAlignment="1" applyProtection="1">
      <alignment horizontal="left" vertical="center" indent="2"/>
    </xf>
    <xf numFmtId="0" fontId="0" fillId="5" borderId="56" xfId="0" applyFont="1" applyFill="1" applyBorder="1" applyAlignment="1" applyProtection="1">
      <alignment horizontal="center" vertical="center"/>
    </xf>
    <xf numFmtId="0" fontId="0" fillId="5" borderId="65" xfId="0" applyFont="1" applyFill="1" applyBorder="1" applyAlignment="1" applyProtection="1">
      <alignment horizontal="center" vertical="center"/>
    </xf>
    <xf numFmtId="0" fontId="17" fillId="5" borderId="0" xfId="0" applyFont="1" applyFill="1" applyAlignment="1" applyProtection="1">
      <alignment horizontal="left" wrapText="1"/>
    </xf>
    <xf numFmtId="0" fontId="17" fillId="5" borderId="54" xfId="0" applyFont="1" applyFill="1" applyBorder="1" applyAlignment="1" applyProtection="1">
      <alignment horizontal="left" wrapText="1"/>
    </xf>
    <xf numFmtId="0" fontId="0" fillId="9" borderId="27" xfId="0" applyFill="1" applyBorder="1" applyAlignment="1" applyProtection="1">
      <alignment horizontal="left" vertical="center"/>
    </xf>
    <xf numFmtId="0" fontId="0" fillId="9" borderId="18" xfId="0" applyFill="1" applyBorder="1" applyAlignment="1" applyProtection="1">
      <alignment horizontal="left" vertical="center"/>
    </xf>
    <xf numFmtId="0" fontId="0" fillId="9" borderId="26" xfId="0" applyFill="1" applyBorder="1" applyAlignment="1" applyProtection="1">
      <alignment horizontal="left" vertical="center"/>
    </xf>
    <xf numFmtId="0" fontId="0" fillId="6" borderId="20"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0" fillId="6" borderId="40" xfId="0" applyFill="1" applyBorder="1" applyAlignment="1" applyProtection="1">
      <alignment horizontal="center"/>
      <protection locked="0"/>
    </xf>
    <xf numFmtId="0" fontId="0" fillId="5" borderId="18" xfId="0" applyFont="1" applyFill="1" applyBorder="1" applyAlignment="1" applyProtection="1">
      <alignment horizontal="center" vertical="center"/>
    </xf>
    <xf numFmtId="0" fontId="0" fillId="5" borderId="26" xfId="0" applyFont="1" applyFill="1" applyBorder="1" applyAlignment="1" applyProtection="1">
      <alignment horizontal="center" vertical="center"/>
    </xf>
    <xf numFmtId="0" fontId="45" fillId="5" borderId="9" xfId="0" applyFont="1" applyFill="1" applyBorder="1" applyAlignment="1" applyProtection="1">
      <alignment horizontal="left" vertical="top" wrapText="1"/>
    </xf>
    <xf numFmtId="0" fontId="45" fillId="5" borderId="0" xfId="0" applyFont="1" applyFill="1" applyBorder="1" applyAlignment="1" applyProtection="1">
      <alignment horizontal="left" vertical="top" wrapText="1"/>
    </xf>
    <xf numFmtId="0" fontId="45" fillId="5" borderId="54" xfId="0" applyFont="1" applyFill="1" applyBorder="1" applyAlignment="1" applyProtection="1">
      <alignment horizontal="left" vertical="top" wrapText="1"/>
    </xf>
    <xf numFmtId="0" fontId="3" fillId="6" borderId="50" xfId="0" applyFont="1" applyFill="1" applyBorder="1" applyAlignment="1" applyProtection="1">
      <alignment horizontal="left" vertical="top" wrapText="1"/>
      <protection locked="0"/>
    </xf>
    <xf numFmtId="0" fontId="3" fillId="6" borderId="51" xfId="0" applyFont="1" applyFill="1" applyBorder="1" applyAlignment="1" applyProtection="1">
      <alignment horizontal="left" vertical="top" wrapText="1"/>
      <protection locked="0"/>
    </xf>
    <xf numFmtId="0" fontId="3" fillId="6" borderId="4" xfId="0" applyFont="1" applyFill="1" applyBorder="1" applyAlignment="1" applyProtection="1">
      <alignment horizontal="left" vertical="top" wrapText="1"/>
      <protection locked="0"/>
    </xf>
    <xf numFmtId="0" fontId="3" fillId="6" borderId="57"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17" fillId="5" borderId="0" xfId="0" applyFont="1" applyFill="1" applyBorder="1" applyAlignment="1" applyProtection="1">
      <alignment horizontal="left" vertical="center" wrapText="1" indent="1"/>
    </xf>
    <xf numFmtId="0" fontId="0" fillId="5" borderId="26" xfId="0" applyFill="1" applyBorder="1" applyAlignment="1" applyProtection="1">
      <alignment horizontal="left" vertical="center" wrapText="1"/>
    </xf>
    <xf numFmtId="0" fontId="0" fillId="5" borderId="24" xfId="0" applyFill="1" applyBorder="1" applyAlignment="1" applyProtection="1">
      <alignment horizontal="left" vertical="top" wrapText="1"/>
    </xf>
    <xf numFmtId="0" fontId="0" fillId="5" borderId="26" xfId="0" applyFill="1" applyBorder="1" applyAlignment="1" applyProtection="1">
      <alignment horizontal="left" vertical="center"/>
    </xf>
    <xf numFmtId="0" fontId="0" fillId="5" borderId="20" xfId="0" applyFill="1" applyBorder="1" applyAlignment="1" applyProtection="1">
      <alignment horizontal="left" vertical="top" wrapText="1"/>
    </xf>
    <xf numFmtId="0" fontId="0" fillId="5" borderId="21" xfId="0" applyFill="1" applyBorder="1" applyAlignment="1" applyProtection="1">
      <alignment horizontal="left" vertical="top" wrapText="1"/>
    </xf>
    <xf numFmtId="0" fontId="0" fillId="5" borderId="40" xfId="0" applyFill="1" applyBorder="1" applyAlignment="1" applyProtection="1">
      <alignment horizontal="left" vertical="top" wrapText="1"/>
    </xf>
    <xf numFmtId="0" fontId="0" fillId="0" borderId="27" xfId="0" applyFill="1" applyBorder="1" applyAlignment="1" applyProtection="1">
      <alignment horizontal="left" vertical="center" wrapText="1"/>
    </xf>
    <xf numFmtId="0" fontId="0" fillId="0" borderId="18" xfId="0" applyFill="1" applyBorder="1" applyAlignment="1" applyProtection="1">
      <alignment horizontal="left" vertical="center" wrapText="1"/>
    </xf>
    <xf numFmtId="0" fontId="0" fillId="0" borderId="19" xfId="0" applyFill="1" applyBorder="1" applyAlignment="1" applyProtection="1">
      <alignment horizontal="left" vertical="center" wrapText="1"/>
    </xf>
    <xf numFmtId="2" fontId="0" fillId="9" borderId="1" xfId="0" applyNumberFormat="1" applyFill="1" applyBorder="1" applyAlignment="1" applyProtection="1">
      <alignment horizontal="left" vertical="center"/>
    </xf>
    <xf numFmtId="0" fontId="0" fillId="9" borderId="1" xfId="0" applyNumberFormat="1" applyFill="1" applyBorder="1" applyAlignment="1" applyProtection="1">
      <alignment horizontal="left" vertical="center"/>
    </xf>
    <xf numFmtId="0" fontId="0" fillId="9" borderId="28" xfId="0" applyNumberFormat="1" applyFill="1" applyBorder="1" applyAlignment="1" applyProtection="1">
      <alignment horizontal="left" vertical="center"/>
    </xf>
    <xf numFmtId="0" fontId="0" fillId="5" borderId="2" xfId="0" applyFill="1" applyBorder="1" applyAlignment="1" applyProtection="1">
      <alignment horizontal="left" vertical="center" indent="1"/>
    </xf>
    <xf numFmtId="0" fontId="0" fillId="5" borderId="1" xfId="0" applyFill="1" applyBorder="1" applyAlignment="1" applyProtection="1">
      <alignment horizontal="left" vertical="center" indent="1"/>
    </xf>
    <xf numFmtId="3" fontId="0" fillId="9" borderId="1" xfId="0" applyNumberFormat="1" applyFill="1" applyBorder="1" applyAlignment="1" applyProtection="1">
      <alignment horizontal="left" vertical="center"/>
    </xf>
    <xf numFmtId="3" fontId="0" fillId="9" borderId="28" xfId="0" applyNumberFormat="1" applyFill="1" applyBorder="1" applyAlignment="1" applyProtection="1">
      <alignment horizontal="left" vertical="center"/>
    </xf>
    <xf numFmtId="194" fontId="0" fillId="9" borderId="17" xfId="0" applyNumberFormat="1" applyFill="1" applyBorder="1" applyAlignment="1" applyProtection="1">
      <alignment horizontal="left" vertical="center"/>
    </xf>
    <xf numFmtId="194" fontId="0" fillId="9" borderId="18" xfId="0" applyNumberFormat="1" applyFill="1" applyBorder="1" applyAlignment="1" applyProtection="1">
      <alignment horizontal="left" vertical="center"/>
    </xf>
    <xf numFmtId="194" fontId="0" fillId="9" borderId="26" xfId="0" applyNumberFormat="1" applyFill="1" applyBorder="1" applyAlignment="1" applyProtection="1">
      <alignment horizontal="left" vertical="center"/>
    </xf>
    <xf numFmtId="0" fontId="0" fillId="5" borderId="24" xfId="0" applyFill="1" applyBorder="1" applyAlignment="1" applyProtection="1">
      <alignment horizontal="left" vertical="center"/>
    </xf>
    <xf numFmtId="3" fontId="0" fillId="9" borderId="69" xfId="0" applyNumberFormat="1" applyFill="1" applyBorder="1" applyAlignment="1" applyProtection="1">
      <alignment horizontal="left" vertical="center"/>
    </xf>
    <xf numFmtId="3" fontId="0" fillId="9" borderId="70" xfId="0" applyNumberFormat="1" applyFill="1" applyBorder="1" applyAlignment="1" applyProtection="1">
      <alignment horizontal="left" vertical="center"/>
    </xf>
    <xf numFmtId="0" fontId="0" fillId="5" borderId="11" xfId="0" applyFill="1" applyBorder="1" applyAlignment="1" applyProtection="1">
      <alignment horizontal="left" vertical="center" wrapText="1"/>
    </xf>
    <xf numFmtId="0" fontId="0" fillId="5" borderId="7" xfId="0" applyFill="1" applyBorder="1" applyAlignment="1" applyProtection="1">
      <alignment horizontal="left" vertical="center" wrapText="1"/>
    </xf>
    <xf numFmtId="0" fontId="0" fillId="5" borderId="25" xfId="0" applyFill="1" applyBorder="1" applyAlignment="1" applyProtection="1">
      <alignment horizontal="left" vertical="center" wrapText="1"/>
    </xf>
    <xf numFmtId="0" fontId="0" fillId="5" borderId="2" xfId="0" applyFill="1" applyBorder="1" applyAlignment="1" applyProtection="1">
      <alignment horizontal="left" vertical="center" indent="2"/>
    </xf>
    <xf numFmtId="0" fontId="0" fillId="5" borderId="1" xfId="0" applyFill="1" applyBorder="1" applyAlignment="1" applyProtection="1">
      <alignment horizontal="left" vertical="center" indent="2"/>
    </xf>
    <xf numFmtId="2" fontId="0" fillId="9" borderId="30" xfId="0" applyNumberFormat="1" applyFill="1" applyBorder="1" applyAlignment="1" applyProtection="1">
      <alignment horizontal="left" vertical="center"/>
    </xf>
    <xf numFmtId="0" fontId="0" fillId="9" borderId="30" xfId="0" applyNumberFormat="1" applyFill="1" applyBorder="1" applyAlignment="1" applyProtection="1">
      <alignment horizontal="left" vertical="center"/>
    </xf>
    <xf numFmtId="0" fontId="0" fillId="9" borderId="32" xfId="0" applyNumberFormat="1" applyFill="1" applyBorder="1" applyAlignment="1" applyProtection="1">
      <alignment horizontal="left" vertical="center"/>
    </xf>
    <xf numFmtId="0" fontId="0" fillId="9" borderId="1" xfId="0" applyNumberFormat="1" applyFill="1" applyBorder="1" applyAlignment="1" applyProtection="1">
      <alignment horizontal="left" vertical="center"/>
      <protection locked="0"/>
    </xf>
    <xf numFmtId="0" fontId="0" fillId="9" borderId="28" xfId="0" applyNumberFormat="1" applyFill="1" applyBorder="1" applyAlignment="1" applyProtection="1">
      <alignment horizontal="left" vertical="center"/>
      <protection locked="0"/>
    </xf>
    <xf numFmtId="196" fontId="0" fillId="9" borderId="1" xfId="0" applyNumberFormat="1" applyFill="1" applyBorder="1" applyAlignment="1" applyProtection="1">
      <alignment horizontal="left" vertical="center"/>
      <protection locked="0"/>
    </xf>
    <xf numFmtId="196" fontId="0" fillId="9" borderId="28" xfId="0" applyNumberFormat="1" applyFill="1" applyBorder="1" applyAlignment="1" applyProtection="1">
      <alignment horizontal="left" vertical="center"/>
      <protection locked="0"/>
    </xf>
    <xf numFmtId="194" fontId="0" fillId="9" borderId="34" xfId="0" applyNumberFormat="1" applyFill="1" applyBorder="1" applyAlignment="1" applyProtection="1">
      <alignment horizontal="left" vertical="center"/>
      <protection locked="0"/>
    </xf>
    <xf numFmtId="194" fontId="0" fillId="9" borderId="35" xfId="0" applyNumberFormat="1" applyFill="1" applyBorder="1" applyAlignment="1" applyProtection="1">
      <alignment horizontal="left" vertical="center"/>
      <protection locked="0"/>
    </xf>
    <xf numFmtId="0" fontId="0" fillId="0" borderId="2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5" borderId="27" xfId="0" applyFill="1" applyBorder="1" applyAlignment="1" applyProtection="1">
      <alignment horizontal="left" vertical="center" indent="1"/>
    </xf>
    <xf numFmtId="0" fontId="0" fillId="5" borderId="18" xfId="0" applyFill="1" applyBorder="1" applyAlignment="1" applyProtection="1">
      <alignment horizontal="left" vertical="center" indent="1"/>
    </xf>
    <xf numFmtId="0" fontId="0" fillId="5" borderId="26" xfId="0" applyFill="1" applyBorder="1" applyAlignment="1" applyProtection="1">
      <alignment horizontal="left" vertical="center" indent="1"/>
    </xf>
    <xf numFmtId="3" fontId="0" fillId="9" borderId="30" xfId="0" applyNumberFormat="1" applyFill="1" applyBorder="1" applyAlignment="1" applyProtection="1">
      <alignment horizontal="left" vertical="center"/>
    </xf>
    <xf numFmtId="3" fontId="0" fillId="9" borderId="32" xfId="0" applyNumberFormat="1" applyFill="1" applyBorder="1" applyAlignment="1" applyProtection="1">
      <alignment horizontal="left" vertical="center"/>
    </xf>
    <xf numFmtId="194" fontId="0" fillId="6" borderId="59" xfId="0" applyNumberFormat="1" applyFill="1" applyBorder="1" applyAlignment="1" applyProtection="1">
      <alignment horizontal="left" vertical="center"/>
      <protection locked="0"/>
    </xf>
    <xf numFmtId="194" fontId="0" fillId="6" borderId="56" xfId="0" applyNumberFormat="1" applyFill="1" applyBorder="1" applyAlignment="1" applyProtection="1">
      <alignment horizontal="left" vertical="center"/>
      <protection locked="0"/>
    </xf>
    <xf numFmtId="194" fontId="0" fillId="6" borderId="65" xfId="0" applyNumberFormat="1" applyFill="1" applyBorder="1" applyAlignment="1" applyProtection="1">
      <alignment horizontal="left" vertical="center"/>
      <protection locked="0"/>
    </xf>
    <xf numFmtId="3" fontId="0" fillId="9" borderId="1" xfId="0" applyNumberFormat="1" applyFill="1" applyBorder="1" applyAlignment="1" applyProtection="1">
      <alignment horizontal="left" vertical="center"/>
      <protection locked="0"/>
    </xf>
    <xf numFmtId="3" fontId="0" fillId="9" borderId="28" xfId="0" applyNumberFormat="1" applyFill="1" applyBorder="1" applyAlignment="1" applyProtection="1">
      <alignment horizontal="left" vertical="center"/>
      <protection locked="0"/>
    </xf>
    <xf numFmtId="2" fontId="0" fillId="9" borderId="1" xfId="0" applyNumberFormat="1" applyFill="1" applyBorder="1" applyAlignment="1" applyProtection="1">
      <alignment horizontal="left" vertical="center"/>
      <protection locked="0"/>
    </xf>
    <xf numFmtId="3" fontId="0" fillId="9" borderId="30" xfId="0" applyNumberFormat="1" applyFill="1" applyBorder="1" applyAlignment="1" applyProtection="1">
      <alignment horizontal="left" vertical="center"/>
      <protection locked="0"/>
    </xf>
    <xf numFmtId="3" fontId="0" fillId="9" borderId="32" xfId="0" applyNumberFormat="1" applyFill="1" applyBorder="1" applyAlignment="1" applyProtection="1">
      <alignment horizontal="left" vertical="center"/>
      <protection locked="0"/>
    </xf>
    <xf numFmtId="2" fontId="0" fillId="9" borderId="4" xfId="0" applyNumberFormat="1" applyFill="1" applyBorder="1" applyAlignment="1" applyProtection="1">
      <alignment horizontal="left" vertical="center"/>
      <protection locked="0"/>
    </xf>
    <xf numFmtId="0" fontId="0" fillId="9" borderId="4" xfId="0" applyNumberFormat="1" applyFill="1" applyBorder="1" applyAlignment="1" applyProtection="1">
      <alignment horizontal="left" vertical="center"/>
      <protection locked="0"/>
    </xf>
    <xf numFmtId="0" fontId="0" fillId="9" borderId="71" xfId="0" applyNumberFormat="1" applyFill="1" applyBorder="1" applyAlignment="1" applyProtection="1">
      <alignment horizontal="left" vertical="center"/>
      <protection locked="0"/>
    </xf>
    <xf numFmtId="197" fontId="0" fillId="9" borderId="34" xfId="49" applyNumberFormat="1" applyFont="1" applyFill="1" applyBorder="1" applyAlignment="1" applyProtection="1">
      <alignment horizontal="left" vertical="center"/>
    </xf>
    <xf numFmtId="197" fontId="0" fillId="9" borderId="35" xfId="49" applyNumberFormat="1" applyFont="1" applyFill="1" applyBorder="1" applyAlignment="1" applyProtection="1">
      <alignment horizontal="left" vertical="center"/>
    </xf>
    <xf numFmtId="197" fontId="0" fillId="9" borderId="1" xfId="49" applyNumberFormat="1" applyFont="1" applyFill="1" applyBorder="1" applyAlignment="1" applyProtection="1">
      <alignment horizontal="left" vertical="center"/>
    </xf>
    <xf numFmtId="197" fontId="0" fillId="9" borderId="28" xfId="49" applyNumberFormat="1" applyFont="1" applyFill="1" applyBorder="1" applyAlignment="1" applyProtection="1">
      <alignment horizontal="left" vertical="center"/>
    </xf>
    <xf numFmtId="0" fontId="0" fillId="5" borderId="57" xfId="0" applyFill="1" applyBorder="1" applyAlignment="1" applyProtection="1">
      <alignment horizontal="left" vertical="center"/>
    </xf>
    <xf numFmtId="0" fontId="0" fillId="5" borderId="66" xfId="0" applyFill="1" applyBorder="1" applyAlignment="1" applyProtection="1">
      <alignment horizontal="left" vertical="center"/>
    </xf>
    <xf numFmtId="0" fontId="0" fillId="9" borderId="27" xfId="0"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0" fontId="0" fillId="9" borderId="19" xfId="0" applyFill="1" applyBorder="1" applyAlignment="1" applyProtection="1">
      <alignment horizontal="left" vertical="center"/>
      <protection locked="0"/>
    </xf>
    <xf numFmtId="3" fontId="0" fillId="9" borderId="50" xfId="0" applyNumberFormat="1" applyFill="1" applyBorder="1" applyAlignment="1" applyProtection="1">
      <alignment horizontal="left" vertical="center"/>
      <protection locked="0"/>
    </xf>
    <xf numFmtId="3" fontId="0" fillId="9" borderId="64" xfId="0" applyNumberFormat="1" applyFill="1" applyBorder="1" applyAlignment="1" applyProtection="1">
      <alignment horizontal="left" vertical="center"/>
      <protection locked="0"/>
    </xf>
    <xf numFmtId="0" fontId="0" fillId="5" borderId="19" xfId="0" applyFill="1" applyBorder="1" applyAlignment="1" applyProtection="1">
      <alignment horizontal="left" vertical="center" indent="1"/>
    </xf>
    <xf numFmtId="196" fontId="0" fillId="9" borderId="1" xfId="0" applyNumberFormat="1" applyFill="1" applyBorder="1" applyAlignment="1" applyProtection="1">
      <alignment horizontal="left" vertical="center"/>
    </xf>
    <xf numFmtId="196" fontId="0" fillId="9" borderId="28" xfId="0" applyNumberFormat="1" applyFill="1" applyBorder="1" applyAlignment="1" applyProtection="1">
      <alignment horizontal="left" vertical="center"/>
    </xf>
    <xf numFmtId="0" fontId="0" fillId="5" borderId="10" xfId="0" applyFill="1" applyBorder="1" applyAlignment="1" applyProtection="1">
      <alignment horizontal="left" vertical="center" wrapText="1"/>
    </xf>
    <xf numFmtId="0" fontId="0" fillId="5" borderId="5" xfId="0" applyFill="1" applyBorder="1" applyAlignment="1" applyProtection="1">
      <alignment horizontal="left" vertical="center" wrapText="1"/>
    </xf>
    <xf numFmtId="0" fontId="0" fillId="5" borderId="16" xfId="0" applyFill="1" applyBorder="1" applyAlignment="1" applyProtection="1">
      <alignment horizontal="left" vertical="center" wrapText="1"/>
    </xf>
    <xf numFmtId="3" fontId="0" fillId="9" borderId="4" xfId="0" applyNumberFormat="1" applyFill="1" applyBorder="1" applyAlignment="1" applyProtection="1">
      <alignment horizontal="left" vertical="center"/>
    </xf>
    <xf numFmtId="3" fontId="0" fillId="9" borderId="71" xfId="0" applyNumberFormat="1" applyFill="1" applyBorder="1" applyAlignment="1" applyProtection="1">
      <alignment horizontal="left" vertical="center"/>
    </xf>
    <xf numFmtId="3" fontId="0" fillId="9" borderId="17" xfId="0" applyNumberFormat="1" applyFill="1" applyBorder="1" applyAlignment="1" applyProtection="1">
      <alignment horizontal="left" vertical="center"/>
    </xf>
    <xf numFmtId="3" fontId="0" fillId="9" borderId="18" xfId="0" applyNumberFormat="1" applyFill="1" applyBorder="1" applyAlignment="1" applyProtection="1">
      <alignment horizontal="left" vertical="center"/>
    </xf>
    <xf numFmtId="3" fontId="0" fillId="9" borderId="26" xfId="0" applyNumberFormat="1" applyFill="1" applyBorder="1" applyAlignment="1" applyProtection="1">
      <alignment horizontal="left" vertical="center"/>
    </xf>
    <xf numFmtId="1" fontId="0" fillId="6" borderId="53" xfId="0" applyNumberFormat="1" applyFill="1" applyBorder="1" applyAlignment="1" applyProtection="1">
      <alignment horizontal="left" vertical="center"/>
      <protection locked="0"/>
    </xf>
    <xf numFmtId="0" fontId="0" fillId="6" borderId="21" xfId="0" applyNumberFormat="1" applyFill="1" applyBorder="1" applyAlignment="1" applyProtection="1">
      <alignment horizontal="left" vertical="center"/>
      <protection locked="0"/>
    </xf>
    <xf numFmtId="0" fontId="0" fillId="6" borderId="40" xfId="0" applyNumberFormat="1" applyFill="1" applyBorder="1" applyAlignment="1" applyProtection="1">
      <alignment horizontal="left" vertical="center"/>
      <protection locked="0"/>
    </xf>
    <xf numFmtId="195" fontId="0" fillId="9" borderId="17" xfId="0" applyNumberFormat="1" applyFill="1" applyBorder="1" applyAlignment="1" applyProtection="1">
      <alignment horizontal="left" vertical="center"/>
    </xf>
    <xf numFmtId="195" fontId="0" fillId="9" borderId="18" xfId="0" applyNumberFormat="1" applyFill="1" applyBorder="1" applyAlignment="1" applyProtection="1">
      <alignment horizontal="left" vertical="center"/>
    </xf>
    <xf numFmtId="195" fontId="0" fillId="9" borderId="26" xfId="0" applyNumberFormat="1" applyFill="1" applyBorder="1" applyAlignment="1" applyProtection="1">
      <alignment horizontal="left" vertical="center"/>
    </xf>
    <xf numFmtId="0" fontId="0" fillId="9" borderId="17" xfId="0" applyNumberFormat="1" applyFill="1" applyBorder="1" applyAlignment="1" applyProtection="1">
      <alignment horizontal="left" vertical="center"/>
    </xf>
    <xf numFmtId="0" fontId="0" fillId="9" borderId="18" xfId="0" applyNumberFormat="1" applyFill="1" applyBorder="1" applyAlignment="1" applyProtection="1">
      <alignment horizontal="left" vertical="center"/>
    </xf>
    <xf numFmtId="0" fontId="0" fillId="9" borderId="26" xfId="0" applyNumberFormat="1" applyFill="1" applyBorder="1" applyAlignment="1" applyProtection="1">
      <alignment horizontal="left" vertical="center"/>
    </xf>
    <xf numFmtId="14" fontId="0" fillId="9" borderId="30" xfId="0" applyNumberFormat="1" applyFill="1" applyBorder="1" applyAlignment="1" applyProtection="1">
      <alignment horizontal="left" vertical="center"/>
      <protection locked="0"/>
    </xf>
    <xf numFmtId="14" fontId="0" fillId="9" borderId="32" xfId="0" applyNumberFormat="1" applyFill="1" applyBorder="1" applyAlignment="1" applyProtection="1">
      <alignment horizontal="left" vertical="center"/>
      <protection locked="0"/>
    </xf>
    <xf numFmtId="0" fontId="0" fillId="5" borderId="19" xfId="0" applyFill="1" applyBorder="1" applyAlignment="1" applyProtection="1">
      <alignment horizontal="left" vertical="center"/>
    </xf>
    <xf numFmtId="0" fontId="0" fillId="9" borderId="68" xfId="0" applyNumberFormat="1" applyFill="1" applyBorder="1" applyAlignment="1" applyProtection="1">
      <alignment horizontal="left" vertical="center"/>
    </xf>
    <xf numFmtId="0" fontId="0" fillId="9" borderId="22" xfId="0" applyNumberFormat="1" applyFill="1" applyBorder="1" applyAlignment="1" applyProtection="1">
      <alignment horizontal="left" vertical="center"/>
    </xf>
    <xf numFmtId="0" fontId="0" fillId="9" borderId="24" xfId="0" applyNumberForma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11"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25" xfId="0" applyFill="1" applyBorder="1" applyAlignment="1" applyProtection="1">
      <alignment horizontal="left" vertical="center" wrapText="1"/>
    </xf>
    <xf numFmtId="2" fontId="0" fillId="9" borderId="69" xfId="0" applyNumberFormat="1" applyFill="1" applyBorder="1" applyAlignment="1" applyProtection="1">
      <alignment horizontal="left" vertical="center"/>
    </xf>
    <xf numFmtId="0" fontId="0" fillId="9" borderId="69" xfId="0" applyNumberFormat="1" applyFill="1" applyBorder="1" applyAlignment="1" applyProtection="1">
      <alignment horizontal="left" vertical="center"/>
    </xf>
    <xf numFmtId="0" fontId="0" fillId="9" borderId="70" xfId="0" applyNumberFormat="1" applyFill="1" applyBorder="1" applyAlignment="1" applyProtection="1">
      <alignment horizontal="left" vertical="center"/>
    </xf>
    <xf numFmtId="0" fontId="0" fillId="9" borderId="30" xfId="0" applyNumberFormat="1" applyFill="1" applyBorder="1" applyAlignment="1" applyProtection="1">
      <alignment horizontal="left" vertical="center"/>
      <protection locked="0"/>
    </xf>
    <xf numFmtId="0" fontId="0" fillId="9" borderId="32" xfId="0" applyNumberFormat="1" applyFill="1" applyBorder="1" applyAlignment="1" applyProtection="1">
      <alignment horizontal="left" vertical="center"/>
      <protection locked="0"/>
    </xf>
    <xf numFmtId="196" fontId="0" fillId="9" borderId="34" xfId="0" applyNumberFormat="1" applyFill="1" applyBorder="1" applyAlignment="1" applyProtection="1">
      <alignment horizontal="left" vertical="center"/>
    </xf>
    <xf numFmtId="196" fontId="0" fillId="9" borderId="35" xfId="0" applyNumberFormat="1" applyFill="1" applyBorder="1" applyAlignment="1" applyProtection="1">
      <alignment horizontal="left" vertical="center"/>
    </xf>
    <xf numFmtId="0" fontId="0" fillId="5" borderId="60" xfId="0" applyFill="1" applyBorder="1" applyAlignment="1" applyProtection="1">
      <alignment horizontal="left" vertical="center"/>
    </xf>
    <xf numFmtId="0" fontId="0" fillId="5" borderId="56" xfId="0" applyFill="1" applyBorder="1" applyAlignment="1" applyProtection="1">
      <alignment horizontal="left" vertical="center"/>
    </xf>
    <xf numFmtId="0" fontId="0" fillId="5" borderId="61" xfId="0" applyFill="1" applyBorder="1" applyAlignment="1" applyProtection="1">
      <alignment horizontal="left" vertical="center"/>
    </xf>
    <xf numFmtId="195" fontId="0" fillId="9" borderId="59" xfId="0" applyNumberFormat="1" applyFill="1" applyBorder="1" applyAlignment="1" applyProtection="1">
      <alignment horizontal="left" vertical="center"/>
    </xf>
    <xf numFmtId="195" fontId="0" fillId="9" borderId="56" xfId="0" applyNumberFormat="1" applyFill="1" applyBorder="1" applyAlignment="1" applyProtection="1">
      <alignment horizontal="left" vertical="center"/>
    </xf>
    <xf numFmtId="195" fontId="0" fillId="9" borderId="65" xfId="0" applyNumberFormat="1" applyFill="1" applyBorder="1" applyAlignment="1" applyProtection="1">
      <alignment horizontal="left" vertical="center"/>
    </xf>
    <xf numFmtId="10" fontId="0" fillId="9" borderId="30" xfId="49" applyNumberFormat="1" applyFont="1" applyFill="1" applyBorder="1" applyAlignment="1" applyProtection="1">
      <alignment horizontal="left" vertical="center"/>
      <protection locked="0"/>
    </xf>
    <xf numFmtId="10" fontId="0" fillId="9" borderId="32" xfId="49" applyNumberFormat="1" applyFont="1" applyFill="1" applyBorder="1" applyAlignment="1" applyProtection="1">
      <alignment horizontal="left" vertical="center"/>
      <protection locked="0"/>
    </xf>
    <xf numFmtId="0" fontId="0" fillId="9" borderId="34" xfId="0" applyNumberFormat="1" applyFill="1" applyBorder="1" applyAlignment="1" applyProtection="1">
      <alignment horizontal="left" vertical="center"/>
      <protection locked="0"/>
    </xf>
    <xf numFmtId="0" fontId="0" fillId="9" borderId="35" xfId="0" applyNumberFormat="1" applyFill="1" applyBorder="1" applyAlignment="1" applyProtection="1">
      <alignment horizontal="left" vertical="center"/>
      <protection locked="0"/>
    </xf>
    <xf numFmtId="0" fontId="14" fillId="5" borderId="11"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3" fillId="5" borderId="45" xfId="0" applyFont="1" applyFill="1" applyBorder="1" applyAlignment="1" applyProtection="1">
      <alignment horizontal="center" vertical="center"/>
    </xf>
    <xf numFmtId="0" fontId="13" fillId="5" borderId="49"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45" xfId="0" applyFont="1" applyFill="1" applyBorder="1" applyAlignment="1" applyProtection="1">
      <alignment horizontal="center" vertical="center" wrapText="1"/>
    </xf>
    <xf numFmtId="194" fontId="0" fillId="6" borderId="1" xfId="0" applyNumberFormat="1" applyFont="1" applyFill="1" applyBorder="1" applyAlignment="1" applyProtection="1">
      <alignment horizontal="left" vertical="center"/>
      <protection locked="0"/>
    </xf>
    <xf numFmtId="0" fontId="0" fillId="6" borderId="1" xfId="0" applyFont="1" applyFill="1" applyBorder="1" applyAlignment="1" applyProtection="1">
      <alignment horizontal="left"/>
      <protection locked="0"/>
    </xf>
    <xf numFmtId="194" fontId="0" fillId="6" borderId="1" xfId="0" applyNumberFormat="1" applyFont="1" applyFill="1" applyBorder="1" applyAlignment="1" applyProtection="1">
      <alignment horizontal="left"/>
      <protection locked="0"/>
    </xf>
    <xf numFmtId="194" fontId="0" fillId="6" borderId="17" xfId="0" applyNumberFormat="1" applyFont="1" applyFill="1" applyBorder="1" applyAlignment="1" applyProtection="1">
      <alignment horizontal="left"/>
      <protection locked="0"/>
    </xf>
    <xf numFmtId="0" fontId="0" fillId="5" borderId="17" xfId="0" applyFill="1" applyBorder="1" applyAlignment="1" applyProtection="1">
      <alignment horizontal="left" vertical="top"/>
    </xf>
    <xf numFmtId="0" fontId="0" fillId="5" borderId="18" xfId="0" applyFill="1" applyBorder="1" applyAlignment="1" applyProtection="1">
      <alignment horizontal="left" vertical="top"/>
    </xf>
    <xf numFmtId="0" fontId="0" fillId="5" borderId="27" xfId="0" applyFill="1" applyBorder="1" applyAlignment="1" applyProtection="1">
      <alignment horizontal="left" vertical="top" wrapText="1"/>
    </xf>
    <xf numFmtId="0" fontId="0" fillId="5" borderId="18" xfId="0" applyFill="1" applyBorder="1" applyAlignment="1" applyProtection="1">
      <alignment horizontal="left" vertical="top" wrapText="1"/>
    </xf>
    <xf numFmtId="0" fontId="0" fillId="5" borderId="23" xfId="0" applyFill="1" applyBorder="1" applyAlignment="1" applyProtection="1">
      <alignment horizontal="left" vertical="top"/>
    </xf>
    <xf numFmtId="0" fontId="0" fillId="5" borderId="22" xfId="0" applyFill="1" applyBorder="1" applyAlignment="1" applyProtection="1">
      <alignment horizontal="left" vertical="top"/>
    </xf>
    <xf numFmtId="0" fontId="0" fillId="5" borderId="27" xfId="0" applyFill="1" applyBorder="1" applyAlignment="1" applyProtection="1">
      <alignment horizontal="left" vertical="top"/>
    </xf>
    <xf numFmtId="0" fontId="0" fillId="5" borderId="0" xfId="0" applyFill="1" applyAlignment="1" applyProtection="1">
      <alignment horizontal="left" vertical="top" wrapText="1"/>
    </xf>
    <xf numFmtId="0" fontId="0" fillId="5" borderId="0" xfId="0" applyFill="1" applyAlignment="1" applyProtection="1">
      <alignment horizontal="left" wrapText="1"/>
    </xf>
    <xf numFmtId="0" fontId="12" fillId="5" borderId="0" xfId="0" applyFont="1" applyFill="1" applyAlignment="1" applyProtection="1">
      <alignment horizontal="left" vertical="top" wrapText="1"/>
    </xf>
    <xf numFmtId="0" fontId="0" fillId="5" borderId="8" xfId="0" applyFill="1" applyBorder="1" applyAlignment="1" applyProtection="1">
      <alignment horizontal="center"/>
    </xf>
    <xf numFmtId="0" fontId="0" fillId="5" borderId="6" xfId="0" applyFill="1" applyBorder="1" applyAlignment="1" applyProtection="1">
      <alignment horizontal="center"/>
    </xf>
    <xf numFmtId="0" fontId="0" fillId="5" borderId="58" xfId="0" applyFill="1" applyBorder="1" applyAlignment="1" applyProtection="1">
      <alignment horizontal="center"/>
    </xf>
    <xf numFmtId="0" fontId="0" fillId="6" borderId="17" xfId="0" applyFill="1" applyBorder="1" applyAlignment="1" applyProtection="1">
      <alignment horizontal="center"/>
      <protection locked="0"/>
    </xf>
    <xf numFmtId="0" fontId="0" fillId="6" borderId="26" xfId="0" applyFill="1" applyBorder="1" applyAlignment="1" applyProtection="1">
      <alignment horizontal="center"/>
      <protection locked="0"/>
    </xf>
    <xf numFmtId="0" fontId="30" fillId="0" borderId="0" xfId="0" applyFont="1" applyFill="1" applyAlignment="1" applyProtection="1">
      <alignment horizontal="left" vertical="top" wrapText="1"/>
    </xf>
    <xf numFmtId="0" fontId="52" fillId="0" borderId="0" xfId="0" applyFont="1" applyFill="1" applyAlignment="1" applyProtection="1">
      <alignment horizontal="left" vertical="top" wrapText="1"/>
    </xf>
    <xf numFmtId="0" fontId="52" fillId="0" borderId="0" xfId="0" applyFont="1" applyFill="1" applyAlignment="1" applyProtection="1">
      <alignment horizontal="left" vertical="top"/>
    </xf>
    <xf numFmtId="0" fontId="14" fillId="0" borderId="0" xfId="0" applyFont="1" applyAlignment="1" applyProtection="1">
      <alignment horizontal="center" vertical="top" wrapText="1"/>
    </xf>
    <xf numFmtId="0" fontId="30"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2" fontId="28" fillId="8" borderId="20" xfId="0" applyNumberFormat="1" applyFont="1" applyFill="1" applyBorder="1" applyAlignment="1" applyProtection="1">
      <alignment horizontal="center" vertical="center" wrapText="1"/>
    </xf>
    <xf numFmtId="2" fontId="28" fillId="8" borderId="40" xfId="0" applyNumberFormat="1" applyFont="1" applyFill="1" applyBorder="1" applyAlignment="1" applyProtection="1">
      <alignment horizontal="center" vertical="center" wrapText="1"/>
    </xf>
    <xf numFmtId="0" fontId="18" fillId="0" borderId="0" xfId="0" applyFont="1" applyBorder="1" applyAlignment="1" applyProtection="1">
      <alignment horizontal="left" vertical="top" wrapText="1"/>
    </xf>
    <xf numFmtId="0" fontId="0" fillId="12" borderId="0" xfId="0" applyFill="1" applyAlignment="1" applyProtection="1">
      <alignment horizontal="center" vertical="top" wrapText="1"/>
    </xf>
    <xf numFmtId="0" fontId="0" fillId="12" borderId="0" xfId="0" applyFill="1" applyAlignment="1" applyProtection="1">
      <alignment horizontal="center" vertical="top"/>
    </xf>
    <xf numFmtId="0" fontId="30" fillId="0" borderId="0" xfId="0" applyFont="1" applyFill="1" applyAlignment="1" applyProtection="1">
      <alignment horizontal="left" vertical="top"/>
    </xf>
    <xf numFmtId="0" fontId="30" fillId="0" borderId="0" xfId="0" applyFont="1" applyAlignment="1" applyProtection="1">
      <alignment horizontal="left" vertical="top" wrapText="1"/>
    </xf>
    <xf numFmtId="0" fontId="18" fillId="0" borderId="0" xfId="0" applyFont="1" applyAlignment="1">
      <alignment horizontal="left" vertical="center" wrapText="1"/>
    </xf>
  </cellXfs>
  <cellStyles count="50">
    <cellStyle name="0mitP" xfId="3" xr:uid="{00000000-0005-0000-0000-000000000000}"/>
    <cellStyle name="0ohneP" xfId="4" xr:uid="{00000000-0005-0000-0000-000001000000}"/>
    <cellStyle name="10mitP" xfId="5" xr:uid="{00000000-0005-0000-0000-000002000000}"/>
    <cellStyle name="12mitP" xfId="6" xr:uid="{00000000-0005-0000-0000-000003000000}"/>
    <cellStyle name="12ohneP" xfId="7" xr:uid="{00000000-0005-0000-0000-000004000000}"/>
    <cellStyle name="13mitP" xfId="8" xr:uid="{00000000-0005-0000-0000-000005000000}"/>
    <cellStyle name="1mitP" xfId="9" xr:uid="{00000000-0005-0000-0000-000006000000}"/>
    <cellStyle name="1ohneP" xfId="10" xr:uid="{00000000-0005-0000-0000-000007000000}"/>
    <cellStyle name="2mitP" xfId="11" xr:uid="{00000000-0005-0000-0000-000008000000}"/>
    <cellStyle name="2ohneP" xfId="12" xr:uid="{00000000-0005-0000-0000-000009000000}"/>
    <cellStyle name="2x indented GHG Textfiels" xfId="13" xr:uid="{00000000-0005-0000-0000-00000A000000}"/>
    <cellStyle name="3mitP" xfId="14" xr:uid="{00000000-0005-0000-0000-00000B000000}"/>
    <cellStyle name="3ohneP" xfId="15" xr:uid="{00000000-0005-0000-0000-00000C000000}"/>
    <cellStyle name="4mitP" xfId="16" xr:uid="{00000000-0005-0000-0000-00000D000000}"/>
    <cellStyle name="4ohneP" xfId="17" xr:uid="{00000000-0005-0000-0000-00000E000000}"/>
    <cellStyle name="5x indented GHG Textfiels" xfId="18" xr:uid="{00000000-0005-0000-0000-00000F000000}"/>
    <cellStyle name="6mitP" xfId="19" xr:uid="{00000000-0005-0000-0000-000010000000}"/>
    <cellStyle name="6ohneP" xfId="20" xr:uid="{00000000-0005-0000-0000-000011000000}"/>
    <cellStyle name="7mitP" xfId="21" xr:uid="{00000000-0005-0000-0000-000012000000}"/>
    <cellStyle name="9mitP" xfId="22" xr:uid="{00000000-0005-0000-0000-000013000000}"/>
    <cellStyle name="9ohneP" xfId="23" xr:uid="{00000000-0005-0000-0000-000014000000}"/>
    <cellStyle name="A4 Auto Format" xfId="24" xr:uid="{00000000-0005-0000-0000-000015000000}"/>
    <cellStyle name="A4 Gg" xfId="25" xr:uid="{00000000-0005-0000-0000-000016000000}"/>
    <cellStyle name="A4 kg" xfId="26" xr:uid="{00000000-0005-0000-0000-000017000000}"/>
    <cellStyle name="A4 kt" xfId="27" xr:uid="{00000000-0005-0000-0000-000018000000}"/>
    <cellStyle name="A4 No Format" xfId="28" xr:uid="{00000000-0005-0000-0000-000019000000}"/>
    <cellStyle name="A4 Normal" xfId="29" xr:uid="{00000000-0005-0000-0000-00001A000000}"/>
    <cellStyle name="A4 Stck" xfId="30" xr:uid="{00000000-0005-0000-0000-00001B000000}"/>
    <cellStyle name="A4 Stk" xfId="31" xr:uid="{00000000-0005-0000-0000-00001C000000}"/>
    <cellStyle name="A4 T.Stk" xfId="32" xr:uid="{00000000-0005-0000-0000-00001D000000}"/>
    <cellStyle name="A4 TJ" xfId="33" xr:uid="{00000000-0005-0000-0000-00001E000000}"/>
    <cellStyle name="A4 TStk" xfId="34" xr:uid="{00000000-0005-0000-0000-00001F000000}"/>
    <cellStyle name="A4 Year" xfId="35" xr:uid="{00000000-0005-0000-0000-000020000000}"/>
    <cellStyle name="Bold GHG Numbers (0.00)" xfId="36" xr:uid="{00000000-0005-0000-0000-000021000000}"/>
    <cellStyle name="Euro" xfId="37" xr:uid="{00000000-0005-0000-0000-000022000000}"/>
    <cellStyle name="Headline" xfId="38" xr:uid="{00000000-0005-0000-0000-000023000000}"/>
    <cellStyle name="mitP" xfId="39" xr:uid="{00000000-0005-0000-0000-000024000000}"/>
    <cellStyle name="Normal GHG Numbers (0.00)" xfId="40" xr:uid="{00000000-0005-0000-0000-000025000000}"/>
    <cellStyle name="Normal GHG Textfiels Bold" xfId="41" xr:uid="{00000000-0005-0000-0000-000026000000}"/>
    <cellStyle name="Normal GHG whole table" xfId="42" xr:uid="{00000000-0005-0000-0000-000027000000}"/>
    <cellStyle name="Normal GHG-Shade" xfId="43" xr:uid="{00000000-0005-0000-0000-000028000000}"/>
    <cellStyle name="Normal_HELP" xfId="44" xr:uid="{00000000-0005-0000-0000-000029000000}"/>
    <cellStyle name="ohneP" xfId="45" xr:uid="{00000000-0005-0000-0000-00002A000000}"/>
    <cellStyle name="Pattern" xfId="46" xr:uid="{00000000-0005-0000-0000-00002B000000}"/>
    <cellStyle name="Prozent" xfId="49" builtinId="5"/>
    <cellStyle name="Standard" xfId="0" builtinId="0"/>
    <cellStyle name="Standard 2" xfId="2" xr:uid="{00000000-0005-0000-0000-00002E000000}"/>
    <cellStyle name="Standard 3" xfId="48" xr:uid="{00000000-0005-0000-0000-00002F000000}"/>
    <cellStyle name="Standard 4" xfId="1" xr:uid="{00000000-0005-0000-0000-000030000000}"/>
    <cellStyle name="Обычный_2++" xfId="47" xr:uid="{00000000-0005-0000-0000-000031000000}"/>
  </cellStyles>
  <dxfs count="35">
    <dxf>
      <fill>
        <patternFill>
          <bgColor theme="6"/>
        </patternFill>
      </fill>
    </dxf>
    <dxf>
      <fill>
        <patternFill>
          <bgColor theme="6" tint="0.59996337778862885"/>
        </patternFill>
      </fill>
    </dxf>
    <dxf>
      <fill>
        <patternFill>
          <bgColor theme="6" tint="0.59996337778862885"/>
        </patternFill>
      </fill>
    </dxf>
    <dxf>
      <fill>
        <patternFill>
          <bgColor theme="6"/>
        </patternFill>
      </fill>
    </dxf>
    <dxf>
      <fill>
        <patternFill>
          <bgColor theme="6" tint="0.59996337778862885"/>
        </patternFill>
      </fill>
    </dxf>
    <dxf>
      <fill>
        <patternFill>
          <bgColor theme="6"/>
        </patternFill>
      </fill>
    </dxf>
    <dxf>
      <fill>
        <patternFill>
          <bgColor theme="6" tint="0.59996337778862885"/>
        </patternFill>
      </fill>
    </dxf>
    <dxf>
      <fill>
        <patternFill>
          <bgColor theme="6"/>
        </patternFill>
      </fill>
    </dxf>
    <dxf>
      <fill>
        <patternFill>
          <bgColor theme="6" tint="0.59996337778862885"/>
        </patternFill>
      </fill>
    </dxf>
    <dxf>
      <fill>
        <patternFill>
          <bgColor theme="6"/>
        </patternFill>
      </fill>
    </dxf>
    <dxf>
      <fill>
        <patternFill>
          <bgColor theme="6" tint="0.59996337778862885"/>
        </patternFill>
      </fill>
    </dxf>
    <dxf>
      <fill>
        <patternFill>
          <bgColor theme="6"/>
        </patternFill>
      </fill>
    </dxf>
    <dxf>
      <fill>
        <patternFill>
          <bgColor theme="6" tint="0.59996337778862885"/>
        </patternFill>
      </fill>
    </dxf>
    <dxf>
      <fill>
        <patternFill>
          <bgColor theme="6"/>
        </patternFill>
      </fill>
    </dxf>
    <dxf>
      <fill>
        <patternFill>
          <bgColor theme="6"/>
        </patternFill>
      </fill>
    </dxf>
    <dxf>
      <fill>
        <patternFill>
          <bgColor theme="6" tint="0.59996337778862885"/>
        </patternFill>
      </fill>
    </dxf>
    <dxf>
      <fill>
        <patternFill>
          <bgColor theme="6" tint="0.59996337778862885"/>
        </patternFill>
      </fill>
    </dxf>
    <dxf>
      <fill>
        <patternFill>
          <bgColor theme="6"/>
        </patternFill>
      </fill>
    </dxf>
    <dxf>
      <fill>
        <patternFill>
          <bgColor theme="6" tint="0.59996337778862885"/>
        </patternFill>
      </fill>
    </dxf>
    <dxf>
      <fill>
        <patternFill>
          <bgColor theme="6"/>
        </patternFill>
      </fill>
    </dxf>
    <dxf>
      <fill>
        <patternFill>
          <bgColor theme="6" tint="0.59996337778862885"/>
        </patternFill>
      </fill>
    </dxf>
    <dxf>
      <fill>
        <patternFill>
          <bgColor theme="6"/>
        </patternFill>
      </fill>
    </dxf>
    <dxf>
      <fill>
        <patternFill>
          <bgColor theme="6" tint="0.59996337778862885"/>
        </patternFill>
      </fill>
    </dxf>
    <dxf>
      <fill>
        <patternFill>
          <bgColor theme="6"/>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A5D867"/>
        </patternFill>
      </fill>
    </dxf>
    <dxf>
      <fill>
        <patternFill>
          <bgColor theme="8" tint="0.59996337778862885"/>
        </patternFill>
      </fill>
    </dxf>
    <dxf>
      <font>
        <color theme="1"/>
      </font>
      <fill>
        <patternFill>
          <bgColor rgb="FFD5E1EF"/>
        </patternFill>
      </fill>
    </dxf>
    <dxf>
      <fill>
        <patternFill>
          <bgColor rgb="FFA5D867"/>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ED100"/>
      <color rgb="FFA5D867"/>
      <color rgb="FFD47600"/>
      <color rgb="FFD5E1EF"/>
      <color rgb="FF4DAA50"/>
      <color rgb="FF007C92"/>
      <color rgb="FFD2D2D2"/>
      <color rgb="FF3C49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3.xml"/><Relationship Id="rId23" Type="http://schemas.microsoft.com/office/2017/10/relationships/person" Target="persons/person.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Sprachen_allg!$A$246</c:f>
          <c:strCache>
            <c:ptCount val="1"/>
            <c:pt idx="0">
              <c:v>Year</c:v>
            </c:pt>
          </c:strCache>
        </c:strRef>
      </c:tx>
      <c:overlay val="0"/>
      <c:spPr>
        <a:solidFill>
          <a:schemeClr val="bg1"/>
        </a:solidFill>
      </c:spPr>
      <c:txPr>
        <a:bodyPr/>
        <a:lstStyle/>
        <a:p>
          <a:pPr>
            <a:defRPr>
              <a:solidFill>
                <a:srgbClr val="007C92"/>
              </a:solidFill>
            </a:defRPr>
          </a:pPr>
          <a:endParaRPr lang="de-DE"/>
        </a:p>
      </c:txPr>
    </c:title>
    <c:autoTitleDeleted val="0"/>
    <c:plotArea>
      <c:layout/>
      <c:lineChart>
        <c:grouping val="standard"/>
        <c:varyColors val="0"/>
        <c:ser>
          <c:idx val="3"/>
          <c:order val="0"/>
          <c:tx>
            <c:strRef>
              <c:f>'PART 2a CAR Measures'!$B$255</c:f>
              <c:strCache>
                <c:ptCount val="1"/>
                <c:pt idx="0">
                  <c:v>Decarbonisation path - carbon neutral in operation until 2050</c:v>
                </c:pt>
              </c:strCache>
            </c:strRef>
          </c:tx>
          <c:spPr>
            <a:ln>
              <a:solidFill>
                <a:srgbClr val="D47600"/>
              </a:solidFill>
            </a:ln>
          </c:spPr>
          <c:marker>
            <c:symbol val="none"/>
          </c:marker>
          <c:cat>
            <c:numRef>
              <c:f>'PART 2a CAR Measures'!$H$6:$AL$6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'PART 2a CAR Measures'!$H$255:$AL$255</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B67E-479C-B3EA-A70C9956AEAC}"/>
            </c:ext>
          </c:extLst>
        </c:ser>
        <c:ser>
          <c:idx val="0"/>
          <c:order val="1"/>
          <c:tx>
            <c:strRef>
              <c:f>'PART 2a CAR Measures'!$B$263</c:f>
              <c:strCache>
                <c:ptCount val="1"/>
                <c:pt idx="0">
                  <c:v>GHG emissions balance - operation</c:v>
                </c:pt>
              </c:strCache>
            </c:strRef>
          </c:tx>
          <c:marker>
            <c:symbol val="none"/>
          </c:marker>
          <c:cat>
            <c:numRef>
              <c:f>'PART 2a CAR Measures'!$H$6:$AL$6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'PART 2a CAR Measures'!$H$263:$AL$263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A538-4D79-8997-F04CD8AF75A9}"/>
            </c:ext>
          </c:extLst>
        </c:ser>
        <c:dLbls>
          <c:showLegendKey val="0"/>
          <c:showVal val="0"/>
          <c:showCatName val="0"/>
          <c:showSerName val="0"/>
          <c:showPercent val="0"/>
          <c:showBubbleSize val="0"/>
        </c:dLbls>
        <c:smooth val="0"/>
        <c:axId val="135522560"/>
        <c:axId val="152035328"/>
      </c:lineChart>
      <c:catAx>
        <c:axId val="135522560"/>
        <c:scaling>
          <c:orientation val="minMax"/>
        </c:scaling>
        <c:delete val="0"/>
        <c:axPos val="b"/>
        <c:numFmt formatCode="General" sourceLinked="1"/>
        <c:majorTickMark val="out"/>
        <c:minorTickMark val="none"/>
        <c:tickLblPos val="nextTo"/>
        <c:crossAx val="152035328"/>
        <c:crosses val="autoZero"/>
        <c:auto val="1"/>
        <c:lblAlgn val="ctr"/>
        <c:lblOffset val="150"/>
        <c:noMultiLvlLbl val="0"/>
      </c:catAx>
      <c:valAx>
        <c:axId val="152035328"/>
        <c:scaling>
          <c:orientation val="minMax"/>
        </c:scaling>
        <c:delete val="0"/>
        <c:axPos val="l"/>
        <c:majorGridlines/>
        <c:title>
          <c:tx>
            <c:rich>
              <a:bodyPr rot="-5400000" vert="horz"/>
              <a:lstStyle/>
              <a:p>
                <a:pPr>
                  <a:defRPr/>
                </a:pPr>
                <a:r>
                  <a:rPr lang="de-DE"/>
                  <a:t>[kgCO</a:t>
                </a:r>
                <a:r>
                  <a:rPr lang="de-DE" baseline="-25000"/>
                  <a:t>2</a:t>
                </a:r>
                <a:r>
                  <a:rPr lang="de-DE"/>
                  <a:t>eq]</a:t>
                </a:r>
              </a:p>
            </c:rich>
          </c:tx>
          <c:overlay val="0"/>
        </c:title>
        <c:numFmt formatCode="#,##0" sourceLinked="1"/>
        <c:majorTickMark val="out"/>
        <c:minorTickMark val="none"/>
        <c:tickLblPos val="nextTo"/>
        <c:crossAx val="135522560"/>
        <c:crosses val="autoZero"/>
        <c:crossBetween val="midCat"/>
      </c:valAx>
    </c:plotArea>
    <c:legend>
      <c:legendPos val="r"/>
      <c:layout>
        <c:manualLayout>
          <c:xMode val="edge"/>
          <c:yMode val="edge"/>
          <c:x val="0.58794015640573072"/>
          <c:y val="0.19656421711152988"/>
          <c:w val="0.3848737229238362"/>
          <c:h val="7.4657482394732355E-2"/>
        </c:manualLayout>
      </c:layout>
      <c:overlay val="1"/>
      <c:spPr>
        <a:solidFill>
          <a:schemeClr val="bg1"/>
        </a:solidFill>
        <a:ln>
          <a:solidFill>
            <a:schemeClr val="tx1"/>
          </a:solidFill>
        </a:ln>
        <a:effectLst>
          <a:outerShdw blurRad="50800" dist="38100" dir="2700000" algn="tl" rotWithShape="0">
            <a:schemeClr val="bg1">
              <a:lumMod val="75000"/>
              <a:alpha val="40000"/>
            </a:schemeClr>
          </a:outerShdw>
        </a:effectLst>
      </c:sp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Sprachen_allg!$A$246</c:f>
          <c:strCache>
            <c:ptCount val="1"/>
            <c:pt idx="0">
              <c:v>Year</c:v>
            </c:pt>
          </c:strCache>
        </c:strRef>
      </c:tx>
      <c:overlay val="0"/>
      <c:spPr>
        <a:solidFill>
          <a:schemeClr val="bg1"/>
        </a:solidFill>
      </c:spPr>
      <c:txPr>
        <a:bodyPr/>
        <a:lstStyle/>
        <a:p>
          <a:pPr>
            <a:defRPr>
              <a:solidFill>
                <a:srgbClr val="007C92"/>
              </a:solidFill>
            </a:defRPr>
          </a:pPr>
          <a:endParaRPr lang="de-DE"/>
        </a:p>
      </c:txPr>
    </c:title>
    <c:autoTitleDeleted val="0"/>
    <c:plotArea>
      <c:layout/>
      <c:lineChart>
        <c:grouping val="standard"/>
        <c:varyColors val="0"/>
        <c:ser>
          <c:idx val="3"/>
          <c:order val="0"/>
          <c:tx>
            <c:strRef>
              <c:f>'PART 2a CAR Measures'!$B$256</c:f>
              <c:strCache>
                <c:ptCount val="1"/>
                <c:pt idx="0">
                  <c:v>Decarbonisation path - carbon neutral in operation until 2050 (area-specific)</c:v>
                </c:pt>
              </c:strCache>
            </c:strRef>
          </c:tx>
          <c:spPr>
            <a:ln>
              <a:solidFill>
                <a:srgbClr val="D47600"/>
              </a:solidFill>
            </a:ln>
          </c:spPr>
          <c:marker>
            <c:symbol val="none"/>
          </c:marker>
          <c:cat>
            <c:numRef>
              <c:f>'PART 2a CAR Measures'!$H$6:$AL$6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'PART 2a CAR Measures'!$H$256:$AL$256</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8CBC-4DC1-823B-83DA786C2C45}"/>
            </c:ext>
          </c:extLst>
        </c:ser>
        <c:ser>
          <c:idx val="0"/>
          <c:order val="1"/>
          <c:tx>
            <c:strRef>
              <c:f>'PART 2a CAR Measures'!$B$264</c:f>
              <c:strCache>
                <c:ptCount val="1"/>
                <c:pt idx="0">
                  <c:v>GHG emissions balance - operation (area-specific)</c:v>
                </c:pt>
              </c:strCache>
            </c:strRef>
          </c:tx>
          <c:marker>
            <c:symbol val="none"/>
          </c:marker>
          <c:cat>
            <c:numRef>
              <c:f>'PART 2a CAR Measures'!$H$6:$AL$6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'PART 2a CAR Measures'!$H$264:$AL$264</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8CBC-4DC1-823B-83DA786C2C45}"/>
            </c:ext>
          </c:extLst>
        </c:ser>
        <c:dLbls>
          <c:showLegendKey val="0"/>
          <c:showVal val="0"/>
          <c:showCatName val="0"/>
          <c:showSerName val="0"/>
          <c:showPercent val="0"/>
          <c:showBubbleSize val="0"/>
        </c:dLbls>
        <c:smooth val="0"/>
        <c:axId val="135522560"/>
        <c:axId val="152035328"/>
      </c:lineChart>
      <c:catAx>
        <c:axId val="135522560"/>
        <c:scaling>
          <c:orientation val="minMax"/>
        </c:scaling>
        <c:delete val="0"/>
        <c:axPos val="b"/>
        <c:numFmt formatCode="General" sourceLinked="1"/>
        <c:majorTickMark val="out"/>
        <c:minorTickMark val="none"/>
        <c:tickLblPos val="nextTo"/>
        <c:crossAx val="152035328"/>
        <c:crosses val="autoZero"/>
        <c:auto val="1"/>
        <c:lblAlgn val="ctr"/>
        <c:lblOffset val="150"/>
        <c:noMultiLvlLbl val="0"/>
      </c:catAx>
      <c:valAx>
        <c:axId val="152035328"/>
        <c:scaling>
          <c:orientation val="minMax"/>
        </c:scaling>
        <c:delete val="0"/>
        <c:axPos val="l"/>
        <c:majorGridlines/>
        <c:title>
          <c:tx>
            <c:rich>
              <a:bodyPr rot="-5400000" vert="horz"/>
              <a:lstStyle/>
              <a:p>
                <a:pPr>
                  <a:defRPr/>
                </a:pPr>
                <a:r>
                  <a:rPr lang="de-DE"/>
                  <a:t>[kgCO</a:t>
                </a:r>
                <a:r>
                  <a:rPr lang="de-DE" baseline="-25000"/>
                  <a:t>2</a:t>
                </a:r>
                <a:r>
                  <a:rPr lang="de-DE"/>
                  <a:t>eq/m²]</a:t>
                </a:r>
              </a:p>
            </c:rich>
          </c:tx>
          <c:overlay val="0"/>
        </c:title>
        <c:numFmt formatCode="#,##0" sourceLinked="1"/>
        <c:majorTickMark val="out"/>
        <c:minorTickMark val="none"/>
        <c:tickLblPos val="nextTo"/>
        <c:crossAx val="135522560"/>
        <c:crosses val="autoZero"/>
        <c:crossBetween val="midCat"/>
      </c:valAx>
    </c:plotArea>
    <c:legend>
      <c:legendPos val="r"/>
      <c:layout>
        <c:manualLayout>
          <c:xMode val="edge"/>
          <c:yMode val="edge"/>
          <c:x val="0.58794015640573072"/>
          <c:y val="0.19656421711152988"/>
          <c:w val="0.3848737229238362"/>
          <c:h val="0.10846625154423051"/>
        </c:manualLayout>
      </c:layout>
      <c:overlay val="1"/>
      <c:spPr>
        <a:solidFill>
          <a:schemeClr val="bg1"/>
        </a:solidFill>
        <a:ln>
          <a:solidFill>
            <a:schemeClr val="tx1"/>
          </a:solidFill>
        </a:ln>
        <a:effectLst>
          <a:outerShdw blurRad="50800" dist="38100" dir="2700000" algn="tl" rotWithShape="0">
            <a:schemeClr val="bg1">
              <a:lumMod val="75000"/>
              <a:alpha val="40000"/>
            </a:schemeClr>
          </a:outerShdw>
        </a:effectLst>
      </c:sp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workbookViewId="0"/>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11BFEDF-8BA2-4D43-B3A4-7D41D9245375}">
  <sheetPr/>
  <sheetViews>
    <sheetView workbookViewId="0"/>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11</xdr:col>
      <xdr:colOff>169957</xdr:colOff>
      <xdr:row>16</xdr:row>
      <xdr:rowOff>21169</xdr:rowOff>
    </xdr:from>
    <xdr:to>
      <xdr:col>12</xdr:col>
      <xdr:colOff>613832</xdr:colOff>
      <xdr:row>19</xdr:row>
      <xdr:rowOff>143734</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770618" y="3460108"/>
          <a:ext cx="1225753" cy="599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751416</xdr:colOff>
          <xdr:row>44</xdr:row>
          <xdr:rowOff>52917</xdr:rowOff>
        </xdr:from>
        <xdr:to>
          <xdr:col>10</xdr:col>
          <xdr:colOff>412750</xdr:colOff>
          <xdr:row>50</xdr:row>
          <xdr:rowOff>127000</xdr:rowOff>
        </xdr:to>
        <xdr:pic>
          <xdr:nvPicPr>
            <xdr:cNvPr id="4" name="Grafik 3">
              <a:extLst>
                <a:ext uri="{FF2B5EF4-FFF2-40B4-BE49-F238E27FC236}">
                  <a16:creationId xmlns:a16="http://schemas.microsoft.com/office/drawing/2014/main" id="{F7A3C4C0-F885-4DAC-B85E-5A79F7545250}"/>
                </a:ext>
              </a:extLst>
            </xdr:cNvPr>
            <xdr:cNvPicPr>
              <a:picLocks/>
              <a:extLst>
                <a:ext uri="{84589F7E-364E-4C9E-8A38-B11213B215E9}">
                  <a14:cameraTool cellRange="Bild03" spid="_x0000_s1182"/>
                </a:ext>
              </a:extLst>
            </xdr:cNvPicPr>
          </xdr:nvPicPr>
          <xdr:blipFill rotWithShape="1">
            <a:blip xmlns:r="http://schemas.openxmlformats.org/officeDocument/2006/relationships" r:embed="rId1"/>
            <a:srcRect l="19172" t="1913" r="28784"/>
            <a:stretch>
              <a:fillRect/>
            </a:stretch>
          </xdr:blipFill>
          <xdr:spPr>
            <a:xfrm>
              <a:off x="8837083" y="7810500"/>
              <a:ext cx="1947334" cy="1492250"/>
            </a:xfrm>
            <a:prstGeom prst="rect">
              <a:avLst/>
            </a:prstGeom>
            <a:ln>
              <a:noFill/>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a:extLst>
            <a:ext uri="{FF2B5EF4-FFF2-40B4-BE49-F238E27FC236}">
              <a16:creationId xmlns:a16="http://schemas.microsoft.com/office/drawing/2014/main" id="{E010DE79-613E-4058-96C5-5641245EDD1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14</xdr:col>
          <xdr:colOff>95250</xdr:colOff>
          <xdr:row>26</xdr:row>
          <xdr:rowOff>95250</xdr:rowOff>
        </xdr:to>
        <xdr:pic>
          <xdr:nvPicPr>
            <xdr:cNvPr id="4" name="Grafik 3">
              <a:extLst>
                <a:ext uri="{FF2B5EF4-FFF2-40B4-BE49-F238E27FC236}">
                  <a16:creationId xmlns:a16="http://schemas.microsoft.com/office/drawing/2014/main" id="{00000000-0008-0000-0B00-000004000000}"/>
                </a:ext>
              </a:extLst>
            </xdr:cNvPr>
            <xdr:cNvPicPr>
              <a:picLocks noChangeAspect="1" noChangeArrowheads="1"/>
              <a:extLst>
                <a:ext uri="{84589F7E-364E-4C9E-8A38-B11213B215E9}">
                  <a14:cameraTool cellRange="Bild01" spid="_x0000_s19813"/>
                </a:ext>
              </a:extLst>
            </xdr:cNvPicPr>
          </xdr:nvPicPr>
          <xdr:blipFill>
            <a:blip xmlns:r="http://schemas.openxmlformats.org/officeDocument/2006/relationships" r:embed="rId1"/>
            <a:srcRect/>
            <a:stretch>
              <a:fillRect/>
            </a:stretch>
          </xdr:blipFill>
          <xdr:spPr bwMode="auto">
            <a:xfrm>
              <a:off x="762000" y="1104900"/>
              <a:ext cx="10001250" cy="3495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15</xdr:col>
          <xdr:colOff>180975</xdr:colOff>
          <xdr:row>61</xdr:row>
          <xdr:rowOff>28575</xdr:rowOff>
        </xdr:to>
        <xdr:pic>
          <xdr:nvPicPr>
            <xdr:cNvPr id="5" name="Grafik 4">
              <a:extLst>
                <a:ext uri="{FF2B5EF4-FFF2-40B4-BE49-F238E27FC236}">
                  <a16:creationId xmlns:a16="http://schemas.microsoft.com/office/drawing/2014/main" id="{00000000-0008-0000-0B00-000005000000}"/>
                </a:ext>
              </a:extLst>
            </xdr:cNvPr>
            <xdr:cNvPicPr>
              <a:picLocks noChangeAspect="1" noChangeArrowheads="1"/>
              <a:extLst>
                <a:ext uri="{84589F7E-364E-4C9E-8A38-B11213B215E9}">
                  <a14:cameraTool cellRange="Bild02" spid="_x0000_s19814"/>
                </a:ext>
              </a:extLst>
            </xdr:cNvPicPr>
          </xdr:nvPicPr>
          <xdr:blipFill>
            <a:blip xmlns:r="http://schemas.openxmlformats.org/officeDocument/2006/relationships" r:embed="rId2"/>
            <a:srcRect/>
            <a:stretch>
              <a:fillRect/>
            </a:stretch>
          </xdr:blipFill>
          <xdr:spPr bwMode="auto">
            <a:xfrm>
              <a:off x="762000" y="5476875"/>
              <a:ext cx="10848975" cy="4724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138544</xdr:colOff>
      <xdr:row>1</xdr:row>
      <xdr:rowOff>86590</xdr:rowOff>
    </xdr:from>
    <xdr:to>
      <xdr:col>1</xdr:col>
      <xdr:colOff>10094175</xdr:colOff>
      <xdr:row>1</xdr:row>
      <xdr:rowOff>3531515</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900544" y="242454"/>
          <a:ext cx="9955631" cy="3444925"/>
        </a:xfrm>
        <a:prstGeom prst="rect">
          <a:avLst/>
        </a:prstGeom>
      </xdr:spPr>
    </xdr:pic>
    <xdr:clientData/>
  </xdr:twoCellAnchor>
  <xdr:twoCellAnchor editAs="oneCell">
    <xdr:from>
      <xdr:col>1</xdr:col>
      <xdr:colOff>69272</xdr:colOff>
      <xdr:row>2</xdr:row>
      <xdr:rowOff>69272</xdr:rowOff>
    </xdr:from>
    <xdr:to>
      <xdr:col>1</xdr:col>
      <xdr:colOff>10762583</xdr:colOff>
      <xdr:row>2</xdr:row>
      <xdr:rowOff>4598366</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stretch>
          <a:fillRect/>
        </a:stretch>
      </xdr:blipFill>
      <xdr:spPr>
        <a:xfrm>
          <a:off x="974147" y="4141210"/>
          <a:ext cx="10693311" cy="4529094"/>
        </a:xfrm>
        <a:prstGeom prst="rect">
          <a:avLst/>
        </a:prstGeom>
      </xdr:spPr>
    </xdr:pic>
    <xdr:clientData/>
  </xdr:twoCellAnchor>
  <xdr:twoCellAnchor editAs="oneCell">
    <xdr:from>
      <xdr:col>2</xdr:col>
      <xdr:colOff>105508</xdr:colOff>
      <xdr:row>1</xdr:row>
      <xdr:rowOff>105437</xdr:rowOff>
    </xdr:from>
    <xdr:to>
      <xdr:col>2</xdr:col>
      <xdr:colOff>10890890</xdr:colOff>
      <xdr:row>1</xdr:row>
      <xdr:rowOff>3465819</xdr:rowOff>
    </xdr:to>
    <xdr:pic>
      <xdr:nvPicPr>
        <xdr:cNvPr id="4" name="Grafik 3">
          <a:extLst>
            <a:ext uri="{FF2B5EF4-FFF2-40B4-BE49-F238E27FC236}">
              <a16:creationId xmlns:a16="http://schemas.microsoft.com/office/drawing/2014/main" id="{8D5EE57E-6680-4135-AD4F-C47A6B19EF68}"/>
            </a:ext>
          </a:extLst>
        </xdr:cNvPr>
        <xdr:cNvPicPr>
          <a:picLocks noChangeAspect="1"/>
        </xdr:cNvPicPr>
      </xdr:nvPicPr>
      <xdr:blipFill>
        <a:blip xmlns:r="http://schemas.openxmlformats.org/officeDocument/2006/relationships" r:embed="rId3"/>
        <a:stretch>
          <a:fillRect/>
        </a:stretch>
      </xdr:blipFill>
      <xdr:spPr>
        <a:xfrm>
          <a:off x="11708690" y="261301"/>
          <a:ext cx="10785382" cy="3360382"/>
        </a:xfrm>
        <a:prstGeom prst="rect">
          <a:avLst/>
        </a:prstGeom>
      </xdr:spPr>
    </xdr:pic>
    <xdr:clientData/>
  </xdr:twoCellAnchor>
  <xdr:twoCellAnchor editAs="oneCell">
    <xdr:from>
      <xdr:col>2</xdr:col>
      <xdr:colOff>285752</xdr:colOff>
      <xdr:row>2</xdr:row>
      <xdr:rowOff>74844</xdr:rowOff>
    </xdr:from>
    <xdr:to>
      <xdr:col>2</xdr:col>
      <xdr:colOff>11343410</xdr:colOff>
      <xdr:row>2</xdr:row>
      <xdr:rowOff>4681026</xdr:rowOff>
    </xdr:to>
    <xdr:pic>
      <xdr:nvPicPr>
        <xdr:cNvPr id="5" name="Grafik 4">
          <a:extLst>
            <a:ext uri="{FF2B5EF4-FFF2-40B4-BE49-F238E27FC236}">
              <a16:creationId xmlns:a16="http://schemas.microsoft.com/office/drawing/2014/main" id="{5DE0A6B7-3012-4A52-9E19-17E39175D8E4}"/>
            </a:ext>
          </a:extLst>
        </xdr:cNvPr>
        <xdr:cNvPicPr>
          <a:picLocks noChangeAspect="1"/>
        </xdr:cNvPicPr>
      </xdr:nvPicPr>
      <xdr:blipFill>
        <a:blip xmlns:r="http://schemas.openxmlformats.org/officeDocument/2006/relationships" r:embed="rId4"/>
        <a:stretch>
          <a:fillRect/>
        </a:stretch>
      </xdr:blipFill>
      <xdr:spPr>
        <a:xfrm>
          <a:off x="11888934" y="3815571"/>
          <a:ext cx="11057658" cy="4606182"/>
        </a:xfrm>
        <a:prstGeom prst="rect">
          <a:avLst/>
        </a:prstGeom>
      </xdr:spPr>
    </xdr:pic>
    <xdr:clientData/>
  </xdr:twoCellAnchor>
  <xdr:twoCellAnchor editAs="oneCell">
    <xdr:from>
      <xdr:col>1</xdr:col>
      <xdr:colOff>2257776</xdr:colOff>
      <xdr:row>3</xdr:row>
      <xdr:rowOff>176388</xdr:rowOff>
    </xdr:from>
    <xdr:to>
      <xdr:col>1</xdr:col>
      <xdr:colOff>6985000</xdr:colOff>
      <xdr:row>3</xdr:row>
      <xdr:rowOff>3514053</xdr:rowOff>
    </xdr:to>
    <xdr:pic>
      <xdr:nvPicPr>
        <xdr:cNvPr id="24" name="Grafik 23">
          <a:extLst>
            <a:ext uri="{FF2B5EF4-FFF2-40B4-BE49-F238E27FC236}">
              <a16:creationId xmlns:a16="http://schemas.microsoft.com/office/drawing/2014/main" id="{DC559F12-4277-43DE-8BC0-8B5748F2E023}"/>
            </a:ext>
          </a:extLst>
        </xdr:cNvPr>
        <xdr:cNvPicPr>
          <a:picLocks noChangeAspect="1"/>
        </xdr:cNvPicPr>
      </xdr:nvPicPr>
      <xdr:blipFill>
        <a:blip xmlns:r="http://schemas.openxmlformats.org/officeDocument/2006/relationships" r:embed="rId5"/>
        <a:stretch>
          <a:fillRect/>
        </a:stretch>
      </xdr:blipFill>
      <xdr:spPr>
        <a:xfrm>
          <a:off x="3174998" y="8995832"/>
          <a:ext cx="4727224" cy="3337665"/>
        </a:xfrm>
        <a:prstGeom prst="rect">
          <a:avLst/>
        </a:prstGeom>
      </xdr:spPr>
    </xdr:pic>
    <xdr:clientData/>
  </xdr:twoCellAnchor>
  <xdr:twoCellAnchor editAs="oneCell">
    <xdr:from>
      <xdr:col>2</xdr:col>
      <xdr:colOff>2434168</xdr:colOff>
      <xdr:row>3</xdr:row>
      <xdr:rowOff>176389</xdr:rowOff>
    </xdr:from>
    <xdr:to>
      <xdr:col>2</xdr:col>
      <xdr:colOff>7196667</xdr:colOff>
      <xdr:row>3</xdr:row>
      <xdr:rowOff>3538960</xdr:rowOff>
    </xdr:to>
    <xdr:pic>
      <xdr:nvPicPr>
        <xdr:cNvPr id="35" name="Grafik 34">
          <a:extLst>
            <a:ext uri="{FF2B5EF4-FFF2-40B4-BE49-F238E27FC236}">
              <a16:creationId xmlns:a16="http://schemas.microsoft.com/office/drawing/2014/main" id="{A36E8387-3703-4461-BAD1-29474C78D3A6}"/>
            </a:ext>
          </a:extLst>
        </xdr:cNvPr>
        <xdr:cNvPicPr>
          <a:picLocks noChangeAspect="1"/>
        </xdr:cNvPicPr>
      </xdr:nvPicPr>
      <xdr:blipFill>
        <a:blip xmlns:r="http://schemas.openxmlformats.org/officeDocument/2006/relationships" r:embed="rId6"/>
        <a:stretch>
          <a:fillRect/>
        </a:stretch>
      </xdr:blipFill>
      <xdr:spPr>
        <a:xfrm>
          <a:off x="14181668" y="8995833"/>
          <a:ext cx="4762499" cy="336257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lius" id="{5EB3EA02-3B32-4CF2-8687-65CAD7A3DCBB}" userId="abc9969fcb62038f"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5" dT="2020-07-01T06:35:49.41" personId="{5EB3EA02-3B32-4CF2-8687-65CAD7A3DCBB}" id="{F872E8C4-761E-45BA-B04B-F7729610D91A}">
    <text>Referenzdatensatz</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47600"/>
  </sheetPr>
  <dimension ref="A1:L19"/>
  <sheetViews>
    <sheetView workbookViewId="0">
      <selection activeCell="F24" sqref="F24"/>
    </sheetView>
  </sheetViews>
  <sheetFormatPr baseColWidth="10" defaultColWidth="11.42578125" defaultRowHeight="12.75"/>
  <cols>
    <col min="1" max="1" width="12.140625" style="460" bestFit="1" customWidth="1"/>
    <col min="2" max="2" width="25.7109375" style="460" customWidth="1"/>
    <col min="3" max="3" width="35.7109375" style="460" customWidth="1"/>
    <col min="4" max="4" width="35.7109375" style="464" customWidth="1"/>
    <col min="5" max="5" width="12.140625" style="460" bestFit="1" customWidth="1"/>
    <col min="6" max="6" width="25.7109375" style="460" customWidth="1"/>
    <col min="7" max="7" width="35.7109375" style="460" customWidth="1"/>
    <col min="8" max="8" width="35.7109375" style="464" customWidth="1"/>
    <col min="9" max="16384" width="11.42578125" style="460"/>
  </cols>
  <sheetData>
    <row r="1" spans="1:12">
      <c r="A1" s="462" t="s">
        <v>560</v>
      </c>
      <c r="C1" s="462"/>
      <c r="D1" s="544"/>
      <c r="E1" s="462" t="s">
        <v>563</v>
      </c>
      <c r="G1" s="462"/>
      <c r="H1" s="462"/>
      <c r="I1" s="462"/>
      <c r="J1" s="462"/>
      <c r="K1" s="462"/>
      <c r="L1" s="462"/>
    </row>
    <row r="2" spans="1:12" s="484" customFormat="1">
      <c r="A2" s="462" t="s">
        <v>1456</v>
      </c>
      <c r="B2" s="462"/>
      <c r="C2" s="462"/>
      <c r="D2" s="544"/>
      <c r="E2" s="462" t="s">
        <v>1457</v>
      </c>
      <c r="F2" s="462"/>
      <c r="G2" s="462"/>
      <c r="H2" s="462"/>
      <c r="I2" s="462"/>
      <c r="J2" s="462"/>
      <c r="K2" s="462"/>
      <c r="L2" s="462"/>
    </row>
    <row r="3" spans="1:12" s="467" customFormat="1">
      <c r="A3" s="465" t="s">
        <v>515</v>
      </c>
      <c r="B3" s="461" t="s">
        <v>512</v>
      </c>
      <c r="C3" s="461" t="s">
        <v>513</v>
      </c>
      <c r="D3" s="466" t="s">
        <v>514</v>
      </c>
      <c r="E3" s="465" t="s">
        <v>581</v>
      </c>
      <c r="F3" s="461" t="s">
        <v>580</v>
      </c>
      <c r="G3" s="461" t="s">
        <v>579</v>
      </c>
      <c r="H3" s="461" t="s">
        <v>578</v>
      </c>
      <c r="I3" s="461"/>
      <c r="K3" s="461"/>
      <c r="L3" s="461"/>
    </row>
    <row r="4" spans="1:12" ht="12.75" customHeight="1">
      <c r="A4" s="456" t="s">
        <v>511</v>
      </c>
      <c r="B4" s="468" t="s">
        <v>506</v>
      </c>
      <c r="C4" s="468" t="s">
        <v>507</v>
      </c>
      <c r="D4" s="469" t="s">
        <v>381</v>
      </c>
      <c r="E4" s="543" t="s">
        <v>511</v>
      </c>
      <c r="F4" s="468" t="s">
        <v>570</v>
      </c>
      <c r="G4" s="468" t="s">
        <v>572</v>
      </c>
      <c r="H4" s="469" t="s">
        <v>575</v>
      </c>
      <c r="I4" s="463"/>
      <c r="J4" s="463"/>
      <c r="K4" s="463"/>
      <c r="L4" s="463"/>
    </row>
    <row r="5" spans="1:12" ht="12.75" customHeight="1">
      <c r="A5" s="456" t="s">
        <v>511</v>
      </c>
      <c r="B5" s="468" t="s">
        <v>508</v>
      </c>
      <c r="C5" s="468" t="s">
        <v>509</v>
      </c>
      <c r="D5" s="469" t="s">
        <v>351</v>
      </c>
      <c r="E5" s="543" t="s">
        <v>511</v>
      </c>
      <c r="F5" s="468" t="s">
        <v>571</v>
      </c>
      <c r="G5" s="468" t="s">
        <v>573</v>
      </c>
      <c r="H5" s="469" t="s">
        <v>576</v>
      </c>
      <c r="I5" s="484"/>
      <c r="J5" s="484"/>
      <c r="K5" s="484"/>
      <c r="L5" s="484"/>
    </row>
    <row r="6" spans="1:12" ht="12.75" customHeight="1">
      <c r="A6" s="456" t="s">
        <v>511</v>
      </c>
      <c r="B6" s="468" t="s">
        <v>1330</v>
      </c>
      <c r="C6" s="468" t="s">
        <v>510</v>
      </c>
      <c r="D6" s="469" t="s">
        <v>350</v>
      </c>
      <c r="E6" s="543" t="s">
        <v>511</v>
      </c>
      <c r="F6" s="468" t="s">
        <v>1079</v>
      </c>
      <c r="G6" s="468" t="s">
        <v>574</v>
      </c>
      <c r="H6" s="469" t="s">
        <v>577</v>
      </c>
      <c r="I6" s="484"/>
      <c r="J6" s="484"/>
      <c r="K6" s="484"/>
      <c r="L6" s="484"/>
    </row>
    <row r="7" spans="1:12" ht="12.75" customHeight="1">
      <c r="A7" s="456" t="s">
        <v>556</v>
      </c>
      <c r="B7" s="468" t="s">
        <v>1330</v>
      </c>
      <c r="C7" s="468" t="s">
        <v>558</v>
      </c>
      <c r="D7" s="469" t="s">
        <v>557</v>
      </c>
      <c r="E7" s="543" t="s">
        <v>556</v>
      </c>
      <c r="F7" s="468" t="s">
        <v>1079</v>
      </c>
      <c r="G7" s="468" t="s">
        <v>1037</v>
      </c>
      <c r="H7" s="469" t="s">
        <v>1038</v>
      </c>
    </row>
    <row r="8" spans="1:12">
      <c r="A8" s="457" t="s">
        <v>1039</v>
      </c>
      <c r="B8" s="468" t="s">
        <v>1040</v>
      </c>
      <c r="C8" s="468" t="s">
        <v>1042</v>
      </c>
      <c r="D8" s="469" t="s">
        <v>1041</v>
      </c>
      <c r="E8" s="543" t="s">
        <v>1039</v>
      </c>
      <c r="F8" s="468" t="s">
        <v>1043</v>
      </c>
      <c r="G8" s="468" t="s">
        <v>1044</v>
      </c>
      <c r="H8" s="469" t="s">
        <v>1038</v>
      </c>
    </row>
    <row r="9" spans="1:12">
      <c r="A9" s="457" t="s">
        <v>1081</v>
      </c>
      <c r="B9" s="468" t="s">
        <v>1078</v>
      </c>
      <c r="C9" s="468" t="s">
        <v>1077</v>
      </c>
      <c r="D9" s="469" t="s">
        <v>1041</v>
      </c>
      <c r="E9" s="543" t="s">
        <v>1081</v>
      </c>
      <c r="F9" s="550" t="s">
        <v>1079</v>
      </c>
      <c r="G9" s="550" t="s">
        <v>1080</v>
      </c>
      <c r="H9" s="551" t="s">
        <v>1038</v>
      </c>
    </row>
    <row r="10" spans="1:12">
      <c r="A10" s="457" t="s">
        <v>1308</v>
      </c>
      <c r="B10" s="468" t="s">
        <v>1078</v>
      </c>
      <c r="C10" s="468" t="s">
        <v>1309</v>
      </c>
      <c r="D10" s="469" t="s">
        <v>1310</v>
      </c>
      <c r="E10" s="543" t="s">
        <v>1308</v>
      </c>
      <c r="F10" s="550" t="s">
        <v>1079</v>
      </c>
      <c r="G10" s="550" t="s">
        <v>1311</v>
      </c>
      <c r="H10" s="469" t="s">
        <v>1310</v>
      </c>
    </row>
    <row r="11" spans="1:12">
      <c r="A11" s="457" t="s">
        <v>1308</v>
      </c>
      <c r="B11" s="468" t="s">
        <v>1078</v>
      </c>
      <c r="C11" s="468" t="s">
        <v>1314</v>
      </c>
      <c r="D11" s="469" t="s">
        <v>1315</v>
      </c>
      <c r="E11" s="543" t="s">
        <v>1308</v>
      </c>
      <c r="F11" s="550" t="s">
        <v>1079</v>
      </c>
      <c r="G11" s="550" t="s">
        <v>1316</v>
      </c>
      <c r="H11" s="469" t="s">
        <v>1315</v>
      </c>
    </row>
    <row r="12" spans="1:12">
      <c r="A12" s="457" t="s">
        <v>1451</v>
      </c>
      <c r="B12" s="468" t="s">
        <v>1078</v>
      </c>
      <c r="C12" s="468" t="s">
        <v>1452</v>
      </c>
      <c r="D12" s="469" t="s">
        <v>1453</v>
      </c>
      <c r="E12" s="543" t="s">
        <v>1451</v>
      </c>
      <c r="F12" s="550" t="s">
        <v>1079</v>
      </c>
      <c r="G12" s="550" t="s">
        <v>1454</v>
      </c>
      <c r="H12" s="469" t="s">
        <v>1455</v>
      </c>
    </row>
    <row r="13" spans="1:12">
      <c r="A13" s="553"/>
    </row>
    <row r="14" spans="1:12">
      <c r="A14" s="554"/>
    </row>
    <row r="15" spans="1:12" s="484" customFormat="1">
      <c r="A15" s="554"/>
      <c r="D15" s="464"/>
      <c r="H15" s="464"/>
    </row>
    <row r="16" spans="1:12">
      <c r="A16" s="554"/>
      <c r="D16" s="545"/>
    </row>
    <row r="17" spans="1:4">
      <c r="A17" s="554"/>
    </row>
    <row r="18" spans="1:4" ht="14.25">
      <c r="A18" s="554"/>
      <c r="D18" s="546"/>
    </row>
    <row r="19" spans="1:4">
      <c r="A19" s="553"/>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37"/>
  <sheetViews>
    <sheetView showGridLines="0" view="pageBreakPreview" zoomScale="90" zoomScaleNormal="55" zoomScaleSheetLayoutView="90" workbookViewId="0">
      <selection activeCell="I7" sqref="I7"/>
    </sheetView>
  </sheetViews>
  <sheetFormatPr baseColWidth="10" defaultColWidth="11.42578125" defaultRowHeight="12.75"/>
  <cols>
    <col min="1" max="1" width="32.7109375" style="564" customWidth="1"/>
    <col min="2" max="2" width="45.7109375" style="564" customWidth="1"/>
    <col min="3" max="6" width="25.7109375" style="298" customWidth="1"/>
    <col min="7" max="7" width="11.42578125" style="564"/>
    <col min="8" max="9" width="12.7109375" style="564" customWidth="1"/>
    <col min="10" max="14" width="11.42578125" style="564"/>
    <col min="15" max="15" width="72" style="564" customWidth="1"/>
    <col min="16" max="16384" width="11.42578125" style="564"/>
  </cols>
  <sheetData>
    <row r="1" spans="1:10" s="531" customFormat="1">
      <c r="H1" s="557"/>
      <c r="J1" s="557"/>
    </row>
    <row r="2" spans="1:10" s="559" customFormat="1" ht="20.100000000000001" customHeight="1">
      <c r="A2" s="558" t="str">
        <f>HLOOKUP(Start!$B$14,Sprachen_allg!B:Z,ROWS(Sprachen_allg!1:484),FALSE)</f>
        <v>Part 1b): Reliability rating of performance assessment</v>
      </c>
      <c r="B2" s="558"/>
      <c r="H2" s="560"/>
      <c r="J2" s="560"/>
    </row>
    <row r="3" spans="1:10" s="561" customFormat="1" ht="29.25" customHeight="1">
      <c r="A3" s="993" t="str">
        <f>HLOOKUP(Start!$B$14,Sprachen_allg!B:Z,ROWS(Sprachen_allg!1:485),FALSE)</f>
        <v>Based on: Level(s) - A common EU framework of core sustainability indicators for office and residential buildings Part 3: How to make performance assessments using Level(s) / Page 35-43</v>
      </c>
      <c r="B3" s="993"/>
      <c r="C3" s="993"/>
      <c r="D3" s="296"/>
      <c r="E3" s="296"/>
      <c r="F3" s="296"/>
    </row>
    <row r="4" spans="1:10" s="561" customFormat="1" ht="43.5" customHeight="1">
      <c r="A4" s="562" t="str">
        <f>HLOOKUP(Start!$B$14,Sprachen_allg!B:Z,ROWS(Sprachen_allg!1:486),FALSE)</f>
        <v>Note about the method:</v>
      </c>
      <c r="B4" s="990" t="str">
        <f>HLOOKUP(Start!$B$14,Sprachen_allg!B:Z,ROWS(Sprachen_allg!1:488),FALSE)</f>
        <v>The project-specific assessment of the Data Quality Index (DQI) is mandatory for certification. The DQI has no influence on the rating and overall degree of fulfillment of the certification, but merely represents additional information on the quality of the data used in CO2 accounting. The aim is the practical application of the methods developed in the EU Level(s) system in order to gather empirical values for their further development.</v>
      </c>
      <c r="C4" s="990"/>
      <c r="D4" s="990"/>
      <c r="E4" s="990"/>
      <c r="F4" s="990"/>
      <c r="H4" s="988" t="str">
        <f>HLOOKUP(Start!$B$14,Sprachen_allg!B:Z,ROWS(Sprachen_allg!1:560),FALSE)</f>
        <v>Project-specific assessment of the Data Quality Index (DQI)</v>
      </c>
      <c r="I4" s="988"/>
      <c r="J4" s="298"/>
    </row>
    <row r="5" spans="1:10" s="561" customFormat="1" ht="16.5" customHeight="1">
      <c r="A5" s="562"/>
      <c r="B5" s="989" t="str">
        <f>HLOOKUP(Start!$B$14,Sprachen_allg!B:Z,ROWS(Sprachen_allg!1:487),FALSE)</f>
        <v>Blue writing: Extension of the Level(s) assessment method by DGNB</v>
      </c>
      <c r="C5" s="989"/>
      <c r="D5" s="989"/>
      <c r="E5" s="989"/>
      <c r="F5" s="989"/>
      <c r="H5" s="988"/>
      <c r="I5" s="988"/>
      <c r="J5" s="298"/>
    </row>
    <row r="6" spans="1:10" s="561" customFormat="1" ht="38.25" customHeight="1">
      <c r="A6" s="599" t="str">
        <f>HLOOKUP(Start!$B$14,Sprachen_allg!B:Z,ROWS(Sprachen_allg!1:489),FALSE)</f>
        <v>Data Quality Index (DQI)</v>
      </c>
      <c r="D6" s="297"/>
      <c r="E6" s="297"/>
      <c r="F6" s="297"/>
      <c r="H6" s="536" t="str">
        <f>HLOOKUP(Start!$B$14,Sprachen_allg!B:Z,ROWS(Sprachen_allg!1:561),FALSE)</f>
        <v>Calculated data</v>
      </c>
      <c r="I6" s="536" t="str">
        <f>HLOOKUP(Start!$B$14,Sprachen_allg!B:Z,ROWS(Sprachen_allg!1:562),FALSE)</f>
        <v>Measured data</v>
      </c>
      <c r="J6" s="298"/>
    </row>
    <row r="7" spans="1:10" s="561" customFormat="1" ht="25.5" customHeight="1">
      <c r="A7" s="582" t="str">
        <f ca="1">Start!B6</f>
        <v>Version 2.4, Date: 27.01.2021</v>
      </c>
      <c r="C7" s="297"/>
      <c r="D7" s="297"/>
      <c r="E7" s="297"/>
      <c r="F7" s="297"/>
      <c r="G7" s="536" t="str">
        <f>HLOOKUP(Start!$B$14,Sprachen_allg!B:Z,ROWS(Sprachen_allg!1:563),FALSE)</f>
        <v>Area proportion</v>
      </c>
      <c r="H7" s="299">
        <f>1-I7</f>
        <v>1</v>
      </c>
      <c r="I7" s="305"/>
      <c r="J7" s="298"/>
    </row>
    <row r="8" spans="1:10" s="568" customFormat="1" ht="12.75" customHeight="1">
      <c r="A8" s="567"/>
      <c r="C8" s="569"/>
      <c r="D8" s="569"/>
      <c r="E8" s="569"/>
      <c r="F8" s="569"/>
      <c r="H8" s="570"/>
      <c r="I8" s="570"/>
    </row>
    <row r="9" spans="1:10" ht="15.75">
      <c r="A9" s="571" t="str">
        <f>HLOOKUP(Start!$B$14,Sprachen_allg!B:Z,ROWS(Sprachen_allg!1:492),FALSE)</f>
        <v>Rating 1 - Basis for performance assessment (quality of the calculation procedure used for data collection)</v>
      </c>
      <c r="B9" s="572"/>
      <c r="C9" s="555"/>
      <c r="D9" s="555"/>
      <c r="E9" s="555"/>
      <c r="F9" s="555"/>
      <c r="G9" s="304"/>
      <c r="H9" s="304"/>
      <c r="I9" s="304"/>
    </row>
    <row r="10" spans="1:10">
      <c r="A10" s="304"/>
      <c r="B10" s="304"/>
      <c r="C10" s="555"/>
      <c r="D10" s="555"/>
      <c r="E10" s="555"/>
      <c r="F10" s="555"/>
      <c r="G10" s="304"/>
      <c r="H10" s="304"/>
      <c r="I10" s="304"/>
    </row>
    <row r="11" spans="1:10">
      <c r="A11" s="304" t="str">
        <f>HLOOKUP(Start!$B$14,Sprachen_allg!B:Z,ROWS(Sprachen_allg!1:493),FALSE)</f>
        <v>Rating aspect</v>
      </c>
      <c r="B11" s="304" t="str">
        <f>HLOOKUP(Start!$B$14,Sprachen_allg!B:Z,ROWS(Sprachen_allg!1:500),FALSE)</f>
        <v>Brief description of the aspect</v>
      </c>
      <c r="C11" s="995" t="str">
        <f>HLOOKUP(Start!$B$14,Sprachen_allg!B:Z,ROWS(Sprachen_allg!1:533),FALSE)</f>
        <v>Degree of reliability</v>
      </c>
      <c r="D11" s="995"/>
      <c r="E11" s="995"/>
      <c r="F11" s="995"/>
      <c r="G11" s="304"/>
      <c r="H11" s="304"/>
      <c r="I11" s="304"/>
    </row>
    <row r="12" spans="1:10">
      <c r="A12" s="304"/>
      <c r="B12" s="304"/>
      <c r="C12" s="995" t="str">
        <f>HLOOKUP(Start!$B$14,Sprachen_allg!B:Z,ROWS(Sprachen_allg!1:534),FALSE)</f>
        <v>(reflects the degree of representativeness)</v>
      </c>
      <c r="D12" s="995"/>
      <c r="E12" s="995"/>
      <c r="F12" s="995"/>
      <c r="G12" s="304"/>
      <c r="H12" s="304"/>
      <c r="I12" s="304"/>
    </row>
    <row r="13" spans="1:10">
      <c r="A13" s="304"/>
      <c r="B13" s="304"/>
      <c r="C13" s="591">
        <v>0</v>
      </c>
      <c r="D13" s="591">
        <v>1</v>
      </c>
      <c r="E13" s="591">
        <v>2</v>
      </c>
      <c r="F13" s="591">
        <v>3</v>
      </c>
      <c r="G13" s="304"/>
      <c r="H13" s="304"/>
      <c r="I13" s="304"/>
    </row>
    <row r="14" spans="1:10">
      <c r="A14" s="304"/>
      <c r="B14" s="304"/>
      <c r="C14" s="591"/>
      <c r="D14" s="591" t="str">
        <f>HLOOKUP(Start!$B$14,Sprachen_allg!B:Z,ROWS(Sprachen_allg!1:537),FALSE)</f>
        <v>Low</v>
      </c>
      <c r="E14" s="591" t="str">
        <f>HLOOKUP(Start!$B$14,Sprachen_allg!B:Z,ROWS(Sprachen_allg!1:538),FALSE)</f>
        <v>Medium</v>
      </c>
      <c r="F14" s="591" t="str">
        <f>HLOOKUP(Start!$B$14,Sprachen_allg!B:Z,ROWS(Sprachen_allg!1:539),FALSE)</f>
        <v>High</v>
      </c>
      <c r="G14" s="304"/>
      <c r="H14" s="304"/>
      <c r="I14" s="304"/>
    </row>
    <row r="15" spans="1:10">
      <c r="A15" s="304"/>
      <c r="B15" s="304"/>
      <c r="C15" s="555"/>
      <c r="D15" s="555"/>
      <c r="E15" s="555"/>
      <c r="F15" s="555"/>
      <c r="G15" s="304"/>
      <c r="H15" s="304"/>
      <c r="I15" s="304"/>
    </row>
    <row r="16" spans="1:10" ht="54.95" customHeight="1">
      <c r="A16" s="537" t="str">
        <f>HLOOKUP(Start!$B$14,Sprachen_allg!B:Z,ROWS(Sprachen_allg!1:494),FALSE)</f>
        <v>1.1 Technical representativeness of the building usage patterns</v>
      </c>
      <c r="B16" s="537" t="str">
        <f>HLOOKUP(Start!$B$14,Sprachen_allg!B:Z,ROWS(Sprachen_allg!1:501),FALSE)</f>
        <v>The use of input data that is representative of the actual conditions of use, occupancy patterns and behaviour.</v>
      </c>
      <c r="C16" s="573" t="str">
        <f>HLOOKUP(Start!$B$14,Sprachen_allg!B:Z,ROWS(Sprachen_allg!1:540),FALSE)</f>
        <v>Calculation procedure fulfills
0 out of 6 aspects</v>
      </c>
      <c r="D16" s="573" t="str">
        <f>HLOOKUP(Start!$B$14,Sprachen_allg!B:Z,ROWS(Sprachen_allg!1:542),FALSE)</f>
        <v>Calculation procedure fulfills
3 out of 6 aspects</v>
      </c>
      <c r="E16" s="573" t="str">
        <f>HLOOKUP(Start!$B$14,Sprachen_allg!B:Z,ROWS(Sprachen_allg!1:548),FALSE)</f>
        <v>Calculation procedure fulfills
6 of 6 aspects</v>
      </c>
      <c r="F16" s="573" t="str">
        <f>HLOOKUP(Start!$B$14,Sprachen_allg!B:Z,ROWS(Sprachen_allg!1:551),FALSE)</f>
        <v>Measured data</v>
      </c>
      <c r="G16" s="304"/>
      <c r="H16" s="628"/>
      <c r="I16" s="302">
        <v>3</v>
      </c>
    </row>
    <row r="17" spans="1:9" ht="54.95" customHeight="1">
      <c r="A17" s="537" t="str">
        <f>HLOOKUP(Start!$B$14,Sprachen_allg!B:Z,ROWS(Sprachen_allg!1:495),FALSE)</f>
        <v>1.2. Technical representativeness of the building materials and technical systems</v>
      </c>
      <c r="B17" s="537" t="str">
        <f>HLOOKUP(Start!$B$14,Sprachen_allg!B:Z,ROWS(Sprachen_allg!1:502),FALSE)</f>
        <v>The use of input data that is representative of the actual performance characteristics of the building materials and building services.</v>
      </c>
      <c r="C17" s="573" t="str">
        <f>HLOOKUP(Start!$B$14,Sprachen_allg!B:Z,ROWS(Sprachen_allg!1:540),FALSE)</f>
        <v>Calculation procedure fulfills
0 out of 6 aspects</v>
      </c>
      <c r="D17" s="573" t="str">
        <f>HLOOKUP(Start!$B$14,Sprachen_allg!B:Z,ROWS(Sprachen_allg!1:542),FALSE)</f>
        <v>Calculation procedure fulfills
3 out of 6 aspects</v>
      </c>
      <c r="E17" s="573" t="str">
        <f>HLOOKUP(Start!$B$14,Sprachen_allg!B:Z,ROWS(Sprachen_allg!1:548),FALSE)</f>
        <v>Calculation procedure fulfills
6 of 6 aspects</v>
      </c>
      <c r="F17" s="573" t="str">
        <f>HLOOKUP(Start!$B$14,Sprachen_allg!B:Z,ROWS(Sprachen_allg!1:551),FALSE)</f>
        <v>Measured data</v>
      </c>
      <c r="G17" s="304"/>
      <c r="H17" s="629"/>
      <c r="I17" s="302">
        <v>3</v>
      </c>
    </row>
    <row r="18" spans="1:9">
      <c r="A18" s="537"/>
      <c r="B18" s="537"/>
      <c r="C18" s="303"/>
      <c r="D18" s="303"/>
      <c r="E18" s="303"/>
      <c r="F18" s="303"/>
      <c r="G18" s="304"/>
      <c r="H18" s="630"/>
      <c r="I18" s="301"/>
    </row>
    <row r="19" spans="1:9" ht="45" customHeight="1">
      <c r="A19" s="537" t="str">
        <f>HLOOKUP(Start!$B$14,Sprachen_allg!B:Z,ROWS(Sprachen_allg!1:496),FALSE)</f>
        <v>2.1 Geographical representativeness of the weather data used</v>
      </c>
      <c r="B19" s="537" t="str">
        <f>HLOOKUP(Start!$B$14,Sprachen_allg!B:Z,ROWS(Sprachen_allg!1:503),FALSE)</f>
        <v>The use of weather files that are as representative as possible of the location of the building.</v>
      </c>
      <c r="C19" s="573" t="str">
        <f>HLOOKUP(Start!$B$14,Sprachen_allg!B:Z,ROWS(Sprachen_allg!1:543),FALSE)</f>
        <v>National reference weather data (TMY)</v>
      </c>
      <c r="D19" s="573" t="str">
        <f>HLOOKUP(Start!$B$14,Sprachen_allg!B:Z,ROWS(Sprachen_allg!1:544),FALSE)</f>
        <v>Regional reference weather data (TMY)</v>
      </c>
      <c r="E19" s="573" t="str">
        <f>HLOOKUP(Start!$B$14,Sprachen_allg!B:Z,ROWS(Sprachen_allg!1:549),FALSE)</f>
        <v>Local reference weather data (TMY)</v>
      </c>
      <c r="F19" s="573" t="str">
        <f>HLOOKUP(Start!$B$14,Sprachen_allg!B:Z,ROWS(Sprachen_allg!1:552),FALSE)</f>
        <v>Measured data</v>
      </c>
      <c r="G19" s="304"/>
      <c r="H19" s="629"/>
      <c r="I19" s="302">
        <v>3</v>
      </c>
    </row>
    <row r="20" spans="1:9" ht="45" customHeight="1">
      <c r="A20" s="537" t="str">
        <f>HLOOKUP(Start!$B$14,Sprachen_allg!B:Z,ROWS(Sprachen_allg!1:497),FALSE)</f>
        <v>2.2 Geographical representativeness of the CO2 factors</v>
      </c>
      <c r="B20" s="537" t="str">
        <f>HLOOKUP(Start!$B$14,Sprachen_allg!B:Z,ROWS(Sprachen_allg!1:504),FALSE)</f>
        <v>The use of CO2-factors that are as representative as possible of the location of the building.</v>
      </c>
      <c r="C20" s="573" t="str">
        <f>HLOOKUP(Start!$B$14,Sprachen_allg!B:Z,ROWS(Sprachen_allg!1:553),FALSE)</f>
        <v>No national CO2 factor available</v>
      </c>
      <c r="D20" s="573" t="str">
        <f>HLOOKUP(Start!$B$14,Sprachen_allg!B:Z,ROWS(Sprachen_allg!1:545),FALSE)</f>
        <v>Generic CO2-factor
(not according DGNB Framework)</v>
      </c>
      <c r="E20" s="573" t="str">
        <f>HLOOKUP(Start!$B$14,Sprachen_allg!B:Z,ROWS(Sprachen_allg!1:546),FALSE)</f>
        <v>Generic CO2-factor
(according DGNB Framework)</v>
      </c>
      <c r="F20" s="573" t="str">
        <f>HLOOKUP(Start!$B$14,Sprachen_allg!B:Z,ROWS(Sprachen_allg!1:554),FALSE)</f>
        <v>Specific CO2-factor
(according DGNB Framework)</v>
      </c>
      <c r="G20" s="304"/>
      <c r="H20" s="629"/>
      <c r="I20" s="306"/>
    </row>
    <row r="21" spans="1:9">
      <c r="A21" s="537"/>
      <c r="B21" s="537"/>
      <c r="C21" s="303"/>
      <c r="D21" s="303"/>
      <c r="E21" s="303"/>
      <c r="F21" s="303"/>
      <c r="G21" s="304"/>
      <c r="H21" s="630"/>
      <c r="I21" s="301"/>
    </row>
    <row r="22" spans="1:9" ht="45" customHeight="1">
      <c r="A22" s="537" t="str">
        <f>HLOOKUP(Start!$B$14,Sprachen_allg!B:Z,ROWS(Sprachen_allg!1:498),FALSE)</f>
        <v>3.1 Time representativeness of the calculation procedure</v>
      </c>
      <c r="B22" s="537" t="str">
        <f>HLOOKUP(Start!$B$14,Sprachen_allg!B:Z,ROWS(Sprachen_allg!1:505),FALSE)</f>
        <v>The use of calculation procedures that are as representative as possible of the dynamic building performance.</v>
      </c>
      <c r="C22" s="573" t="str">
        <f>HLOOKUP(Start!$B$14,Sprachen_allg!B:Z,ROWS(Sprachen_allg!1:541),FALSE)</f>
        <v>Calculation procedure based on annual data</v>
      </c>
      <c r="D22" s="573" t="str">
        <f>HLOOKUP(Start!$B$14,Sprachen_allg!B:Z,ROWS(Sprachen_allg!1:547),FALSE)</f>
        <v>Calculation procedure based on monthly data</v>
      </c>
      <c r="E22" s="573" t="str">
        <f>HLOOKUP(Start!$B$14,Sprachen_allg!B:Z,ROWS(Sprachen_allg!1:550),FALSE)</f>
        <v>Calculation procedure based on hourly data (or sub-hourly data)</v>
      </c>
      <c r="F22" s="573" t="str">
        <f>HLOOKUP(Start!$B$14,Sprachen_allg!B:Z,ROWS(Sprachen_allg!1:555),FALSE)</f>
        <v>Measured data</v>
      </c>
      <c r="G22" s="304"/>
      <c r="H22" s="629"/>
      <c r="I22" s="302">
        <v>3</v>
      </c>
    </row>
    <row r="23" spans="1:9" ht="45" customHeight="1">
      <c r="A23" s="537" t="str">
        <f>HLOOKUP(Start!$B$14,Sprachen_allg!B:Z,ROWS(Sprachen_allg!1:499),FALSE)</f>
        <v>3.2 Time representativeness of the energy supply by renewable energy</v>
      </c>
      <c r="B23" s="537" t="str">
        <f>HLOOKUP(Start!$B$14,Sprachen_allg!B:Z,ROWS(Sprachen_allg!1:506),FALSE)</f>
        <v>The use of calculation procedures that are as representative as possible for the optimisation of supply and demand</v>
      </c>
      <c r="C23" s="573" t="str">
        <f>C22</f>
        <v>Calculation procedure based on annual data</v>
      </c>
      <c r="D23" s="573" t="str">
        <f>D22</f>
        <v>Calculation procedure based on monthly data</v>
      </c>
      <c r="E23" s="573" t="str">
        <f>E22</f>
        <v>Calculation procedure based on hourly data (or sub-hourly data)</v>
      </c>
      <c r="F23" s="573" t="str">
        <f>F22</f>
        <v>Measured data</v>
      </c>
      <c r="G23" s="304"/>
      <c r="H23" s="629"/>
      <c r="I23" s="302">
        <v>3</v>
      </c>
    </row>
    <row r="24" spans="1:9" ht="13.5" thickBot="1">
      <c r="A24" s="304"/>
      <c r="B24" s="304"/>
      <c r="C24" s="303"/>
      <c r="D24" s="303"/>
      <c r="E24" s="303"/>
      <c r="F24" s="303"/>
      <c r="G24" s="304"/>
      <c r="H24" s="631"/>
      <c r="I24" s="304"/>
    </row>
    <row r="25" spans="1:9" ht="16.5" thickBot="1">
      <c r="A25" s="571" t="str">
        <f>HLOOKUP(Start!$B$14,Sprachen_allg!B:Z,ROWS(Sprachen_allg!1:507),FALSE)</f>
        <v>Sub-rating 1</v>
      </c>
      <c r="B25" s="304"/>
      <c r="C25" s="555"/>
      <c r="D25" s="555"/>
      <c r="E25" s="555"/>
      <c r="F25" s="555"/>
      <c r="G25" s="304"/>
      <c r="H25" s="632">
        <f>SUM(H16:H17,H19:H20,H22:H23)/(2*3)</f>
        <v>0</v>
      </c>
      <c r="I25" s="632">
        <f>SUM(I16:I17,I19:I20,I22:I23)/(2*3)</f>
        <v>2.5</v>
      </c>
    </row>
    <row r="28" spans="1:9" ht="15.75">
      <c r="A28" s="571" t="str">
        <f>HLOOKUP(Start!$B$14,Sprachen_allg!B:Z,ROWS(Sprachen_allg!1:523),FALSE)</f>
        <v>Rating 2 – Professional capabilities</v>
      </c>
      <c r="B28" s="304"/>
      <c r="C28" s="555"/>
      <c r="D28" s="555"/>
      <c r="E28" s="555"/>
      <c r="F28" s="555"/>
      <c r="G28" s="304"/>
      <c r="H28" s="304"/>
      <c r="I28" s="304"/>
    </row>
    <row r="29" spans="1:9" ht="15.75">
      <c r="A29" s="571"/>
      <c r="B29" s="304"/>
      <c r="C29" s="555"/>
      <c r="D29" s="555"/>
      <c r="E29" s="555"/>
      <c r="F29" s="555"/>
      <c r="G29" s="304"/>
      <c r="H29" s="304"/>
      <c r="I29" s="304"/>
    </row>
    <row r="30" spans="1:9">
      <c r="A30" s="304" t="str">
        <f>HLOOKUP(Start!$B$14,Sprachen_allg!B:Z,ROWS(Sprachen_allg!1:524),FALSE)</f>
        <v>Rating aspect</v>
      </c>
      <c r="B30" s="304"/>
      <c r="C30" s="995" t="str">
        <f>C11</f>
        <v>Degree of reliability</v>
      </c>
      <c r="D30" s="995"/>
      <c r="E30" s="995"/>
      <c r="F30" s="995"/>
      <c r="G30" s="304"/>
      <c r="H30" s="304"/>
      <c r="I30" s="304"/>
    </row>
    <row r="31" spans="1:9">
      <c r="A31" s="304"/>
      <c r="B31" s="304"/>
      <c r="C31" s="995" t="str">
        <f>HLOOKUP(Start!$B$14,Sprachen_allg!B:Z,ROWS(Sprachen_allg!1:535),FALSE)</f>
        <v>(reflects the level of capability)</v>
      </c>
      <c r="D31" s="995"/>
      <c r="E31" s="995"/>
      <c r="F31" s="995"/>
      <c r="G31" s="304"/>
      <c r="H31" s="304"/>
      <c r="I31" s="304"/>
    </row>
    <row r="32" spans="1:9">
      <c r="A32" s="304"/>
      <c r="B32" s="304"/>
      <c r="C32" s="591">
        <v>0</v>
      </c>
      <c r="D32" s="591">
        <v>1</v>
      </c>
      <c r="E32" s="591">
        <v>2</v>
      </c>
      <c r="F32" s="591">
        <v>3</v>
      </c>
      <c r="G32" s="304"/>
      <c r="H32" s="304"/>
      <c r="I32" s="304"/>
    </row>
    <row r="33" spans="1:9">
      <c r="A33" s="304"/>
      <c r="B33" s="304"/>
      <c r="C33" s="591"/>
      <c r="D33" s="591" t="str">
        <f>D14</f>
        <v>Low</v>
      </c>
      <c r="E33" s="591" t="str">
        <f>E14</f>
        <v>Medium</v>
      </c>
      <c r="F33" s="591" t="str">
        <f>F14</f>
        <v>High</v>
      </c>
      <c r="G33" s="304"/>
      <c r="H33" s="304"/>
      <c r="I33" s="304"/>
    </row>
    <row r="34" spans="1:9">
      <c r="A34" s="304"/>
      <c r="B34" s="304"/>
      <c r="C34" s="555"/>
      <c r="D34" s="555"/>
      <c r="E34" s="555"/>
      <c r="F34" s="555"/>
      <c r="G34" s="304"/>
      <c r="H34" s="304"/>
      <c r="I34" s="304"/>
    </row>
    <row r="35" spans="1:9">
      <c r="A35" s="304"/>
      <c r="B35" s="304"/>
      <c r="C35" s="555"/>
      <c r="D35" s="555"/>
      <c r="E35" s="555"/>
      <c r="F35" s="555"/>
      <c r="G35" s="304"/>
      <c r="H35" s="304"/>
      <c r="I35" s="304"/>
    </row>
    <row r="36" spans="1:9" ht="45" customHeight="1">
      <c r="A36" s="537" t="str">
        <f>HLOOKUP(Start!$B$14,Sprachen_allg!B:Z,ROWS(Sprachen_allg!1:525),FALSE)</f>
        <v>Technical capability of the personnel carrying out the assessment</v>
      </c>
      <c r="B36" s="304"/>
      <c r="C36" s="994" t="str">
        <f>HLOOKUP(Start!$B$14,Sprachen_allg!B:Z,ROWS(Sprachen_allg!1:556),FALSE)</f>
        <v>No formal training and basic experience in using the calculation method</v>
      </c>
      <c r="D36" s="994" t="str">
        <f>HLOOKUP(Start!$B$14,Sprachen_allg!B:Z,ROWS(Sprachen_allg!1:557),FALSE)</f>
        <v>Formal training or advanced applied experience in using the calculation method</v>
      </c>
      <c r="E36" s="994" t="str">
        <f>HLOOKUP(Start!$B$14,Sprachen_allg!B:Z,ROWS(Sprachen_allg!1:558),FALSE)</f>
        <v>Formal training and advanced applied experience in using the calculation method</v>
      </c>
      <c r="F36" s="994" t="str">
        <f>HLOOKUP(Start!$B$14,Sprachen_allg!B:Z,ROWS(Sprachen_allg!1:559),FALSE)</f>
        <v>Formal training and comprehensive applied experience in using the calculation method</v>
      </c>
      <c r="G36" s="304"/>
      <c r="H36" s="306"/>
      <c r="I36" s="306"/>
    </row>
    <row r="37" spans="1:9" ht="30" customHeight="1" thickBot="1">
      <c r="A37" s="537"/>
      <c r="B37" s="304"/>
      <c r="C37" s="994"/>
      <c r="D37" s="994"/>
      <c r="E37" s="994"/>
      <c r="F37" s="994"/>
      <c r="G37" s="304"/>
      <c r="H37" s="304"/>
      <c r="I37" s="304"/>
    </row>
    <row r="38" spans="1:9" ht="16.5" thickBot="1">
      <c r="A38" s="571" t="str">
        <f>HLOOKUP(Start!$B$14,Sprachen_allg!B:Z,ROWS(Sprachen_allg!1:528),FALSE)</f>
        <v>Sub-rating 2</v>
      </c>
      <c r="B38" s="304"/>
      <c r="C38" s="555"/>
      <c r="D38" s="555"/>
      <c r="E38" s="555"/>
      <c r="F38" s="555"/>
      <c r="G38" s="304"/>
      <c r="H38" s="601">
        <f>H36</f>
        <v>0</v>
      </c>
      <c r="I38" s="601">
        <f>I36</f>
        <v>0</v>
      </c>
    </row>
    <row r="39" spans="1:9" ht="15.75">
      <c r="A39" s="575"/>
      <c r="H39" s="576"/>
      <c r="I39" s="576"/>
    </row>
    <row r="41" spans="1:9" ht="15.75">
      <c r="A41" s="571" t="str">
        <f>HLOOKUP(Start!$B$14,Sprachen_allg!B:Z,ROWS(Sprachen_allg!1:529),FALSE)</f>
        <v>Rating 3 – Independent verification</v>
      </c>
      <c r="B41" s="304"/>
      <c r="C41" s="555"/>
      <c r="D41" s="555"/>
      <c r="E41" s="555"/>
      <c r="F41" s="555"/>
      <c r="G41" s="304"/>
      <c r="H41" s="304"/>
      <c r="I41" s="304"/>
    </row>
    <row r="42" spans="1:9" ht="15.75">
      <c r="A42" s="571"/>
      <c r="B42" s="304"/>
      <c r="C42" s="555"/>
      <c r="D42" s="555"/>
      <c r="E42" s="555"/>
      <c r="F42" s="555"/>
      <c r="G42" s="304"/>
      <c r="H42" s="304"/>
      <c r="I42" s="304"/>
    </row>
    <row r="43" spans="1:9">
      <c r="A43" s="304" t="str">
        <f>HLOOKUP(Start!$B$14,Sprachen_allg!B:Z,ROWS(Sprachen_allg!1:530),FALSE)</f>
        <v>Rating aspect</v>
      </c>
      <c r="B43" s="304"/>
      <c r="C43" s="995" t="str">
        <f t="shared" ref="C43" si="0">C30</f>
        <v>Degree of reliability</v>
      </c>
      <c r="D43" s="995"/>
      <c r="E43" s="995"/>
      <c r="F43" s="995"/>
      <c r="G43" s="304"/>
      <c r="H43" s="304"/>
      <c r="I43" s="304"/>
    </row>
    <row r="44" spans="1:9">
      <c r="A44" s="304"/>
      <c r="B44" s="304"/>
      <c r="C44" s="995" t="str">
        <f>HLOOKUP(Start!$B$14,Sprachen_allg!B:Z,ROWS(Sprachen_allg!1:536),FALSE)</f>
        <v>(reflects the level of independent verification)</v>
      </c>
      <c r="D44" s="995"/>
      <c r="E44" s="995"/>
      <c r="F44" s="995"/>
      <c r="G44" s="304"/>
      <c r="H44" s="304"/>
      <c r="I44" s="304"/>
    </row>
    <row r="45" spans="1:9">
      <c r="A45" s="304"/>
      <c r="B45" s="304"/>
      <c r="C45" s="591">
        <v>0</v>
      </c>
      <c r="D45" s="591">
        <v>1</v>
      </c>
      <c r="E45" s="591">
        <v>2</v>
      </c>
      <c r="F45" s="591">
        <v>3</v>
      </c>
      <c r="G45" s="304"/>
      <c r="H45" s="304"/>
      <c r="I45" s="304"/>
    </row>
    <row r="46" spans="1:9">
      <c r="A46" s="304"/>
      <c r="B46" s="304"/>
      <c r="C46" s="591"/>
      <c r="D46" s="591" t="str">
        <f>D33</f>
        <v>Low</v>
      </c>
      <c r="E46" s="591" t="str">
        <f>E33</f>
        <v>Medium</v>
      </c>
      <c r="F46" s="591" t="str">
        <f>F33</f>
        <v>High</v>
      </c>
      <c r="G46" s="304"/>
      <c r="H46" s="304"/>
      <c r="I46" s="304"/>
    </row>
    <row r="47" spans="1:9">
      <c r="A47" s="304"/>
      <c r="B47" s="304"/>
      <c r="C47" s="555"/>
      <c r="D47" s="555"/>
      <c r="E47" s="555"/>
      <c r="F47" s="555"/>
      <c r="G47" s="304"/>
      <c r="H47" s="304"/>
      <c r="I47" s="304"/>
    </row>
    <row r="48" spans="1:9" ht="57.75" customHeight="1">
      <c r="A48" s="537" t="str">
        <f>HLOOKUP(Start!$B$14,Sprachen_allg!B:Z,ROWS(Sprachen_allg!1:531),FALSE)</f>
        <v>Independent verification of the assessment</v>
      </c>
      <c r="B48" s="304"/>
      <c r="C48" s="635" t="str">
        <f>HLOOKUP(Start!$B$14,Sprachen_allg!B:Z,ROWS(Sprachen_allg!1:636),FALSE)</f>
        <v>Self-declaration of the performance assessment results</v>
      </c>
      <c r="D48" s="635" t="str">
        <f>HLOOKUP(Start!$B$14,Sprachen_allg!B:Z,ROWS(Sprachen_allg!1:637),FALSE)</f>
        <v>Internal verification of input data and calculation steps</v>
      </c>
      <c r="E48" s="635" t="str">
        <f>HLOOKUP(Start!$B$14,Sprachen_allg!B:Z,ROWS(Sprachen_allg!1:638),FALSE)</f>
        <v>Check and verification of the calculation steps by third party</v>
      </c>
      <c r="F48" s="635" t="str">
        <f>HLOOKUP(Start!$B$14,Sprachen_allg!B:Z,ROWS(Sprachen_allg!1:639),FALSE)</f>
        <v>Check and verification of the input data and calculation steps by third party</v>
      </c>
      <c r="G48" s="304"/>
      <c r="H48" s="306"/>
      <c r="I48" s="306"/>
    </row>
    <row r="49" spans="1:9" ht="64.5" customHeight="1" thickBot="1">
      <c r="A49" s="304"/>
      <c r="B49" s="304"/>
      <c r="C49" s="592"/>
      <c r="D49" s="574"/>
      <c r="E49" s="574"/>
      <c r="F49" s="636" t="str">
        <f>HLOOKUP(Start!$B$14,Sprachen_allg!B:Z,ROWS(Sprachen_allg!1:640),FALSE)</f>
        <v>(met by DGNB certification Building in Use Version 2020)</v>
      </c>
      <c r="G49" s="304"/>
      <c r="H49" s="304"/>
      <c r="I49" s="304"/>
    </row>
    <row r="50" spans="1:9" ht="16.5" thickBot="1">
      <c r="A50" s="571" t="str">
        <f>HLOOKUP(Start!$B$14,Sprachen_allg!B:Z,ROWS(Sprachen_allg!1:532),FALSE)</f>
        <v>Sub-rating 3</v>
      </c>
      <c r="B50" s="304"/>
      <c r="C50" s="555"/>
      <c r="D50" s="555"/>
      <c r="E50" s="555"/>
      <c r="F50" s="555"/>
      <c r="G50" s="304"/>
      <c r="H50" s="601">
        <f>H48</f>
        <v>0</v>
      </c>
      <c r="I50" s="601">
        <f>I48</f>
        <v>0</v>
      </c>
    </row>
    <row r="51" spans="1:9" s="594" customFormat="1" ht="15.75">
      <c r="A51" s="597"/>
      <c r="C51" s="595"/>
      <c r="D51" s="595"/>
      <c r="E51" s="595"/>
      <c r="F51" s="595"/>
      <c r="H51" s="598"/>
      <c r="I51" s="598"/>
    </row>
    <row r="52" spans="1:9" s="594" customFormat="1" ht="16.5" thickBot="1">
      <c r="A52" s="597"/>
      <c r="C52" s="595"/>
      <c r="D52" s="595"/>
      <c r="E52" s="595"/>
      <c r="F52" s="595"/>
      <c r="H52" s="598"/>
      <c r="I52" s="598"/>
    </row>
    <row r="53" spans="1:9" ht="24" customHeight="1" thickBot="1">
      <c r="A53" s="563" t="str">
        <f>HLOOKUP(Start!$B$14,Sprachen_allg!B:Z,ROWS(Sprachen_allg!1:491),FALSE)</f>
        <v>Result of individual evaluation of measured/calculated data</v>
      </c>
      <c r="B53" s="304"/>
      <c r="C53" s="555"/>
      <c r="D53" s="555"/>
      <c r="E53" s="555"/>
      <c r="F53" s="555"/>
      <c r="G53" s="304"/>
      <c r="H53" s="600">
        <f>(H25+H38+H50)/3</f>
        <v>0</v>
      </c>
      <c r="I53" s="556">
        <f>(I25+I38+I50)/3</f>
        <v>0.83333333333333337</v>
      </c>
    </row>
    <row r="54" spans="1:9" s="561" customFormat="1" ht="18.75" thickBot="1">
      <c r="A54" s="565"/>
      <c r="B54" s="565"/>
      <c r="C54" s="566"/>
      <c r="D54" s="566"/>
      <c r="E54" s="566"/>
      <c r="F54" s="566"/>
      <c r="G54" s="565"/>
      <c r="H54" s="300"/>
      <c r="I54" s="300"/>
    </row>
    <row r="55" spans="1:9" s="561" customFormat="1" ht="24" customHeight="1" thickBot="1">
      <c r="A55" s="563" t="str">
        <f>HLOOKUP(Start!$B$14,Sprachen_allg!B:Z,ROWS(Sprachen_allg!1:490),FALSE)</f>
        <v>Overall result</v>
      </c>
      <c r="B55" s="565"/>
      <c r="C55" s="566"/>
      <c r="D55" s="566"/>
      <c r="E55" s="566"/>
      <c r="F55" s="566"/>
      <c r="G55" s="565"/>
      <c r="H55" s="991">
        <f>H53*H7+I53*I7</f>
        <v>0</v>
      </c>
      <c r="I55" s="992"/>
    </row>
    <row r="56" spans="1:9" s="568" customFormat="1" ht="24" customHeight="1">
      <c r="A56" s="567"/>
      <c r="C56" s="569"/>
      <c r="D56" s="569"/>
      <c r="E56" s="569"/>
      <c r="F56" s="569"/>
      <c r="H56" s="596"/>
      <c r="I56" s="596"/>
    </row>
    <row r="57" spans="1:9" s="568" customFormat="1" ht="24" customHeight="1">
      <c r="A57" s="567"/>
      <c r="C57" s="569"/>
      <c r="D57" s="569"/>
      <c r="E57" s="569"/>
      <c r="F57" s="569"/>
      <c r="H57" s="596"/>
      <c r="I57" s="596"/>
    </row>
    <row r="58" spans="1:9" s="568" customFormat="1" ht="24" customHeight="1">
      <c r="A58" s="612" t="str">
        <f>HLOOKUP(Start!$B$14,Sprachen_allg!B:Z,ROWS(Sprachen_allg!1:564),FALSE)</f>
        <v>METHOD for determining the Data Quality Index (DQI)</v>
      </c>
      <c r="C58" s="569"/>
      <c r="D58" s="569"/>
      <c r="E58" s="569"/>
      <c r="F58" s="569"/>
      <c r="H58" s="596"/>
      <c r="I58" s="596"/>
    </row>
    <row r="59" spans="1:9" s="594" customFormat="1" ht="12.75" customHeight="1">
      <c r="A59" s="613"/>
      <c r="C59" s="595"/>
      <c r="D59" s="595"/>
      <c r="E59" s="595"/>
      <c r="F59" s="595"/>
      <c r="H59" s="596"/>
      <c r="I59" s="596"/>
    </row>
    <row r="60" spans="1:9" s="594" customFormat="1" ht="12.75" customHeight="1">
      <c r="A60" s="607" t="str">
        <f>HLOOKUP(Start!$B$14,Sprachen_allg!B:Z,ROWS(Sprachen_allg!1:565),FALSE)</f>
        <v>Rating 1 - Basis for performance evaluation (quality of the methodology used for data calculation).</v>
      </c>
      <c r="C60" s="595"/>
      <c r="D60" s="595"/>
      <c r="E60" s="595"/>
      <c r="F60" s="595"/>
      <c r="H60" s="596"/>
      <c r="I60" s="596"/>
    </row>
    <row r="61" spans="1:9" s="594" customFormat="1" ht="12.75" customHeight="1">
      <c r="A61" s="613"/>
      <c r="C61" s="595"/>
      <c r="D61" s="595"/>
      <c r="E61" s="595"/>
      <c r="F61" s="595"/>
      <c r="H61" s="596"/>
      <c r="I61" s="596"/>
    </row>
    <row r="62" spans="1:9" s="594" customFormat="1" ht="12.75" customHeight="1">
      <c r="A62" s="607" t="str">
        <f>HLOOKUP(Start!$B$14,Sprachen_allg!B:Z,ROWS(Sprachen_allg!1:566),FALSE)</f>
        <v>Assessment of the technical representativeness of the building usage patterns (1.1)</v>
      </c>
      <c r="C62" s="595"/>
      <c r="D62" s="595"/>
      <c r="E62" s="595"/>
      <c r="F62" s="595"/>
      <c r="H62" s="596"/>
      <c r="I62" s="596"/>
    </row>
    <row r="63" spans="1:9" s="594" customFormat="1" ht="12.75" customHeight="1">
      <c r="A63" s="603" t="str">
        <f>HLOOKUP(Start!$B$14,Sprachen_allg!B:Z,ROWS(Sprachen_allg!1:567),FALSE)</f>
        <v>Aspects for the evaluation of the calculation method regarding adjustments to represent the actual building use</v>
      </c>
      <c r="C63" s="595"/>
      <c r="D63" s="595"/>
      <c r="E63" s="595"/>
      <c r="F63" s="595"/>
      <c r="H63" s="596"/>
      <c r="I63" s="596"/>
    </row>
    <row r="64" spans="1:9" s="594" customFormat="1" ht="12.75" customHeight="1">
      <c r="A64" s="568"/>
      <c r="C64" s="595"/>
      <c r="D64" s="595"/>
      <c r="E64" s="595"/>
      <c r="F64" s="595"/>
      <c r="H64" s="596"/>
      <c r="I64" s="596"/>
    </row>
    <row r="65" spans="1:9">
      <c r="A65" s="603"/>
      <c r="B65" s="602" t="str">
        <f>HLOOKUP(Start!$B$14,Sprachen_allg!B:Z,ROWS(Sprachen_allg!1:568),FALSE)</f>
        <v>Aspect not fulfilled</v>
      </c>
      <c r="C65" s="614"/>
      <c r="D65" s="602" t="str">
        <f>HLOOKUP(Start!$B$14,Sprachen_allg!B:Z,ROWS(Sprachen_allg!1:569),FALSE)</f>
        <v>Aspect fulfilled</v>
      </c>
      <c r="E65" s="614"/>
      <c r="F65" s="614"/>
      <c r="G65" s="594"/>
      <c r="H65" s="594"/>
      <c r="I65" s="594"/>
    </row>
    <row r="66" spans="1:9">
      <c r="A66" s="603"/>
      <c r="B66" s="602"/>
      <c r="C66" s="614"/>
      <c r="D66" s="602"/>
      <c r="E66" s="614"/>
      <c r="F66" s="614"/>
      <c r="G66" s="594"/>
      <c r="H66" s="594"/>
      <c r="I66" s="594"/>
    </row>
    <row r="67" spans="1:9" ht="30" customHeight="1">
      <c r="A67" s="606" t="str">
        <f>HLOOKUP(Start!$B$14,Sprachen_allg!B:Z,ROWS(Sprachen_allg!1:508),FALSE)</f>
        <v>1. Occupancy pattern / profile</v>
      </c>
      <c r="B67" s="985" t="str">
        <f>HLOOKUP(Start!$B$14,Sprachen_allg!B:Z,ROWS(Sprachen_allg!1:570),FALSE)</f>
        <v>Standard usage profile of the software used or standard parameters according to an underlying procedure or standard</v>
      </c>
      <c r="C67" s="985"/>
      <c r="D67" s="985" t="str">
        <f>HLOOKUP(Start!$B$14,Sprachen_allg!B:Z,ROWS(Sprachen_allg!1:571),FALSE)</f>
        <v>Adjustment to actual usage is possible and has been performed to the best possible extent (according to the time representativeness selected in 3.1 + 3.2)</v>
      </c>
      <c r="E67" s="985"/>
      <c r="F67" s="985"/>
      <c r="G67" s="594"/>
      <c r="H67" s="594"/>
      <c r="I67" s="594"/>
    </row>
    <row r="68" spans="1:9" ht="30" customHeight="1">
      <c r="A68" s="606" t="str">
        <f>HLOOKUP(Start!$B$14,Sprachen_allg!B:Z,ROWS(Sprachen_allg!1:509),FALSE)</f>
        <v>2. Density / number of people</v>
      </c>
      <c r="B68" s="985" t="str">
        <f>HLOOKUP(Start!$B$14,Sprachen_allg!B:Z,ROWS(Sprachen_allg!1:570),FALSE)</f>
        <v>Standard usage profile of the software used or standard parameters according to an underlying procedure or standard</v>
      </c>
      <c r="C68" s="985"/>
      <c r="D68" s="985" t="str">
        <f>HLOOKUP(Start!$B$14,Sprachen_allg!B:Z,ROWS(Sprachen_allg!1:571),FALSE)</f>
        <v>Adjustment to actual usage is possible and has been performed to the best possible extent (according to the time representativeness selected in 3.1 + 3.2)</v>
      </c>
      <c r="E68" s="985"/>
      <c r="F68" s="985"/>
      <c r="G68" s="594"/>
      <c r="H68" s="594"/>
      <c r="I68" s="594"/>
    </row>
    <row r="69" spans="1:9" ht="30" customHeight="1">
      <c r="A69" s="606" t="str">
        <f>HLOOKUP(Start!$B$14,Sprachen_allg!B:Z,ROWS(Sprachen_allg!1:510),FALSE)</f>
        <v>3. Ventilation and infiltration rates</v>
      </c>
      <c r="B69" s="985" t="str">
        <f>HLOOKUP(Start!$B$14,Sprachen_allg!B:Z,ROWS(Sprachen_allg!1:570),FALSE)</f>
        <v>Standard usage profile of the software used or standard parameters according to an underlying procedure or standard</v>
      </c>
      <c r="C69" s="985"/>
      <c r="D69" s="985" t="str">
        <f>HLOOKUP(Start!$B$14,Sprachen_allg!B:Z,ROWS(Sprachen_allg!1:571),FALSE)</f>
        <v>Adjustment to actual usage is possible and has been performed to the best possible extent (according to the time representativeness selected in 3.1 + 3.2)</v>
      </c>
      <c r="E69" s="985"/>
      <c r="F69" s="985"/>
      <c r="G69" s="594"/>
      <c r="H69" s="594"/>
      <c r="I69" s="594"/>
    </row>
    <row r="70" spans="1:9" ht="30" customHeight="1">
      <c r="A70" s="606" t="str">
        <f>HLOOKUP(Start!$B$14,Sprachen_allg!B:Z,ROWS(Sprachen_allg!1:511),FALSE)</f>
        <v>4. Auxiliary energy use / plug-loads</v>
      </c>
      <c r="B70" s="985" t="str">
        <f>HLOOKUP(Start!$B$14,Sprachen_allg!B:Z,ROWS(Sprachen_allg!1:570),FALSE)</f>
        <v>Standard usage profile of the software used or standard parameters according to an underlying procedure or standard</v>
      </c>
      <c r="C70" s="985"/>
      <c r="D70" s="985" t="str">
        <f>HLOOKUP(Start!$B$14,Sprachen_allg!B:Z,ROWS(Sprachen_allg!1:571),FALSE)</f>
        <v>Adjustment to actual usage is possible and has been performed to the best possible extent (according to the time representativeness selected in 3.1 + 3.2)</v>
      </c>
      <c r="E70" s="985"/>
      <c r="F70" s="985"/>
      <c r="G70" s="594"/>
      <c r="H70" s="594"/>
      <c r="I70" s="594"/>
    </row>
    <row r="71" spans="1:9" ht="30" customHeight="1">
      <c r="A71" s="606" t="str">
        <f>HLOOKUP(Start!$B$14,Sprachen_allg!B:Z,ROWS(Sprachen_allg!1:512),FALSE)</f>
        <v>5. Lighting set points</v>
      </c>
      <c r="B71" s="985" t="str">
        <f>HLOOKUP(Start!$B$14,Sprachen_allg!B:Z,ROWS(Sprachen_allg!1:570),FALSE)</f>
        <v>Standard usage profile of the software used or standard parameters according to an underlying procedure or standard</v>
      </c>
      <c r="C71" s="985"/>
      <c r="D71" s="985" t="str">
        <f>HLOOKUP(Start!$B$14,Sprachen_allg!B:Z,ROWS(Sprachen_allg!1:571),FALSE)</f>
        <v>Adjustment to actual usage is possible and has been performed to the best possible extent (according to the time representativeness selected in 3.1 + 3.2)</v>
      </c>
      <c r="E71" s="985"/>
      <c r="F71" s="985"/>
      <c r="G71" s="594"/>
      <c r="H71" s="594"/>
      <c r="I71" s="594"/>
    </row>
    <row r="72" spans="1:9" ht="36.75" customHeight="1">
      <c r="A72" s="606" t="str">
        <f>HLOOKUP(Start!$B$14,Sprachen_allg!B:Z,ROWS(Sprachen_allg!1:513),FALSE)</f>
        <v>6. Temperature set points</v>
      </c>
      <c r="B72" s="985" t="str">
        <f>HLOOKUP(Start!$B$14,Sprachen_allg!B:Z,ROWS(Sprachen_allg!1:570),FALSE)</f>
        <v>Standard usage profile of the software used or standard parameters according to an underlying procedure or standard</v>
      </c>
      <c r="C72" s="985"/>
      <c r="D72" s="985" t="str">
        <f>HLOOKUP(Start!$B$14,Sprachen_allg!B:Z,ROWS(Sprachen_allg!1:571),FALSE)</f>
        <v>Adjustment to actual usage is possible and has been performed to the best possible extent (according to the time representativeness selected in 3.1 + 3.2)</v>
      </c>
      <c r="E72" s="985"/>
      <c r="F72" s="985"/>
      <c r="G72" s="594"/>
      <c r="H72" s="594"/>
      <c r="I72" s="594"/>
    </row>
    <row r="73" spans="1:9">
      <c r="A73" s="603" t="str">
        <f>HLOOKUP(Start!$B$14,Sprachen_allg!B:Z,ROWS(Sprachen_allg!1:521),FALSE)</f>
        <v>Rating scale:  1/3 evaluation points can be entered per aspect (e.g. 2 aspects fulfilled = 0.67 evaluation points).</v>
      </c>
      <c r="B73" s="594"/>
      <c r="C73" s="595"/>
      <c r="D73" s="595"/>
      <c r="E73" s="595"/>
      <c r="F73" s="595"/>
      <c r="G73" s="594"/>
      <c r="H73" s="594"/>
      <c r="I73" s="594"/>
    </row>
    <row r="74" spans="1:9">
      <c r="A74" s="603"/>
      <c r="B74" s="594"/>
      <c r="C74" s="595"/>
      <c r="D74" s="595"/>
      <c r="E74" s="595"/>
      <c r="F74" s="595"/>
      <c r="G74" s="594"/>
      <c r="H74" s="594"/>
      <c r="I74" s="594"/>
    </row>
    <row r="75" spans="1:9">
      <c r="A75" s="603"/>
      <c r="B75" s="594"/>
      <c r="C75" s="595"/>
      <c r="D75" s="595"/>
      <c r="E75" s="595"/>
      <c r="F75" s="595"/>
      <c r="G75" s="594"/>
      <c r="H75" s="594"/>
      <c r="I75" s="594"/>
    </row>
    <row r="76" spans="1:9">
      <c r="A76" s="607" t="str">
        <f>HLOOKUP(Start!$B$14,Sprachen_allg!B:Z,ROWS(Sprachen_allg!1:572),FALSE)</f>
        <v>Assessment of the technical representativeness of the building materials and building services (1.2)</v>
      </c>
      <c r="B76" s="594"/>
      <c r="C76" s="595"/>
      <c r="D76" s="595"/>
      <c r="E76" s="595"/>
      <c r="F76" s="595"/>
      <c r="G76" s="594"/>
      <c r="H76" s="594"/>
      <c r="I76" s="594"/>
    </row>
    <row r="77" spans="1:9">
      <c r="A77" s="603" t="str">
        <f>HLOOKUP(Start!$B$14,Sprachen_allg!B:Z,ROWS(Sprachen_allg!1:567),FALSE)</f>
        <v>Aspects for the evaluation of the calculation method regarding adjustments to represent the actual building use</v>
      </c>
      <c r="B77" s="594"/>
      <c r="C77" s="595"/>
      <c r="D77" s="595"/>
      <c r="E77" s="595"/>
      <c r="F77" s="595"/>
      <c r="G77" s="594"/>
      <c r="H77" s="594"/>
      <c r="I77" s="594"/>
    </row>
    <row r="78" spans="1:9">
      <c r="A78" s="603"/>
      <c r="B78" s="594"/>
      <c r="C78" s="595"/>
      <c r="D78" s="595"/>
      <c r="E78" s="595"/>
      <c r="F78" s="595"/>
      <c r="G78" s="594"/>
      <c r="H78" s="594"/>
      <c r="I78" s="594"/>
    </row>
    <row r="79" spans="1:9">
      <c r="A79" s="603"/>
      <c r="B79" s="602" t="str">
        <f>HLOOKUP(Start!$B$14,Sprachen_allg!B:Z,ROWS(Sprachen_allg!1:568),FALSE)</f>
        <v>Aspect not fulfilled</v>
      </c>
      <c r="C79" s="614"/>
      <c r="D79" s="602" t="str">
        <f>HLOOKUP(Start!$B$14,Sprachen_allg!B:Z,ROWS(Sprachen_allg!1:569),FALSE)</f>
        <v>Aspect fulfilled</v>
      </c>
      <c r="E79" s="595"/>
      <c r="F79" s="595"/>
      <c r="G79" s="594"/>
      <c r="H79" s="594"/>
      <c r="I79" s="594"/>
    </row>
    <row r="80" spans="1:9">
      <c r="A80" s="603"/>
      <c r="B80" s="594"/>
      <c r="C80" s="595"/>
      <c r="D80" s="595"/>
      <c r="E80" s="595"/>
      <c r="F80" s="595"/>
      <c r="G80" s="594"/>
      <c r="H80" s="594"/>
      <c r="I80" s="594"/>
    </row>
    <row r="81" spans="1:9" ht="30" customHeight="1">
      <c r="A81" s="606" t="str">
        <f>HLOOKUP(Start!$B$14,Sprachen_allg!B:Z,ROWS(Sprachen_allg!1:514),FALSE)</f>
        <v>1. Composition of building components</v>
      </c>
      <c r="B81" s="985" t="str">
        <f>HLOOKUP(Start!$B$14,Sprachen_allg!B:Z,ROWS(Sprachen_allg!1:573),FALSE)</f>
        <v>No adjustment possible or default values</v>
      </c>
      <c r="C81" s="985"/>
      <c r="D81" s="985" t="str">
        <f>HLOOKUP(Start!$B$14,Sprachen_allg!B:Z,ROWS(Sprachen_allg!1:574),FALSE)</f>
        <v>Adjustment to actual construction is possible and has been carried out as good as possible
(e.g. by catalog of components)</v>
      </c>
      <c r="E81" s="985"/>
      <c r="F81" s="985"/>
      <c r="G81" s="985"/>
      <c r="H81" s="985"/>
      <c r="I81" s="985"/>
    </row>
    <row r="82" spans="1:9" ht="30" customHeight="1">
      <c r="A82" s="606" t="str">
        <f>HLOOKUP(Start!$B$14,Sprachen_allg!B:Z,ROWS(Sprachen_allg!1:515),FALSE)</f>
        <v>2. Area of opaque/transparent components and frame fraction</v>
      </c>
      <c r="B82" s="985" t="str">
        <f>HLOOKUP(Start!$B$14,Sprachen_allg!B:Z,ROWS(Sprachen_allg!1:573),FALSE)</f>
        <v>No adjustment possible or default values</v>
      </c>
      <c r="C82" s="985"/>
      <c r="D82" s="985" t="str">
        <f>HLOOKUP(Start!$B$14,Sprachen_allg!B:Z,ROWS(Sprachen_allg!1:575),FALSE)</f>
        <v>Adjustment to actual component areas is possible and has been carried out as good as possible
(e.g. by construction drawings/measurement)</v>
      </c>
      <c r="E82" s="985"/>
      <c r="F82" s="985"/>
      <c r="G82" s="985"/>
      <c r="H82" s="985"/>
      <c r="I82" s="985"/>
    </row>
    <row r="83" spans="1:9" ht="30" customHeight="1">
      <c r="A83" s="606" t="str">
        <f>HLOOKUP(Start!$B$14,Sprachen_allg!B:Z,ROWS(Sprachen_allg!1:516),FALSE)</f>
        <v>3. Thermal mass</v>
      </c>
      <c r="B83" s="985" t="str">
        <f>HLOOKUP(Start!$B$14,Sprachen_allg!B:Z,ROWS(Sprachen_allg!1:573),FALSE)</f>
        <v>No adjustment possible or default values</v>
      </c>
      <c r="C83" s="985"/>
      <c r="D83" s="985" t="str">
        <f>HLOOKUP(Start!$B$14,Sprachen_allg!B:Z,ROWS(Sprachen_allg!1:576),FALSE)</f>
        <v xml:space="preserve">Adaptation to actual component parameters is possible and has been carried out as good as possible
(e.g. by component catalog / dynamic consideration according to the time representativeness selected under 3.1 + 3.2)
</v>
      </c>
      <c r="E83" s="985"/>
      <c r="F83" s="985"/>
      <c r="G83" s="985"/>
      <c r="H83" s="985"/>
      <c r="I83" s="985"/>
    </row>
    <row r="84" spans="1:9" ht="30" customHeight="1">
      <c r="A84" s="606" t="str">
        <f>HLOOKUP(Start!$B$14,Sprachen_allg!B:Z,ROWS(Sprachen_allg!1:517),FALSE)</f>
        <v>4. Shading system</v>
      </c>
      <c r="B84" s="985" t="str">
        <f>HLOOKUP(Start!$B$14,Sprachen_allg!B:Z,ROWS(Sprachen_allg!1:573),FALSE)</f>
        <v>No adjustment possible or default values</v>
      </c>
      <c r="C84" s="985"/>
      <c r="D84" s="985" t="str">
        <f>HLOOKUP(Start!$B$14,Sprachen_allg!B:Z,ROWS(Sprachen_allg!1:577),FALSE)</f>
        <v>Adaptation to actual component parameters is possible and has been carried out as good as possible
(dynamic consideration according to the time representativeness selected under 3.1 + 3.2)</v>
      </c>
      <c r="E84" s="985"/>
      <c r="F84" s="985"/>
      <c r="G84" s="985"/>
      <c r="H84" s="985"/>
      <c r="I84" s="985"/>
    </row>
    <row r="85" spans="1:9" ht="30" customHeight="1">
      <c r="A85" s="606" t="str">
        <f>HLOOKUP(Start!$B$14,Sprachen_allg!B:Z,ROWS(Sprachen_allg!1:518),FALSE)</f>
        <v>5. Part load behavior of the heating and cooling system</v>
      </c>
      <c r="B85" s="985" t="str">
        <f>HLOOKUP(Start!$B$14,Sprachen_allg!B:Z,ROWS(Sprachen_allg!1:573),FALSE)</f>
        <v>No adjustment possible or default values</v>
      </c>
      <c r="C85" s="985"/>
      <c r="D85" s="985" t="str">
        <f>HLOOKUP(Start!$B$14,Sprachen_allg!B:Z,ROWS(Sprachen_allg!1:578),FALSE)</f>
        <v>Adaptation to actual part-load parameters is possible and has been carried out as best as possible
(e.g. by consideration of a characteristic curve for part-load operation)</v>
      </c>
      <c r="E85" s="985"/>
      <c r="F85" s="985"/>
      <c r="G85" s="985"/>
      <c r="H85" s="985"/>
      <c r="I85" s="985"/>
    </row>
    <row r="86" spans="1:9" ht="48" customHeight="1">
      <c r="A86" s="606" t="str">
        <f>HLOOKUP(Start!$B$14,Sprachen_allg!B:Z,ROWS(Sprachen_allg!1:519),FALSE)</f>
        <v>6. Response behaviour of the heating and cooling system / night setback</v>
      </c>
      <c r="B86" s="985" t="str">
        <f>HLOOKUP(Start!$B$14,Sprachen_allg!B:Z,ROWS(Sprachen_allg!1:573),FALSE)</f>
        <v>No adjustment possible or default values</v>
      </c>
      <c r="C86" s="985"/>
      <c r="D86" s="985" t="str">
        <f>HLOOKUP(Start!$B$14,Sprachen_allg!B:Z,ROWS(Sprachen_allg!1:579),FALSE)</f>
        <v>Adaptation to actual behavior of heating/cooling systems is possible and has been carried out as good as possible
(e.g. by suitable modeling / dynamic consideration according to the time representativeness selected under 3.1 + 3.2)</v>
      </c>
      <c r="E86" s="985"/>
      <c r="F86" s="985"/>
      <c r="G86" s="985"/>
      <c r="H86" s="985"/>
      <c r="I86" s="985"/>
    </row>
    <row r="87" spans="1:9">
      <c r="A87" s="603" t="str">
        <f>HLOOKUP(Start!$B$14,Sprachen_allg!B:Z,ROWS(Sprachen_allg!1:520),FALSE)</f>
        <v>Rating scale:  1/3 evaluation points can be entered per aspect (e.g. 2 aspects fulfilled = 0.67 evaluation points).</v>
      </c>
      <c r="B87" s="604"/>
      <c r="C87" s="605"/>
      <c r="D87" s="605"/>
      <c r="E87" s="595"/>
      <c r="F87" s="595"/>
      <c r="G87" s="594"/>
      <c r="H87" s="594"/>
      <c r="I87" s="594"/>
    </row>
    <row r="88" spans="1:9">
      <c r="B88" s="604"/>
      <c r="C88" s="605"/>
      <c r="D88" s="605"/>
      <c r="E88" s="595"/>
      <c r="F88" s="595"/>
      <c r="G88" s="594"/>
      <c r="H88" s="594"/>
      <c r="I88" s="594"/>
    </row>
    <row r="89" spans="1:9">
      <c r="A89" s="604"/>
      <c r="B89" s="604"/>
      <c r="C89" s="605"/>
      <c r="D89" s="605"/>
      <c r="E89" s="595"/>
      <c r="F89" s="595"/>
      <c r="G89" s="594"/>
      <c r="H89" s="594"/>
      <c r="I89" s="594"/>
    </row>
    <row r="90" spans="1:9">
      <c r="A90" s="607" t="str">
        <f>HLOOKUP(Start!$B$14,Sprachen_allg!B:Z,ROWS(Sprachen_allg!1:580),FALSE)</f>
        <v>Assessment of the geographical representativeness of the weather data used (2.1)</v>
      </c>
      <c r="B90" s="604"/>
      <c r="C90" s="605"/>
      <c r="D90" s="605"/>
      <c r="E90" s="595"/>
      <c r="F90" s="595"/>
      <c r="G90" s="594"/>
      <c r="H90" s="594"/>
      <c r="I90" s="594"/>
    </row>
    <row r="91" spans="1:9">
      <c r="A91" s="608"/>
      <c r="B91" s="604"/>
      <c r="C91" s="605"/>
      <c r="D91" s="605"/>
      <c r="E91" s="595"/>
      <c r="F91" s="595"/>
      <c r="G91" s="594"/>
      <c r="H91" s="594"/>
      <c r="I91" s="594"/>
    </row>
    <row r="92" spans="1:9" ht="42.75" customHeight="1">
      <c r="A92" s="606" t="str">
        <f>HLOOKUP(Start!$B$14,Sprachen_allg!B:Z,ROWS(Sprachen_allg!1:543),FALSE)</f>
        <v>National reference weather data (TMY)</v>
      </c>
      <c r="B92" s="985" t="str">
        <f>HLOOKUP(Start!$B$14,Sprachen_allg!B:Z,ROWS(Sprachen_allg!1:581),FALSE)</f>
        <v>Use of test reference year weather data that is representative at the national level.</v>
      </c>
      <c r="C92" s="985"/>
      <c r="D92" s="996" t="str">
        <f>HLOOKUP(Start!$B$14,Sprachen_allg!B:Z,ROWS(Sprachen_allg!1:582),FALSE)</f>
        <v xml:space="preserve">   </v>
      </c>
      <c r="E92" s="996"/>
      <c r="F92" s="996"/>
      <c r="G92" s="996"/>
      <c r="H92" s="996"/>
      <c r="I92" s="996"/>
    </row>
    <row r="93" spans="1:9" ht="36" customHeight="1">
      <c r="A93" s="606" t="str">
        <f>HLOOKUP(Start!$B$14,Sprachen_allg!B:Z,ROWS(Sprachen_allg!1:544),FALSE)</f>
        <v>Regional reference weather data (TMY)</v>
      </c>
      <c r="B93" s="985" t="str">
        <f>HLOOKUP(Start!$B$14,Sprachen_allg!B:Z,ROWS(Sprachen_allg!1:583),FALSE)</f>
        <v>Use of test reference year weather data that are representative at the regional level (characteristic climate zones).</v>
      </c>
      <c r="C93" s="985"/>
      <c r="D93" s="985" t="str">
        <f>HLOOKUP(Start!$B$14,Sprachen_allg!B:Z,ROWS(Sprachen_allg!1:584),FALSE)</f>
        <v xml:space="preserve">   </v>
      </c>
      <c r="E93" s="985"/>
      <c r="F93" s="985"/>
      <c r="G93" s="985"/>
      <c r="H93" s="985"/>
      <c r="I93" s="985"/>
    </row>
    <row r="94" spans="1:9" ht="33.75" customHeight="1">
      <c r="A94" s="606" t="str">
        <f>HLOOKUP(Start!$B$14,Sprachen_allg!B:Z,ROWS(Sprachen_allg!1:549),FALSE)</f>
        <v>Local reference weather data (TMY)</v>
      </c>
      <c r="B94" s="985" t="str">
        <f>HLOOKUP(Start!$B$14,Sprachen_allg!B:Z,ROWS(Sprachen_allg!1:585),FALSE)</f>
        <v>Use of test reference year weather data derived with local accuracy based on station- and satellite-based measurement data as well as model data.</v>
      </c>
      <c r="C94" s="985"/>
      <c r="D94" s="985" t="str">
        <f>HLOOKUP(Start!$B$14,Sprachen_allg!B:Z,ROWS(Sprachen_allg!1:586),FALSE)</f>
        <v xml:space="preserve">   </v>
      </c>
      <c r="E94" s="985"/>
      <c r="F94" s="985"/>
      <c r="G94" s="985"/>
      <c r="H94" s="985"/>
      <c r="I94" s="985"/>
    </row>
    <row r="95" spans="1:9" ht="30.75" customHeight="1">
      <c r="A95" s="606" t="str">
        <f>HLOOKUP(Start!$B$14,Sprachen_allg!B:Z,ROWS(Sprachen_allg!1:552),FALSE)</f>
        <v>Measured data</v>
      </c>
      <c r="B95" s="985" t="str">
        <f>HLOOKUP(Start!$B$14,Sprachen_allg!B:Z,ROWS(Sprachen_allg!1:587),FALSE)</f>
        <v>Use of on site measured weather data of the considered year</v>
      </c>
      <c r="C95" s="985"/>
      <c r="D95" s="985" t="str">
        <f>HLOOKUP(Start!$B$14,Sprachen_allg!B:Z,ROWS(Sprachen_allg!1:588),FALSE)</f>
        <v>Data for at least temperature, humidity and radiation either by own data collection or suitable external data collection like e.g. openweathermap.org</v>
      </c>
      <c r="E95" s="985"/>
      <c r="F95" s="985"/>
      <c r="G95" s="985"/>
      <c r="H95" s="985"/>
      <c r="I95" s="985"/>
    </row>
    <row r="96" spans="1:9">
      <c r="A96" s="604"/>
      <c r="B96" s="604"/>
      <c r="C96" s="605"/>
      <c r="D96" s="605"/>
      <c r="E96" s="595"/>
      <c r="F96" s="595"/>
      <c r="G96" s="594"/>
      <c r="H96" s="594"/>
      <c r="I96" s="594"/>
    </row>
    <row r="97" spans="1:9">
      <c r="A97" s="604"/>
      <c r="B97" s="604"/>
      <c r="C97" s="605"/>
      <c r="D97" s="605"/>
      <c r="E97" s="595"/>
      <c r="F97" s="595"/>
      <c r="G97" s="594"/>
      <c r="H97" s="594"/>
      <c r="I97" s="594"/>
    </row>
    <row r="98" spans="1:9">
      <c r="A98" s="607" t="str">
        <f>HLOOKUP(Start!$B$14,Sprachen_allg!B:Z,ROWS(Sprachen_allg!1:589),FALSE)</f>
        <v>Assessment of the geographical representativeness of the CO2 factors (2.2)</v>
      </c>
      <c r="B98" s="603"/>
      <c r="C98" s="614"/>
      <c r="D98" s="605"/>
      <c r="E98" s="595"/>
      <c r="F98" s="595"/>
      <c r="G98" s="594"/>
      <c r="H98" s="594"/>
      <c r="I98" s="594"/>
    </row>
    <row r="99" spans="1:9">
      <c r="A99" s="603"/>
      <c r="B99" s="603"/>
      <c r="C99" s="614"/>
      <c r="D99" s="605"/>
      <c r="E99" s="595"/>
      <c r="F99" s="595"/>
      <c r="G99" s="594"/>
      <c r="H99" s="594"/>
      <c r="I99" s="594"/>
    </row>
    <row r="100" spans="1:9" ht="30" customHeight="1">
      <c r="A100" s="615" t="str">
        <f>HLOOKUP(Start!$B$14,Sprachen_allg!B:Z,ROWS(Sprachen_allg!1:590),FALSE)</f>
        <v>No national CO2 factors available</v>
      </c>
      <c r="B100" s="985" t="str">
        <f>HLOOKUP(Start!$B$14,Sprachen_allg!B:Z,ROWS(Sprachen_allg!1:591),FALSE)</f>
        <v>No national CO2 factors are available and CO2 factors from databases of other countries are used instead</v>
      </c>
      <c r="C100" s="985"/>
      <c r="D100" s="987"/>
      <c r="E100" s="987"/>
      <c r="F100" s="987"/>
      <c r="G100" s="987"/>
      <c r="H100" s="987"/>
      <c r="I100" s="987"/>
    </row>
    <row r="101" spans="1:9" ht="30" customHeight="1">
      <c r="A101" s="615" t="str">
        <f>HLOOKUP(Start!$B$14,Sprachen_allg!B:Z,ROWS(Sprachen_allg!1:592),FALSE)</f>
        <v>Generic CO2 factor
(not according to DGNB Framework)</v>
      </c>
      <c r="B101" s="985" t="str">
        <f>HLOOKUP(Start!$B$14,Sprachen_allg!B:Z,ROWS(Sprachen_allg!1:593),FALSE)</f>
        <v>Generic CO2 factors representing national material flows. However, these do not correspond to the methodology according to the DGNB Framework.</v>
      </c>
      <c r="C101" s="985"/>
      <c r="D101" s="986"/>
      <c r="E101" s="986"/>
      <c r="F101" s="986"/>
      <c r="G101" s="986"/>
      <c r="H101" s="986"/>
      <c r="I101" s="986"/>
    </row>
    <row r="102" spans="1:9" ht="30" customHeight="1">
      <c r="A102" s="615" t="str">
        <f>HLOOKUP(Start!$B$14,Sprachen_allg!B:Z,ROWS(Sprachen_allg!1:594),FALSE)</f>
        <v>Generic CO2 factor
(according to DGNB Framework)</v>
      </c>
      <c r="B102" s="985" t="str">
        <f>HLOOKUP(Start!$B$14,Sprachen_allg!B:Z,ROWS(Sprachen_allg!1:595),FALSE)</f>
        <v>Generic CO2 factors representing national material flows. These correspond to the methodology according to the DGNB Framework.</v>
      </c>
      <c r="C102" s="985"/>
      <c r="D102" s="986"/>
      <c r="E102" s="986"/>
      <c r="F102" s="986"/>
      <c r="G102" s="986"/>
      <c r="H102" s="986"/>
      <c r="I102" s="986"/>
    </row>
    <row r="103" spans="1:9" ht="40.5" customHeight="1">
      <c r="A103" s="615" t="str">
        <f>HLOOKUP(Start!$B$14,Sprachen_allg!B:Z,ROWS(Sprachen_allg!1:596),FALSE)</f>
        <v>Specific CO2 factor
(according to DGNB Framework)</v>
      </c>
      <c r="B103" s="985" t="str">
        <f>HLOOKUP(Start!$B$14,Sprachen_allg!B:Z,ROWS(Sprachen_allg!1:597),FALSE)</f>
        <v>Specific CO2 factors, for green electricity, district heating and cooling. For all other energy sources, generic factors can be used. These correspond to the methodology according to the DGNB Framework.</v>
      </c>
      <c r="C103" s="985"/>
      <c r="D103" s="987"/>
      <c r="E103" s="987"/>
      <c r="F103" s="987"/>
      <c r="G103" s="987"/>
      <c r="H103" s="987"/>
      <c r="I103" s="987"/>
    </row>
    <row r="104" spans="1:9">
      <c r="A104" s="620"/>
      <c r="B104" s="620"/>
      <c r="C104" s="620"/>
      <c r="D104" s="621"/>
      <c r="E104" s="621"/>
      <c r="F104" s="621"/>
      <c r="G104" s="621"/>
      <c r="H104" s="621"/>
      <c r="I104" s="621"/>
    </row>
    <row r="105" spans="1:9">
      <c r="A105" s="604"/>
      <c r="B105" s="604"/>
      <c r="C105" s="605"/>
      <c r="D105" s="605"/>
      <c r="E105" s="595"/>
      <c r="F105" s="595"/>
      <c r="G105" s="594"/>
      <c r="H105" s="594"/>
      <c r="I105" s="594"/>
    </row>
    <row r="106" spans="1:9">
      <c r="A106" s="607" t="str">
        <f>HLOOKUP(Start!$B$14,Sprachen_allg!B:Z,ROWS(Sprachen_allg!1:598),FALSE)</f>
        <v>Assessment of the time representativeness of the calculation method (3.1)</v>
      </c>
      <c r="B106" s="604"/>
      <c r="C106" s="605"/>
      <c r="D106" s="605"/>
      <c r="E106" s="595"/>
      <c r="F106" s="595"/>
      <c r="G106" s="594"/>
      <c r="H106" s="594"/>
      <c r="I106" s="594"/>
    </row>
    <row r="107" spans="1:9">
      <c r="A107" s="604"/>
      <c r="B107" s="604"/>
      <c r="C107" s="605"/>
      <c r="D107" s="605"/>
      <c r="E107" s="595"/>
      <c r="F107" s="595"/>
      <c r="G107" s="594"/>
      <c r="H107" s="594"/>
      <c r="I107" s="594"/>
    </row>
    <row r="108" spans="1:9" s="296" customFormat="1" ht="30" customHeight="1">
      <c r="A108" s="616" t="str">
        <f>HLOOKUP(Start!$B$14,Sprachen_allg!B:Z,ROWS(Sprachen_allg!1:541),FALSE)</f>
        <v>Calculation procedure based on annual data</v>
      </c>
      <c r="B108" s="985" t="str">
        <f>HLOOKUP(Start!$B$14,Sprachen_allg!B:Z,ROWS(Sprachen_allg!1:599),FALSE)</f>
        <v>The calculation procedure for determining the energy demand is based on an annual balance method</v>
      </c>
      <c r="C108" s="985"/>
      <c r="D108" s="609"/>
      <c r="E108" s="610"/>
      <c r="F108" s="610"/>
      <c r="G108" s="611"/>
      <c r="H108" s="611"/>
      <c r="I108" s="611"/>
    </row>
    <row r="109" spans="1:9" s="296" customFormat="1" ht="30" customHeight="1">
      <c r="A109" s="616" t="str">
        <f>HLOOKUP(Start!$B$14,Sprachen_allg!B:Z,ROWS(Sprachen_allg!1:547),FALSE)</f>
        <v>Calculation procedure based on monthly data</v>
      </c>
      <c r="B109" s="985" t="str">
        <f>HLOOKUP(Start!$B$14,Sprachen_allg!B:Z,ROWS(Sprachen_allg!1:600),FALSE)</f>
        <v>The calculation procedure for determining the energy demand is based on a monthly balance method</v>
      </c>
      <c r="C109" s="985"/>
      <c r="E109" s="610"/>
      <c r="F109" s="610"/>
      <c r="G109" s="611"/>
      <c r="H109" s="611"/>
      <c r="I109" s="611"/>
    </row>
    <row r="110" spans="1:9" s="296" customFormat="1" ht="30" customHeight="1">
      <c r="A110" s="616" t="str">
        <f>HLOOKUP(Start!$B$14,Sprachen_allg!B:Z,ROWS(Sprachen_allg!1:550),FALSE)</f>
        <v>Calculation procedure based on hourly data (or sub-hourly data)</v>
      </c>
      <c r="B110" s="985" t="str">
        <f>HLOOKUP(Start!$B$14,Sprachen_allg!B:Z,ROWS(Sprachen_allg!1:601),FALSE)</f>
        <v>The calculation procedure for determining the energy demand is based on a balance method with (sub)hourly time step</v>
      </c>
      <c r="C110" s="985"/>
      <c r="E110" s="610"/>
      <c r="F110" s="610"/>
      <c r="G110" s="611"/>
      <c r="H110" s="611"/>
      <c r="I110" s="611"/>
    </row>
    <row r="111" spans="1:9" s="296" customFormat="1" ht="27" customHeight="1">
      <c r="A111" s="615" t="str">
        <f>HLOOKUP(Start!$B$14,Sprachen_allg!B:Z,ROWS(Sprachen_allg!1:555),FALSE)</f>
        <v>Measured data</v>
      </c>
      <c r="B111" s="997" t="str">
        <f>HLOOKUP(Start!$B$14,Sprachen_allg!B:Z,ROWS(Sprachen_allg!1:602),FALSE)</f>
        <v>The data were not calculated, but were obtained by measuring the actual energy consumption</v>
      </c>
      <c r="C111" s="997"/>
      <c r="E111" s="610"/>
      <c r="F111" s="610"/>
      <c r="G111" s="611"/>
      <c r="H111" s="611"/>
      <c r="I111" s="611"/>
    </row>
    <row r="112" spans="1:9" s="296" customFormat="1">
      <c r="A112" s="620"/>
      <c r="B112" s="622"/>
      <c r="C112" s="622"/>
      <c r="E112" s="610"/>
      <c r="F112" s="610"/>
      <c r="G112" s="611"/>
      <c r="H112" s="611"/>
      <c r="I112" s="611"/>
    </row>
    <row r="113" spans="1:9">
      <c r="A113" s="604"/>
      <c r="B113" s="604"/>
      <c r="C113" s="605"/>
      <c r="D113" s="605"/>
      <c r="E113" s="595"/>
      <c r="F113" s="595"/>
      <c r="G113" s="594"/>
      <c r="H113" s="594"/>
      <c r="I113" s="594"/>
    </row>
    <row r="114" spans="1:9">
      <c r="A114" s="607" t="str">
        <f>HLOOKUP(Start!$B$14,Sprachen_allg!B:Z,ROWS(Sprachen_allg!1:603),FALSE)</f>
        <v>Evaluation of the time representativeness of the renewable energy supply (3.2)</v>
      </c>
      <c r="B114" s="604"/>
      <c r="C114" s="605"/>
      <c r="D114" s="605"/>
      <c r="E114" s="595"/>
      <c r="F114" s="595"/>
      <c r="G114" s="594"/>
      <c r="H114" s="594"/>
      <c r="I114" s="594"/>
    </row>
    <row r="115" spans="1:9">
      <c r="A115" s="604"/>
      <c r="B115" s="604"/>
      <c r="C115" s="605"/>
      <c r="D115" s="605"/>
      <c r="E115" s="595"/>
      <c r="F115" s="595"/>
      <c r="G115" s="594"/>
      <c r="H115" s="594"/>
      <c r="I115" s="594"/>
    </row>
    <row r="116" spans="1:9" ht="25.5">
      <c r="A116" s="616" t="str">
        <f>HLOOKUP(Start!$B$14,Sprachen_allg!B:Z,ROWS(Sprachen_allg!1:541),FALSE)</f>
        <v>Calculation procedure based on annual data</v>
      </c>
      <c r="B116" s="985" t="str">
        <f>HLOOKUP(Start!$B$14,Sprachen_allg!B:Z,ROWS(Sprachen_allg!1:604),FALSE)</f>
        <v>The calculation procedure of energy supply with renewable energy is based on annual parameters.</v>
      </c>
      <c r="C116" s="985"/>
      <c r="D116" s="605"/>
      <c r="E116" s="595"/>
      <c r="F116" s="595"/>
      <c r="G116" s="594"/>
      <c r="H116" s="594"/>
      <c r="I116" s="594"/>
    </row>
    <row r="117" spans="1:9" ht="25.5" customHeight="1">
      <c r="A117" s="616" t="str">
        <f>HLOOKUP(Start!$B$14,Sprachen_allg!B:Z,ROWS(Sprachen_allg!1:547),FALSE)</f>
        <v>Calculation procedure based on monthly data</v>
      </c>
      <c r="B117" s="985" t="str">
        <f>HLOOKUP(Start!$B$14,Sprachen_allg!B:Z,ROWS(Sprachen_allg!1:605),FALSE)</f>
        <v>The calculation procedure of energy supply with renewable energy is based on monthly parameters</v>
      </c>
      <c r="C117" s="985"/>
      <c r="D117" s="605"/>
      <c r="E117" s="595"/>
      <c r="F117" s="595"/>
      <c r="G117" s="594"/>
      <c r="H117" s="594"/>
      <c r="I117" s="594"/>
    </row>
    <row r="118" spans="1:9" ht="25.5" customHeight="1">
      <c r="A118" s="616" t="str">
        <f>HLOOKUP(Start!$B$14,Sprachen_allg!B:Z,ROWS(Sprachen_allg!1:550),FALSE)</f>
        <v>Calculation procedure based on hourly data (or sub-hourly data)</v>
      </c>
      <c r="B118" s="985" t="str">
        <f>HLOOKUP(Start!$B$14,Sprachen_allg!B:Z,ROWS(Sprachen_allg!1:606),FALSE)</f>
        <v>The calculation procedure of energy supply with renewable energy is based on (sub)hourly parameters</v>
      </c>
      <c r="C118" s="985"/>
      <c r="D118" s="605"/>
      <c r="E118" s="595"/>
      <c r="F118" s="595"/>
      <c r="G118" s="594"/>
      <c r="H118" s="594"/>
      <c r="I118" s="594"/>
    </row>
    <row r="119" spans="1:9" ht="28.5" customHeight="1">
      <c r="A119" s="615" t="str">
        <f>HLOOKUP(Start!$B$14,Sprachen_allg!B:Z,ROWS(Sprachen_allg!1:555),FALSE)</f>
        <v>Measured data</v>
      </c>
      <c r="B119" s="997" t="str">
        <f>HLOOKUP(Start!$B$14,Sprachen_allg!B:Z,ROWS(Sprachen_allg!1:607),FALSE)</f>
        <v>The data is not calculated, but is obtained by measuring the actual supply systems</v>
      </c>
      <c r="C119" s="997"/>
      <c r="D119" s="605"/>
      <c r="E119" s="595"/>
      <c r="F119" s="595"/>
      <c r="G119" s="594"/>
      <c r="H119" s="594"/>
      <c r="I119" s="594"/>
    </row>
    <row r="120" spans="1:9" ht="28.5" customHeight="1">
      <c r="A120" s="634"/>
      <c r="B120" s="633"/>
      <c r="C120" s="633"/>
      <c r="D120" s="605"/>
      <c r="E120" s="595"/>
      <c r="F120" s="595"/>
      <c r="G120" s="594"/>
      <c r="H120" s="594"/>
      <c r="I120" s="594"/>
    </row>
    <row r="121" spans="1:9">
      <c r="A121" s="620"/>
      <c r="B121" s="622"/>
      <c r="C121" s="622"/>
      <c r="D121" s="605"/>
      <c r="E121" s="595"/>
      <c r="F121" s="595"/>
      <c r="G121" s="594"/>
      <c r="H121" s="594"/>
      <c r="I121" s="594"/>
    </row>
    <row r="122" spans="1:9">
      <c r="A122" s="604"/>
      <c r="B122" s="604"/>
      <c r="C122" s="605"/>
      <c r="D122" s="605"/>
      <c r="E122" s="595"/>
      <c r="F122" s="595"/>
      <c r="G122" s="594"/>
      <c r="H122" s="594"/>
      <c r="I122" s="594"/>
    </row>
    <row r="123" spans="1:9">
      <c r="A123" s="607" t="str">
        <f>HLOOKUP(Start!$B$14,Sprachen_allg!B:Z,ROWS(Sprachen_allg!1:630),FALSE)</f>
        <v>Rating 2 - Professional capabilities</v>
      </c>
      <c r="B123" s="604"/>
      <c r="C123" s="605"/>
      <c r="D123" s="605"/>
      <c r="E123" s="595"/>
      <c r="F123" s="595"/>
      <c r="G123" s="594"/>
      <c r="H123" s="594"/>
      <c r="I123" s="594"/>
    </row>
    <row r="124" spans="1:9" ht="12.75" customHeight="1">
      <c r="B124" s="604"/>
      <c r="C124" s="605"/>
      <c r="D124" s="605"/>
      <c r="E124" s="595"/>
      <c r="F124" s="595"/>
      <c r="G124" s="594"/>
      <c r="H124" s="594"/>
      <c r="I124" s="594"/>
    </row>
    <row r="125" spans="1:9">
      <c r="A125" s="603" t="str">
        <f>HLOOKUP(Start!$B$14,Sprachen_allg!B:Z,ROWS(Sprachen_allg!1:631),FALSE)</f>
        <v>Formal training</v>
      </c>
      <c r="B125" s="603" t="str">
        <f>HLOOKUP(Start!$B$14,Sprachen_allg!B:Z,ROWS(Sprachen_allg!1:526),FALSE)</f>
        <v>Requirements on formal education according EDL-G respectively EnEV/GEG</v>
      </c>
      <c r="C125" s="605"/>
      <c r="D125" s="605"/>
      <c r="E125" s="595"/>
      <c r="F125" s="595"/>
      <c r="G125" s="594"/>
      <c r="H125" s="594"/>
      <c r="I125" s="594"/>
    </row>
    <row r="126" spans="1:9">
      <c r="A126" s="603" t="str">
        <f>HLOOKUP(Start!$B$14,Sprachen_allg!B:Z,ROWS(Sprachen_allg!1:632),FALSE)</f>
        <v>Technical experience</v>
      </c>
      <c r="B126" s="617" t="str">
        <f>HLOOKUP(Start!$B$14,Sprachen_allg!B:Z,ROWS(Sprachen_allg!1:527),FALSE)</f>
        <v>"basic" is  &lt; 3 year |  "advanced" is &lt; 5 years  |  "comprehensive" is &gt; 5 years</v>
      </c>
      <c r="C126" s="605"/>
      <c r="D126" s="605"/>
      <c r="E126" s="595"/>
      <c r="F126" s="595"/>
      <c r="G126" s="594"/>
      <c r="H126" s="594"/>
      <c r="I126" s="594"/>
    </row>
    <row r="127" spans="1:9">
      <c r="A127" s="604"/>
      <c r="B127" s="604"/>
      <c r="C127" s="605"/>
      <c r="D127" s="605"/>
      <c r="E127" s="595"/>
      <c r="F127" s="595"/>
      <c r="G127" s="594"/>
      <c r="H127" s="594"/>
      <c r="I127" s="594"/>
    </row>
    <row r="128" spans="1:9">
      <c r="A128" s="604"/>
      <c r="B128" s="604"/>
      <c r="C128" s="605"/>
      <c r="D128" s="605"/>
      <c r="E128" s="595"/>
      <c r="F128" s="595"/>
      <c r="G128" s="594"/>
      <c r="H128" s="594"/>
      <c r="I128" s="594"/>
    </row>
    <row r="129" spans="1:9">
      <c r="A129" s="604"/>
      <c r="B129" s="604"/>
      <c r="C129" s="605"/>
      <c r="D129" s="605"/>
      <c r="E129" s="595"/>
      <c r="F129" s="595"/>
      <c r="G129" s="594"/>
      <c r="H129" s="594"/>
      <c r="I129" s="594"/>
    </row>
    <row r="130" spans="1:9">
      <c r="A130" s="604"/>
      <c r="B130" s="604"/>
      <c r="C130" s="605"/>
      <c r="D130" s="605"/>
      <c r="E130" s="595"/>
      <c r="F130" s="595"/>
      <c r="G130" s="594"/>
      <c r="H130" s="594"/>
      <c r="I130" s="594"/>
    </row>
    <row r="131" spans="1:9">
      <c r="A131" s="607" t="str">
        <f>HLOOKUP(Start!$B$14,Sprachen_allg!B:Z,ROWS(Sprachen_allg!1:633),FALSE)</f>
        <v>Rating 3 - Independent verification</v>
      </c>
      <c r="B131" s="604"/>
      <c r="C131" s="605"/>
      <c r="D131" s="605"/>
      <c r="E131" s="595"/>
      <c r="F131" s="595"/>
      <c r="G131" s="594"/>
      <c r="H131" s="594"/>
      <c r="I131" s="594"/>
    </row>
    <row r="132" spans="1:9">
      <c r="A132" s="604"/>
      <c r="B132" s="604"/>
      <c r="C132" s="605"/>
      <c r="D132" s="605"/>
      <c r="E132" s="595"/>
      <c r="F132" s="595"/>
      <c r="G132" s="594"/>
      <c r="H132" s="594"/>
      <c r="I132" s="594"/>
    </row>
    <row r="133" spans="1:9" ht="45" customHeight="1">
      <c r="A133" s="606" t="str">
        <f>HLOOKUP(Start!$B$14,Sprachen_allg!B:Z,ROWS(Sprachen_allg!1:636),FALSE)</f>
        <v>Self-declaration of the performance assessment results</v>
      </c>
      <c r="B133" s="985" t="str">
        <f>HLOOKUP(Start!$B$14,Sprachen_allg!B:Z,ROWS(Sprachen_allg!1:641),FALSE)</f>
        <v>There is no review by other persons</v>
      </c>
      <c r="C133" s="985"/>
      <c r="D133" s="605"/>
      <c r="E133" s="595"/>
      <c r="F133" s="595"/>
      <c r="G133" s="594"/>
      <c r="H133" s="594"/>
      <c r="I133" s="594"/>
    </row>
    <row r="134" spans="1:9" ht="45" customHeight="1">
      <c r="A134" s="606" t="str">
        <f>HLOOKUP(Start!$B$14,Sprachen_allg!B:Z,ROWS(Sprachen_allg!1:637),FALSE)</f>
        <v>Internal verification of input data and calculation steps</v>
      </c>
      <c r="B134" s="985" t="str">
        <f>HLOOKUP(Start!$B$14,Sprachen_allg!B:Z,ROWS(Sprachen_allg!1:642),FALSE)</f>
        <v>There is a verification by other internal person(s)</v>
      </c>
      <c r="C134" s="985"/>
      <c r="D134" s="605"/>
      <c r="E134" s="595"/>
      <c r="F134" s="595"/>
      <c r="G134" s="594"/>
      <c r="H134" s="594"/>
      <c r="I134" s="594"/>
    </row>
    <row r="135" spans="1:9" ht="45" customHeight="1">
      <c r="A135" s="606" t="str">
        <f>HLOOKUP(Start!$B$14,Sprachen_allg!B:Z,ROWS(Sprachen_allg!1:638),FALSE)</f>
        <v>Check and verification of the calculation steps by third party</v>
      </c>
      <c r="B135" s="985" t="str">
        <f>HLOOKUP(Start!$B$14,Sprachen_allg!B:Z,ROWS(Sprachen_allg!1:643),FALSE)</f>
        <v>The calculation steps are verified by other person(s). These can be internal or external persons, the decisive factor is independence (economically independent and not bound by instructions).</v>
      </c>
      <c r="C135" s="985"/>
      <c r="D135" s="605"/>
      <c r="E135" s="595"/>
      <c r="F135" s="595"/>
      <c r="G135" s="594"/>
      <c r="H135" s="594"/>
      <c r="I135" s="594"/>
    </row>
    <row r="136" spans="1:9" ht="54.95" customHeight="1">
      <c r="A136" s="606" t="str">
        <f>HLOOKUP(Start!$B$14,Sprachen_allg!B:Z,ROWS(Sprachen_allg!1:639),FALSE)</f>
        <v>Check and verification of the input data and calculation steps by third party</v>
      </c>
      <c r="B136" s="985" t="str">
        <f>HLOOKUP(Start!$B$14,Sprachen_allg!B:Z,ROWS(Sprachen_allg!1:644),FALSE)</f>
        <v>The input data and calculation steps are verified by other person(s). These can be internal or external persons, the decisive factor is independence (economically independent and not bound by instructions).</v>
      </c>
      <c r="C136" s="985"/>
      <c r="D136" s="605"/>
      <c r="E136" s="595"/>
      <c r="F136" s="595"/>
      <c r="G136" s="594"/>
      <c r="H136" s="594"/>
      <c r="I136" s="594"/>
    </row>
    <row r="137" spans="1:9">
      <c r="A137" s="604"/>
      <c r="B137" s="604"/>
      <c r="C137" s="605"/>
      <c r="D137" s="605"/>
      <c r="E137" s="595"/>
      <c r="F137" s="595"/>
      <c r="G137" s="594"/>
      <c r="H137" s="594"/>
      <c r="I137" s="594"/>
    </row>
  </sheetData>
  <sheetProtection algorithmName="SHA-512" hashValue="QaPHn6y2nPwXaOJvk90H5VcNf+Fvc6bXcLn1f8Ds9M/k17/LySFWi3WyYOa91xGM3xWIGvZKRLdXpNQpFd5N+A==" saltValue="d4vvmNDcBG+6sb2T9tRqSg==" spinCount="100000" sheet="1" objects="1" scenarios="1" formatColumns="0" formatRows="0" selectLockedCells="1"/>
  <mergeCells count="67">
    <mergeCell ref="B133:C133"/>
    <mergeCell ref="B134:C134"/>
    <mergeCell ref="B135:C135"/>
    <mergeCell ref="B136:C136"/>
    <mergeCell ref="D82:I82"/>
    <mergeCell ref="D83:I83"/>
    <mergeCell ref="B94:C94"/>
    <mergeCell ref="D93:I93"/>
    <mergeCell ref="D92:I92"/>
    <mergeCell ref="D94:I94"/>
    <mergeCell ref="B119:C119"/>
    <mergeCell ref="B109:C109"/>
    <mergeCell ref="B110:C110"/>
    <mergeCell ref="B111:C111"/>
    <mergeCell ref="B102:C102"/>
    <mergeCell ref="B103:C103"/>
    <mergeCell ref="C11:F11"/>
    <mergeCell ref="C12:F12"/>
    <mergeCell ref="C30:F30"/>
    <mergeCell ref="B67:C67"/>
    <mergeCell ref="D67:F67"/>
    <mergeCell ref="C31:F31"/>
    <mergeCell ref="C43:F43"/>
    <mergeCell ref="C44:F44"/>
    <mergeCell ref="A3:C3"/>
    <mergeCell ref="F36:F37"/>
    <mergeCell ref="B81:C81"/>
    <mergeCell ref="B82:C82"/>
    <mergeCell ref="C36:C37"/>
    <mergeCell ref="D36:D37"/>
    <mergeCell ref="E36:E37"/>
    <mergeCell ref="D68:F68"/>
    <mergeCell ref="D69:F69"/>
    <mergeCell ref="D70:F70"/>
    <mergeCell ref="D71:F71"/>
    <mergeCell ref="D72:F72"/>
    <mergeCell ref="B68:C68"/>
    <mergeCell ref="B71:C71"/>
    <mergeCell ref="B72:C72"/>
    <mergeCell ref="D81:I81"/>
    <mergeCell ref="H4:I5"/>
    <mergeCell ref="B5:F5"/>
    <mergeCell ref="B4:F4"/>
    <mergeCell ref="B117:C117"/>
    <mergeCell ref="B92:C92"/>
    <mergeCell ref="B93:C93"/>
    <mergeCell ref="B86:C86"/>
    <mergeCell ref="B83:C83"/>
    <mergeCell ref="B84:C84"/>
    <mergeCell ref="B85:C85"/>
    <mergeCell ref="D84:I84"/>
    <mergeCell ref="D85:I85"/>
    <mergeCell ref="D86:I86"/>
    <mergeCell ref="B69:C69"/>
    <mergeCell ref="B70:C70"/>
    <mergeCell ref="H55:I55"/>
    <mergeCell ref="B118:C118"/>
    <mergeCell ref="B116:C116"/>
    <mergeCell ref="D102:I102"/>
    <mergeCell ref="D103:I103"/>
    <mergeCell ref="B95:C95"/>
    <mergeCell ref="D95:I95"/>
    <mergeCell ref="B100:C100"/>
    <mergeCell ref="D100:I100"/>
    <mergeCell ref="B101:C101"/>
    <mergeCell ref="D101:I101"/>
    <mergeCell ref="B108:C108"/>
  </mergeCells>
  <dataValidations count="2">
    <dataValidation type="whole" allowBlank="1" showInputMessage="1" showErrorMessage="1" sqref="H36:I36 H22:H23 H48:I48 H19:H20 I20" xr:uid="{00000000-0002-0000-0A00-000000000000}">
      <formula1>0</formula1>
      <formula2>3</formula2>
    </dataValidation>
    <dataValidation type="decimal" allowBlank="1" showInputMessage="1" showErrorMessage="1" sqref="H16:H17" xr:uid="{146DB275-7BD6-4642-B6E5-2E04961CCD35}">
      <formula1>0</formula1>
      <formula2>3</formula2>
    </dataValidation>
  </dataValidations>
  <pageMargins left="0.7" right="0.7" top="0.78740157499999996" bottom="0.78740157499999996" header="0.3" footer="0.3"/>
  <pageSetup paperSize="9" scale="38" orientation="portrait" r:id="rId1"/>
  <rowBreaks count="1" manualBreakCount="1">
    <brk id="56"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R31"/>
  <sheetViews>
    <sheetView showGridLines="0" zoomScale="90" zoomScaleNormal="90" zoomScaleSheetLayoutView="90" workbookViewId="0">
      <selection activeCell="Q33" sqref="Q33"/>
    </sheetView>
  </sheetViews>
  <sheetFormatPr baseColWidth="10" defaultColWidth="11.42578125" defaultRowHeight="12.75"/>
  <cols>
    <col min="1" max="16384" width="11.42578125" style="7"/>
  </cols>
  <sheetData>
    <row r="2" spans="1:18" s="8" customFormat="1" ht="20.100000000000001" customHeight="1">
      <c r="A2" s="2" t="str">
        <f>HLOOKUP(Start!$B$14,Sprachen_allg!B:Z,ROWS(Sprachen_allg!1:647),FALSE)</f>
        <v>ANNEX 5: System boundary and definition of terms</v>
      </c>
      <c r="B2" s="1"/>
      <c r="H2" s="3"/>
      <c r="J2" s="3"/>
    </row>
    <row r="3" spans="1:18" s="4" customFormat="1" ht="29.25" customHeight="1">
      <c r="A3" s="998"/>
      <c r="B3" s="998"/>
      <c r="C3" s="998"/>
      <c r="D3" s="5"/>
      <c r="E3" s="5"/>
      <c r="F3" s="5"/>
    </row>
    <row r="4" spans="1:18" s="4" customFormat="1" ht="12.75" customHeight="1">
      <c r="A4" s="11"/>
      <c r="B4" s="10" t="str">
        <f>HLOOKUP(Start!$B$14,Sprachen_allg!B:Z,ROWS(Sprachen_allg!1:648),FALSE)</f>
        <v>Illustration of the system boundary | Definition of terms for renewable energy sources according to EnEV / GEG (German Energy Code)</v>
      </c>
      <c r="C4" s="11"/>
      <c r="D4" s="5"/>
      <c r="E4" s="5"/>
      <c r="F4" s="5"/>
    </row>
    <row r="5" spans="1:18" s="4" customFormat="1" ht="12.75" customHeight="1">
      <c r="A5" s="11"/>
      <c r="B5" s="11"/>
      <c r="C5" s="11"/>
      <c r="D5" s="5"/>
      <c r="E5" s="5"/>
      <c r="F5" s="5"/>
    </row>
    <row r="6" spans="1:18">
      <c r="B6" s="459"/>
      <c r="C6" s="459"/>
      <c r="D6" s="459"/>
      <c r="E6" s="459"/>
      <c r="F6" s="459"/>
      <c r="G6" s="459"/>
      <c r="H6" s="459"/>
      <c r="I6" s="459"/>
      <c r="J6" s="459"/>
      <c r="K6" s="459"/>
      <c r="L6" s="459"/>
      <c r="M6" s="459"/>
      <c r="N6" s="459"/>
      <c r="O6" s="459"/>
      <c r="P6" s="459"/>
      <c r="Q6" s="459"/>
      <c r="R6" s="459"/>
    </row>
    <row r="7" spans="1:18">
      <c r="B7" s="459"/>
      <c r="C7" s="459"/>
      <c r="D7" s="459"/>
      <c r="E7" s="459"/>
      <c r="F7" s="459"/>
      <c r="G7" s="459"/>
      <c r="H7" s="459"/>
      <c r="I7" s="459"/>
      <c r="J7" s="459"/>
      <c r="K7" s="459"/>
      <c r="L7" s="459"/>
      <c r="M7" s="459"/>
      <c r="N7" s="459"/>
      <c r="O7" s="459"/>
      <c r="P7" s="459"/>
      <c r="Q7" s="459"/>
      <c r="R7" s="459"/>
    </row>
    <row r="8" spans="1:18">
      <c r="B8" s="459"/>
      <c r="C8" s="459"/>
      <c r="D8" s="459"/>
      <c r="E8" s="459"/>
      <c r="F8" s="459"/>
      <c r="G8" s="459"/>
      <c r="H8" s="459"/>
      <c r="I8" s="459"/>
      <c r="J8" s="459"/>
      <c r="K8" s="459"/>
      <c r="L8" s="459"/>
      <c r="M8" s="459"/>
      <c r="N8" s="459"/>
      <c r="O8" s="459"/>
      <c r="P8" s="459"/>
      <c r="Q8" s="459"/>
      <c r="R8" s="459"/>
    </row>
    <row r="9" spans="1:18">
      <c r="B9" s="459"/>
      <c r="C9" s="459"/>
      <c r="D9" s="459"/>
      <c r="E9" s="459"/>
      <c r="F9" s="459"/>
      <c r="G9" s="459"/>
      <c r="H9" s="459"/>
      <c r="I9" s="459"/>
      <c r="J9" s="459"/>
      <c r="K9" s="459"/>
      <c r="L9" s="459"/>
      <c r="M9" s="459"/>
      <c r="N9" s="459"/>
      <c r="O9" s="459"/>
      <c r="P9" s="459"/>
      <c r="Q9" s="459"/>
      <c r="R9" s="459"/>
    </row>
    <row r="10" spans="1:18">
      <c r="B10" s="459"/>
      <c r="C10" s="459"/>
      <c r="D10" s="459"/>
      <c r="E10" s="459"/>
      <c r="F10" s="459"/>
      <c r="G10" s="459"/>
      <c r="H10" s="459"/>
      <c r="I10" s="459"/>
      <c r="J10" s="459"/>
      <c r="K10" s="459"/>
      <c r="L10" s="459"/>
      <c r="M10" s="459"/>
      <c r="N10" s="459"/>
      <c r="O10" s="459"/>
      <c r="P10" s="459"/>
      <c r="Q10" s="459"/>
      <c r="R10" s="459"/>
    </row>
    <row r="11" spans="1:18">
      <c r="B11" s="459"/>
      <c r="C11" s="459"/>
      <c r="D11" s="459"/>
      <c r="E11" s="459"/>
      <c r="F11" s="459"/>
      <c r="G11" s="459"/>
      <c r="H11" s="459"/>
      <c r="I11" s="459"/>
      <c r="J11" s="459"/>
      <c r="K11" s="459"/>
      <c r="L11" s="459"/>
      <c r="M11" s="459"/>
      <c r="N11" s="459"/>
      <c r="O11" s="459"/>
      <c r="P11" s="459"/>
      <c r="Q11" s="459"/>
      <c r="R11" s="459"/>
    </row>
    <row r="12" spans="1:18">
      <c r="B12" s="459"/>
      <c r="C12" s="459"/>
      <c r="D12" s="459"/>
      <c r="E12" s="459"/>
      <c r="F12" s="459"/>
      <c r="G12" s="459"/>
      <c r="H12" s="459"/>
      <c r="I12" s="459"/>
      <c r="J12" s="459"/>
      <c r="K12" s="459"/>
      <c r="L12" s="459"/>
      <c r="M12" s="459"/>
      <c r="N12" s="459"/>
      <c r="O12" s="459"/>
      <c r="P12" s="459"/>
      <c r="Q12" s="459"/>
      <c r="R12" s="459"/>
    </row>
    <row r="13" spans="1:18">
      <c r="B13" s="459"/>
      <c r="C13" s="459"/>
      <c r="D13" s="459"/>
      <c r="E13" s="459"/>
      <c r="F13" s="459"/>
      <c r="G13" s="459"/>
      <c r="H13" s="459"/>
      <c r="I13" s="459"/>
      <c r="J13" s="459"/>
      <c r="K13" s="459"/>
      <c r="L13" s="459"/>
      <c r="M13" s="459"/>
      <c r="N13" s="459"/>
      <c r="O13" s="459"/>
      <c r="P13" s="459"/>
      <c r="Q13" s="459"/>
      <c r="R13" s="459"/>
    </row>
    <row r="14" spans="1:18">
      <c r="B14" s="459"/>
      <c r="C14" s="459"/>
      <c r="D14" s="459"/>
      <c r="E14" s="459"/>
      <c r="F14" s="459"/>
      <c r="G14" s="459"/>
      <c r="H14" s="459"/>
      <c r="I14" s="459"/>
      <c r="J14" s="459"/>
      <c r="K14" s="459"/>
      <c r="L14" s="459"/>
      <c r="M14" s="459"/>
      <c r="N14" s="459"/>
      <c r="O14" s="459"/>
      <c r="P14" s="459"/>
      <c r="Q14" s="459"/>
      <c r="R14" s="459"/>
    </row>
    <row r="15" spans="1:18">
      <c r="B15" s="459"/>
      <c r="C15" s="459"/>
      <c r="D15" s="459"/>
      <c r="E15" s="459"/>
      <c r="F15" s="459"/>
      <c r="G15" s="459"/>
      <c r="H15" s="459"/>
      <c r="I15" s="459"/>
      <c r="J15" s="459"/>
      <c r="K15" s="459"/>
      <c r="L15" s="459"/>
      <c r="M15" s="459"/>
      <c r="N15" s="459"/>
      <c r="O15" s="459"/>
      <c r="P15" s="459"/>
      <c r="Q15" s="459"/>
      <c r="R15" s="459"/>
    </row>
    <row r="16" spans="1:18">
      <c r="B16" s="459"/>
      <c r="C16" s="459"/>
      <c r="D16" s="459"/>
      <c r="E16" s="459"/>
      <c r="F16" s="459"/>
      <c r="G16" s="459"/>
      <c r="H16" s="459"/>
      <c r="I16" s="459"/>
      <c r="J16" s="459"/>
      <c r="K16" s="459"/>
      <c r="L16" s="459"/>
      <c r="M16" s="459"/>
      <c r="N16" s="459"/>
      <c r="O16" s="459"/>
      <c r="P16" s="459"/>
      <c r="Q16" s="459"/>
      <c r="R16" s="459"/>
    </row>
    <row r="17" spans="2:18">
      <c r="B17" s="459"/>
      <c r="C17" s="459"/>
      <c r="D17" s="459"/>
      <c r="E17" s="459"/>
      <c r="F17" s="459"/>
      <c r="G17" s="459"/>
      <c r="H17" s="459"/>
      <c r="I17" s="459"/>
      <c r="J17" s="459"/>
      <c r="K17" s="459"/>
      <c r="L17" s="459"/>
      <c r="M17" s="459"/>
      <c r="N17" s="459"/>
      <c r="O17" s="459"/>
      <c r="P17" s="459"/>
      <c r="Q17" s="459"/>
      <c r="R17" s="459"/>
    </row>
    <row r="18" spans="2:18">
      <c r="B18" s="459"/>
      <c r="C18" s="459"/>
      <c r="D18" s="459"/>
      <c r="E18" s="459"/>
      <c r="F18" s="459"/>
      <c r="G18" s="459"/>
      <c r="H18" s="459"/>
      <c r="I18" s="459"/>
      <c r="J18" s="459"/>
      <c r="K18" s="459"/>
      <c r="L18" s="459"/>
      <c r="M18" s="459"/>
      <c r="N18" s="459"/>
      <c r="O18" s="459"/>
      <c r="P18" s="459"/>
      <c r="Q18" s="459"/>
      <c r="R18" s="459"/>
    </row>
    <row r="19" spans="2:18">
      <c r="B19" s="459"/>
      <c r="C19" s="459"/>
      <c r="D19" s="459"/>
      <c r="E19" s="459"/>
      <c r="F19" s="459"/>
      <c r="G19" s="459"/>
      <c r="H19" s="459"/>
      <c r="I19" s="459"/>
      <c r="J19" s="459"/>
      <c r="K19" s="459"/>
      <c r="L19" s="459"/>
      <c r="M19" s="459"/>
      <c r="N19" s="459"/>
      <c r="O19" s="459"/>
      <c r="P19" s="459"/>
      <c r="Q19" s="459"/>
      <c r="R19" s="459"/>
    </row>
    <row r="20" spans="2:18">
      <c r="B20" s="459"/>
      <c r="C20" s="459"/>
      <c r="D20" s="459"/>
      <c r="E20" s="459"/>
      <c r="F20" s="459"/>
      <c r="G20" s="459"/>
      <c r="H20" s="459"/>
      <c r="I20" s="459"/>
      <c r="J20" s="459"/>
      <c r="K20" s="459"/>
      <c r="L20" s="459"/>
      <c r="M20" s="459"/>
      <c r="N20" s="459"/>
      <c r="O20" s="459"/>
      <c r="P20" s="459"/>
      <c r="Q20" s="459"/>
      <c r="R20" s="459"/>
    </row>
    <row r="21" spans="2:18">
      <c r="B21" s="459"/>
      <c r="C21" s="459"/>
      <c r="D21" s="459"/>
      <c r="E21" s="459"/>
      <c r="F21" s="459"/>
      <c r="G21" s="459"/>
      <c r="H21" s="459"/>
      <c r="I21" s="459"/>
      <c r="J21" s="459"/>
      <c r="K21" s="459"/>
      <c r="L21" s="459"/>
      <c r="M21" s="459"/>
      <c r="N21" s="459"/>
      <c r="O21" s="459"/>
      <c r="P21" s="459"/>
      <c r="Q21" s="459"/>
      <c r="R21" s="459"/>
    </row>
    <row r="22" spans="2:18">
      <c r="B22" s="459"/>
      <c r="C22" s="459"/>
      <c r="D22" s="459"/>
      <c r="E22" s="459"/>
      <c r="F22" s="459"/>
      <c r="G22" s="459"/>
      <c r="H22" s="459"/>
      <c r="I22" s="459"/>
      <c r="J22" s="459"/>
      <c r="K22" s="459"/>
      <c r="L22" s="459"/>
      <c r="M22" s="459"/>
      <c r="N22" s="459"/>
      <c r="O22" s="459"/>
      <c r="P22" s="459"/>
      <c r="Q22" s="459"/>
      <c r="R22" s="459"/>
    </row>
    <row r="23" spans="2:18">
      <c r="B23" s="459"/>
      <c r="C23" s="459"/>
      <c r="D23" s="459"/>
      <c r="E23" s="459"/>
      <c r="F23" s="459"/>
      <c r="G23" s="459"/>
      <c r="H23" s="459"/>
      <c r="I23" s="459"/>
      <c r="J23" s="459"/>
      <c r="K23" s="459"/>
      <c r="L23" s="459"/>
      <c r="M23" s="459"/>
      <c r="N23" s="459"/>
      <c r="O23" s="459"/>
      <c r="P23" s="459"/>
      <c r="Q23" s="459"/>
      <c r="R23" s="459"/>
    </row>
    <row r="24" spans="2:18">
      <c r="B24" s="459"/>
      <c r="C24" s="459"/>
      <c r="D24" s="459"/>
      <c r="E24" s="459"/>
      <c r="F24" s="459"/>
      <c r="G24" s="459"/>
      <c r="H24" s="459"/>
      <c r="I24" s="459"/>
      <c r="J24" s="459"/>
      <c r="K24" s="459"/>
      <c r="L24" s="459"/>
      <c r="M24" s="459"/>
      <c r="N24" s="459"/>
      <c r="O24" s="459"/>
      <c r="P24" s="459"/>
      <c r="Q24" s="459"/>
      <c r="R24" s="459"/>
    </row>
    <row r="25" spans="2:18">
      <c r="B25" s="459"/>
      <c r="C25" s="459"/>
      <c r="D25" s="459"/>
      <c r="E25" s="459"/>
      <c r="F25" s="459"/>
      <c r="G25" s="459"/>
      <c r="H25" s="459"/>
      <c r="I25" s="459"/>
      <c r="J25" s="459"/>
      <c r="K25" s="459"/>
      <c r="L25" s="459"/>
      <c r="M25" s="459"/>
      <c r="N25" s="459"/>
      <c r="O25" s="459"/>
      <c r="P25" s="459"/>
      <c r="Q25" s="459"/>
      <c r="R25" s="459"/>
    </row>
    <row r="26" spans="2:18">
      <c r="B26" s="459"/>
      <c r="C26" s="459"/>
      <c r="D26" s="459"/>
      <c r="E26" s="459"/>
      <c r="F26" s="459"/>
      <c r="G26" s="459"/>
      <c r="H26" s="459"/>
      <c r="I26" s="459"/>
      <c r="J26" s="459"/>
      <c r="K26" s="459"/>
      <c r="L26" s="459"/>
      <c r="M26" s="459"/>
      <c r="N26" s="459"/>
      <c r="O26" s="459"/>
      <c r="P26" s="459"/>
      <c r="Q26" s="459"/>
      <c r="R26" s="459"/>
    </row>
    <row r="27" spans="2:18">
      <c r="B27" s="459"/>
      <c r="C27" s="459"/>
      <c r="D27" s="459"/>
      <c r="E27" s="459"/>
      <c r="F27" s="459"/>
      <c r="G27" s="459"/>
      <c r="H27" s="459"/>
      <c r="I27" s="459"/>
      <c r="J27" s="459"/>
      <c r="K27" s="459"/>
      <c r="L27" s="459"/>
      <c r="M27" s="459"/>
      <c r="N27" s="459"/>
      <c r="O27" s="459"/>
      <c r="P27" s="459"/>
      <c r="Q27" s="459"/>
      <c r="R27" s="459"/>
    </row>
    <row r="28" spans="2:18">
      <c r="B28" s="459"/>
      <c r="C28" s="459"/>
      <c r="D28" s="459"/>
      <c r="E28" s="459"/>
      <c r="F28" s="459"/>
      <c r="G28" s="459"/>
      <c r="H28" s="459"/>
      <c r="I28" s="459"/>
      <c r="J28" s="459"/>
      <c r="K28" s="459"/>
      <c r="L28" s="459"/>
      <c r="M28" s="459"/>
      <c r="N28" s="459"/>
      <c r="O28" s="459"/>
      <c r="P28" s="459"/>
      <c r="Q28" s="459"/>
      <c r="R28" s="459"/>
    </row>
    <row r="29" spans="2:18">
      <c r="B29" s="459"/>
      <c r="C29" s="459"/>
      <c r="D29" s="459"/>
      <c r="E29" s="459"/>
      <c r="F29" s="459"/>
      <c r="G29" s="459"/>
      <c r="H29" s="459"/>
      <c r="I29" s="459"/>
      <c r="J29" s="459"/>
      <c r="K29" s="459"/>
      <c r="L29" s="459"/>
      <c r="M29" s="459"/>
      <c r="N29" s="459"/>
      <c r="O29" s="459"/>
      <c r="P29" s="459"/>
      <c r="Q29" s="459"/>
      <c r="R29" s="459"/>
    </row>
    <row r="31" spans="2:18">
      <c r="B31" s="10" t="str">
        <f>HLOOKUP(Start!$B$14,Sprachen_allg!B:Z,ROWS(Sprachen_allg!1:649),FALSE)</f>
        <v>Definition of terms for final energy according to DIN V 18599-1: 2018-09</v>
      </c>
    </row>
  </sheetData>
  <sheetProtection algorithmName="SHA-512" hashValue="jRg8XtXoEEF0c1hc3G0iRYC/Wb5uZ4G0fskp4PpI2hbETyHQaRBP8BpKQ7Ke0rPDXs8JK5M8dLBqyA29cHBazg==" saltValue="sPDXAXJybLI/lFj0Mwp4DA==" spinCount="100000" sheet="1" objects="1" scenarios="1" formatColumns="0" formatRows="0" selectLockedCells="1"/>
  <mergeCells count="1">
    <mergeCell ref="A3:C3"/>
  </mergeCells>
  <pageMargins left="0.7" right="0.7" top="0.78740157499999996" bottom="0.78740157499999996" header="0.3" footer="0.3"/>
  <pageSetup paperSize="9" scale="42" orientation="portrait" verticalDpi="3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D47600"/>
  </sheetPr>
  <dimension ref="B1:C39"/>
  <sheetViews>
    <sheetView workbookViewId="0">
      <selection activeCell="C39" sqref="C39"/>
    </sheetView>
  </sheetViews>
  <sheetFormatPr baseColWidth="10" defaultRowHeight="12.75"/>
  <cols>
    <col min="2" max="2" width="22.5703125" customWidth="1"/>
  </cols>
  <sheetData>
    <row r="1" spans="2:3">
      <c r="B1" s="485" t="s">
        <v>560</v>
      </c>
      <c r="C1" s="485" t="s">
        <v>563</v>
      </c>
    </row>
    <row r="2" spans="2:3">
      <c r="B2" s="475" t="s">
        <v>555</v>
      </c>
      <c r="C2" t="s">
        <v>660</v>
      </c>
    </row>
    <row r="3" spans="2:3">
      <c r="B3" s="475" t="s">
        <v>529</v>
      </c>
      <c r="C3" t="s">
        <v>661</v>
      </c>
    </row>
    <row r="4" spans="2:3">
      <c r="B4" s="475" t="s">
        <v>532</v>
      </c>
      <c r="C4" t="s">
        <v>662</v>
      </c>
    </row>
    <row r="5" spans="2:3">
      <c r="B5" s="475" t="s">
        <v>525</v>
      </c>
      <c r="C5" t="s">
        <v>663</v>
      </c>
    </row>
    <row r="6" spans="2:3">
      <c r="B6" s="475" t="s">
        <v>526</v>
      </c>
      <c r="C6" t="s">
        <v>665</v>
      </c>
    </row>
    <row r="7" spans="2:3">
      <c r="B7" s="475" t="s">
        <v>301</v>
      </c>
      <c r="C7" t="s">
        <v>664</v>
      </c>
    </row>
    <row r="8" spans="2:3">
      <c r="B8" s="475" t="s">
        <v>534</v>
      </c>
      <c r="C8" t="s">
        <v>666</v>
      </c>
    </row>
    <row r="9" spans="2:3">
      <c r="B9" s="475" t="s">
        <v>535</v>
      </c>
      <c r="C9" t="s">
        <v>667</v>
      </c>
    </row>
    <row r="10" spans="2:3">
      <c r="B10" s="475" t="s">
        <v>545</v>
      </c>
      <c r="C10" t="s">
        <v>668</v>
      </c>
    </row>
    <row r="11" spans="2:3">
      <c r="B11" s="475" t="s">
        <v>542</v>
      </c>
      <c r="C11" t="s">
        <v>669</v>
      </c>
    </row>
    <row r="12" spans="2:3">
      <c r="B12" s="475" t="s">
        <v>543</v>
      </c>
      <c r="C12" t="s">
        <v>670</v>
      </c>
    </row>
    <row r="13" spans="2:3">
      <c r="B13" s="475" t="s">
        <v>546</v>
      </c>
      <c r="C13" t="s">
        <v>671</v>
      </c>
    </row>
    <row r="14" spans="2:3">
      <c r="B14" s="475" t="s">
        <v>548</v>
      </c>
      <c r="C14" t="s">
        <v>672</v>
      </c>
    </row>
    <row r="15" spans="2:3">
      <c r="B15" s="475" t="s">
        <v>551</v>
      </c>
      <c r="C15" t="s">
        <v>673</v>
      </c>
    </row>
    <row r="16" spans="2:3">
      <c r="B16" s="475" t="s">
        <v>553</v>
      </c>
      <c r="C16" t="s">
        <v>659</v>
      </c>
    </row>
    <row r="17" spans="2:3">
      <c r="B17" s="475" t="s">
        <v>489</v>
      </c>
      <c r="C17" t="s">
        <v>674</v>
      </c>
    </row>
    <row r="18" spans="2:3">
      <c r="B18" s="475" t="s">
        <v>409</v>
      </c>
      <c r="C18" t="s">
        <v>644</v>
      </c>
    </row>
    <row r="19" spans="2:3">
      <c r="B19" s="475" t="s">
        <v>410</v>
      </c>
      <c r="C19" t="s">
        <v>645</v>
      </c>
    </row>
    <row r="20" spans="2:3">
      <c r="B20" s="475" t="s">
        <v>328</v>
      </c>
      <c r="C20" t="s">
        <v>646</v>
      </c>
    </row>
    <row r="21" spans="2:3">
      <c r="B21" s="475" t="s">
        <v>329</v>
      </c>
      <c r="C21" t="s">
        <v>647</v>
      </c>
    </row>
    <row r="22" spans="2:3">
      <c r="B22" s="475" t="s">
        <v>240</v>
      </c>
      <c r="C22" t="s">
        <v>648</v>
      </c>
    </row>
    <row r="23" spans="2:3">
      <c r="B23" s="475" t="s">
        <v>241</v>
      </c>
      <c r="C23" t="s">
        <v>649</v>
      </c>
    </row>
    <row r="24" spans="2:3">
      <c r="B24" s="475" t="s">
        <v>244</v>
      </c>
      <c r="C24" t="s">
        <v>650</v>
      </c>
    </row>
    <row r="25" spans="2:3">
      <c r="B25" s="475" t="s">
        <v>243</v>
      </c>
      <c r="C25" t="s">
        <v>651</v>
      </c>
    </row>
    <row r="26" spans="2:3">
      <c r="B26" s="475" t="s">
        <v>245</v>
      </c>
      <c r="C26" t="s">
        <v>652</v>
      </c>
    </row>
    <row r="27" spans="2:3">
      <c r="B27" s="475" t="s">
        <v>246</v>
      </c>
      <c r="C27" t="s">
        <v>653</v>
      </c>
    </row>
    <row r="28" spans="2:3">
      <c r="B28" s="475" t="s">
        <v>3</v>
      </c>
      <c r="C28" t="s">
        <v>654</v>
      </c>
    </row>
    <row r="29" spans="2:3">
      <c r="B29" s="474" t="s">
        <v>502</v>
      </c>
      <c r="C29" t="s">
        <v>655</v>
      </c>
    </row>
    <row r="30" spans="2:3">
      <c r="B30" s="474" t="s">
        <v>503</v>
      </c>
      <c r="C30" t="s">
        <v>656</v>
      </c>
    </row>
    <row r="31" spans="2:3">
      <c r="B31" s="474" t="s">
        <v>191</v>
      </c>
      <c r="C31" t="s">
        <v>657</v>
      </c>
    </row>
    <row r="32" spans="2:3">
      <c r="B32" s="474" t="s">
        <v>189</v>
      </c>
      <c r="C32" t="s">
        <v>658</v>
      </c>
    </row>
    <row r="33" spans="2:3">
      <c r="B33" s="473" t="s">
        <v>27</v>
      </c>
      <c r="C33" t="s">
        <v>677</v>
      </c>
    </row>
    <row r="34" spans="2:3">
      <c r="B34" s="473" t="s">
        <v>118</v>
      </c>
      <c r="C34" t="s">
        <v>675</v>
      </c>
    </row>
    <row r="35" spans="2:3">
      <c r="B35" s="473" t="s">
        <v>119</v>
      </c>
      <c r="C35" t="s">
        <v>676</v>
      </c>
    </row>
    <row r="36" spans="2:3">
      <c r="B36" s="512" t="s">
        <v>778</v>
      </c>
      <c r="C36" s="512" t="s">
        <v>779</v>
      </c>
    </row>
    <row r="37" spans="2:3">
      <c r="B37" s="512" t="s">
        <v>780</v>
      </c>
      <c r="C37" s="512" t="s">
        <v>781</v>
      </c>
    </row>
    <row r="38" spans="2:3">
      <c r="B38" s="512" t="s">
        <v>782</v>
      </c>
      <c r="C38" s="512" t="s">
        <v>783</v>
      </c>
    </row>
    <row r="39" spans="2:3">
      <c r="B39" t="s">
        <v>1063</v>
      </c>
      <c r="C39" t="s">
        <v>1064</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D47600"/>
  </sheetPr>
  <dimension ref="A1:C32"/>
  <sheetViews>
    <sheetView workbookViewId="0">
      <selection activeCell="C39" sqref="C39"/>
    </sheetView>
  </sheetViews>
  <sheetFormatPr baseColWidth="10" defaultRowHeight="12.75" outlineLevelRow="1"/>
  <cols>
    <col min="2" max="2" width="31.5703125" customWidth="1"/>
    <col min="3" max="3" width="39" customWidth="1"/>
  </cols>
  <sheetData>
    <row r="1" spans="2:3">
      <c r="B1" s="485" t="s">
        <v>560</v>
      </c>
      <c r="C1" s="485" t="s">
        <v>563</v>
      </c>
    </row>
    <row r="2" spans="2:3" outlineLevel="1">
      <c r="B2" s="479" t="s">
        <v>414</v>
      </c>
      <c r="C2" s="487" t="s">
        <v>634</v>
      </c>
    </row>
    <row r="3" spans="2:3" outlineLevel="1">
      <c r="B3" t="s">
        <v>479</v>
      </c>
      <c r="C3" s="487" t="s">
        <v>635</v>
      </c>
    </row>
    <row r="4" spans="2:3" ht="15.75" outlineLevel="1">
      <c r="B4" t="s">
        <v>1061</v>
      </c>
      <c r="C4" s="487" t="s">
        <v>185</v>
      </c>
    </row>
    <row r="5" spans="2:3" outlineLevel="1">
      <c r="B5" t="s">
        <v>167</v>
      </c>
      <c r="C5" s="487" t="s">
        <v>167</v>
      </c>
    </row>
    <row r="6" spans="2:3" outlineLevel="1">
      <c r="B6" t="s">
        <v>412</v>
      </c>
      <c r="C6" s="487" t="s">
        <v>636</v>
      </c>
    </row>
    <row r="7" spans="2:3" outlineLevel="1">
      <c r="B7" s="479" t="s">
        <v>196</v>
      </c>
      <c r="C7" s="487" t="s">
        <v>196</v>
      </c>
    </row>
    <row r="8" spans="2:3" outlineLevel="1">
      <c r="B8" s="479" t="s">
        <v>187</v>
      </c>
      <c r="C8" s="487" t="s">
        <v>637</v>
      </c>
    </row>
    <row r="9" spans="2:3" outlineLevel="1">
      <c r="B9" s="479" t="s">
        <v>429</v>
      </c>
      <c r="C9" s="487" t="s">
        <v>638</v>
      </c>
    </row>
    <row r="10" spans="2:3" ht="13.5" outlineLevel="1">
      <c r="B10" s="479" t="s">
        <v>584</v>
      </c>
      <c r="C10" s="487" t="s">
        <v>639</v>
      </c>
    </row>
    <row r="11" spans="2:3" s="479" customFormat="1" outlineLevel="1">
      <c r="B11" s="479" t="s">
        <v>478</v>
      </c>
      <c r="C11" s="487" t="s">
        <v>640</v>
      </c>
    </row>
    <row r="12" spans="2:3" outlineLevel="1">
      <c r="B12" s="479" t="s">
        <v>45</v>
      </c>
      <c r="C12" s="487" t="s">
        <v>45</v>
      </c>
    </row>
    <row r="13" spans="2:3" outlineLevel="1">
      <c r="B13" s="479" t="s">
        <v>431</v>
      </c>
      <c r="C13" s="487" t="s">
        <v>641</v>
      </c>
    </row>
    <row r="14" spans="2:3" outlineLevel="1">
      <c r="B14" s="479" t="s">
        <v>186</v>
      </c>
      <c r="C14" s="487" t="s">
        <v>642</v>
      </c>
    </row>
    <row r="15" spans="2:3" outlineLevel="1">
      <c r="B15" s="479" t="s">
        <v>29</v>
      </c>
      <c r="C15" s="487" t="s">
        <v>29</v>
      </c>
    </row>
    <row r="16" spans="2:3" ht="14.25" outlineLevel="1">
      <c r="B16" s="479" t="s">
        <v>1058</v>
      </c>
      <c r="C16" s="487" t="s">
        <v>181</v>
      </c>
    </row>
    <row r="17" spans="1:3" outlineLevel="1">
      <c r="B17" s="479" t="s">
        <v>182</v>
      </c>
      <c r="C17" s="487" t="s">
        <v>643</v>
      </c>
    </row>
    <row r="18" spans="1:3" ht="15.75" outlineLevel="1">
      <c r="B18" s="479" t="s">
        <v>1059</v>
      </c>
      <c r="C18" s="487" t="s">
        <v>183</v>
      </c>
    </row>
    <row r="19" spans="1:3" ht="15.75" outlineLevel="1">
      <c r="B19" s="479" t="s">
        <v>1060</v>
      </c>
      <c r="C19" s="487" t="s">
        <v>218</v>
      </c>
    </row>
    <row r="20" spans="1:3" ht="13.5" outlineLevel="1">
      <c r="B20" s="479" t="s">
        <v>217</v>
      </c>
      <c r="C20" s="487" t="s">
        <v>217</v>
      </c>
    </row>
    <row r="21" spans="1:3">
      <c r="A21" s="472" t="s">
        <v>679</v>
      </c>
    </row>
    <row r="22" spans="1:3" ht="15.75" outlineLevel="1">
      <c r="B22" s="496" t="s">
        <v>520</v>
      </c>
      <c r="C22" s="496" t="s">
        <v>520</v>
      </c>
    </row>
    <row r="23" spans="1:3" outlineLevel="1">
      <c r="B23" s="496" t="s">
        <v>26</v>
      </c>
      <c r="C23" s="496" t="s">
        <v>26</v>
      </c>
    </row>
    <row r="24" spans="1:3" ht="13.5" outlineLevel="1">
      <c r="B24" s="496" t="s">
        <v>105</v>
      </c>
      <c r="C24" s="496" t="s">
        <v>105</v>
      </c>
    </row>
    <row r="25" spans="1:3" ht="13.5" outlineLevel="1">
      <c r="B25" s="496" t="s">
        <v>131</v>
      </c>
      <c r="C25" s="496" t="s">
        <v>131</v>
      </c>
    </row>
    <row r="26" spans="1:3">
      <c r="A26" s="472" t="s">
        <v>734</v>
      </c>
    </row>
    <row r="27" spans="1:3" outlineLevel="1">
      <c r="B27" t="s">
        <v>733</v>
      </c>
      <c r="C27" t="s">
        <v>735</v>
      </c>
    </row>
    <row r="28" spans="1:3">
      <c r="A28" s="472" t="s">
        <v>736</v>
      </c>
    </row>
    <row r="29" spans="1:3">
      <c r="B29" t="s">
        <v>184</v>
      </c>
      <c r="C29" t="s">
        <v>872</v>
      </c>
    </row>
    <row r="30" spans="1:3">
      <c r="B30" t="s">
        <v>1109</v>
      </c>
      <c r="C30" t="s">
        <v>1110</v>
      </c>
    </row>
    <row r="31" spans="1:3">
      <c r="B31" t="s">
        <v>180</v>
      </c>
      <c r="C31" s="518" t="s">
        <v>180</v>
      </c>
    </row>
    <row r="32" spans="1:3">
      <c r="A32" s="472" t="s">
        <v>873</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47600"/>
  </sheetPr>
  <dimension ref="A1:N7"/>
  <sheetViews>
    <sheetView zoomScale="55" zoomScaleNormal="55" workbookViewId="0">
      <selection activeCell="C13" sqref="C13"/>
    </sheetView>
  </sheetViews>
  <sheetFormatPr baseColWidth="10" defaultRowHeight="25.5"/>
  <cols>
    <col min="1" max="1" width="13.7109375" style="539" customWidth="1"/>
    <col min="2" max="2" width="162.5703125" customWidth="1"/>
    <col min="3" max="3" width="175.7109375" customWidth="1"/>
    <col min="8" max="8" width="27.140625" customWidth="1"/>
  </cols>
  <sheetData>
    <row r="1" spans="1:14" s="542" customFormat="1" ht="37.5">
      <c r="A1" s="539"/>
      <c r="B1" s="540" t="s">
        <v>560</v>
      </c>
      <c r="C1" s="540" t="s">
        <v>563</v>
      </c>
    </row>
    <row r="2" spans="1:14" ht="282.75" customHeight="1">
      <c r="A2" s="538" t="s">
        <v>1036</v>
      </c>
    </row>
    <row r="3" spans="1:14" ht="371.25" customHeight="1">
      <c r="A3" s="538" t="s">
        <v>1035</v>
      </c>
      <c r="B3" s="549"/>
    </row>
    <row r="4" spans="1:14" ht="346.5" customHeight="1">
      <c r="A4" s="538" t="s">
        <v>1062</v>
      </c>
      <c r="B4" s="549"/>
      <c r="N4" s="542"/>
    </row>
    <row r="7" spans="1:14">
      <c r="B7" s="541"/>
    </row>
  </sheetData>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D47600"/>
  </sheetPr>
  <dimension ref="A1:M650"/>
  <sheetViews>
    <sheetView zoomScale="115" zoomScaleNormal="115" workbookViewId="0">
      <pane ySplit="1" topLeftCell="A2" activePane="bottomLeft" state="frozen"/>
      <selection pane="bottomLeft" activeCell="C587" sqref="C587"/>
    </sheetView>
  </sheetViews>
  <sheetFormatPr baseColWidth="10" defaultRowHeight="12.75" outlineLevelRow="1"/>
  <cols>
    <col min="1" max="1" width="22.28515625" customWidth="1"/>
    <col min="2" max="2" width="50.7109375" customWidth="1"/>
    <col min="3" max="3" width="50.7109375" style="471" customWidth="1"/>
  </cols>
  <sheetData>
    <row r="1" spans="1:13">
      <c r="A1" s="577" t="s">
        <v>514</v>
      </c>
      <c r="B1" s="578" t="s">
        <v>560</v>
      </c>
      <c r="C1" s="579" t="s">
        <v>563</v>
      </c>
    </row>
    <row r="2" spans="1:13" ht="15.75" outlineLevel="1">
      <c r="A2" s="580"/>
      <c r="B2" s="581" t="s">
        <v>561</v>
      </c>
      <c r="C2" s="582" t="s">
        <v>1082</v>
      </c>
      <c r="D2" s="458"/>
      <c r="E2" s="458"/>
      <c r="F2" s="458"/>
      <c r="G2" s="458"/>
      <c r="H2" s="458"/>
      <c r="I2" s="458"/>
      <c r="J2" s="458"/>
      <c r="K2" s="458"/>
      <c r="L2" s="458"/>
      <c r="M2" s="458"/>
    </row>
    <row r="3" spans="1:13" outlineLevel="1">
      <c r="A3" s="580"/>
      <c r="B3" s="531" t="s">
        <v>408</v>
      </c>
      <c r="C3" s="552" t="s">
        <v>1083</v>
      </c>
    </row>
    <row r="4" spans="1:13" outlineLevel="1">
      <c r="A4" s="580"/>
      <c r="B4" s="531" t="s">
        <v>1054</v>
      </c>
      <c r="C4" s="583" t="s">
        <v>1055</v>
      </c>
    </row>
    <row r="5" spans="1:13" ht="12.75" customHeight="1" outlineLevel="1">
      <c r="A5" s="580"/>
      <c r="B5" s="531" t="s">
        <v>497</v>
      </c>
      <c r="C5" s="552" t="s">
        <v>1084</v>
      </c>
      <c r="D5" s="470"/>
      <c r="E5" s="470"/>
      <c r="F5" s="470"/>
      <c r="G5" s="470"/>
      <c r="H5" s="470"/>
      <c r="I5" s="470"/>
    </row>
    <row r="6" spans="1:13" outlineLevel="1">
      <c r="A6" s="580"/>
      <c r="B6" s="531" t="s">
        <v>12</v>
      </c>
      <c r="C6" s="476" t="s">
        <v>564</v>
      </c>
      <c r="D6" s="470"/>
      <c r="E6" s="470"/>
      <c r="F6" s="470"/>
      <c r="G6" s="470"/>
      <c r="H6" s="470"/>
      <c r="I6" s="470"/>
    </row>
    <row r="7" spans="1:13" outlineLevel="1">
      <c r="A7" s="580"/>
      <c r="B7" s="580" t="s">
        <v>13</v>
      </c>
      <c r="C7" s="476" t="s">
        <v>565</v>
      </c>
      <c r="D7" s="470"/>
      <c r="E7" s="470"/>
      <c r="F7" s="470"/>
      <c r="G7" s="470"/>
      <c r="H7" s="470"/>
      <c r="I7" s="470"/>
    </row>
    <row r="8" spans="1:13" outlineLevel="1">
      <c r="A8" s="580"/>
      <c r="B8" s="580" t="s">
        <v>14</v>
      </c>
      <c r="C8" s="476" t="s">
        <v>566</v>
      </c>
      <c r="D8" s="478"/>
      <c r="E8" s="478"/>
    </row>
    <row r="9" spans="1:13" outlineLevel="1">
      <c r="A9" s="580"/>
      <c r="B9" s="580" t="s">
        <v>15</v>
      </c>
      <c r="C9" s="476" t="s">
        <v>567</v>
      </c>
      <c r="D9" s="478"/>
      <c r="E9" s="478"/>
    </row>
    <row r="10" spans="1:13" outlineLevel="1">
      <c r="A10" s="580"/>
      <c r="B10" s="580" t="s">
        <v>165</v>
      </c>
      <c r="C10" s="476" t="s">
        <v>568</v>
      </c>
      <c r="D10" s="478"/>
      <c r="E10" s="478"/>
    </row>
    <row r="11" spans="1:13" s="7" customFormat="1" outlineLevel="1">
      <c r="A11" s="580"/>
      <c r="B11" s="531" t="s">
        <v>562</v>
      </c>
      <c r="C11" s="476" t="s">
        <v>569</v>
      </c>
    </row>
    <row r="12" spans="1:13" outlineLevel="1">
      <c r="A12" s="580"/>
      <c r="B12" s="580" t="s">
        <v>1086</v>
      </c>
      <c r="C12" s="584" t="s">
        <v>1085</v>
      </c>
    </row>
    <row r="13" spans="1:13" outlineLevel="1">
      <c r="A13" s="580"/>
      <c r="B13" s="580" t="s">
        <v>1048</v>
      </c>
      <c r="C13" s="476" t="s">
        <v>1049</v>
      </c>
    </row>
    <row r="14" spans="1:13" ht="12.75" customHeight="1" outlineLevel="1">
      <c r="A14" s="580"/>
      <c r="B14" s="580" t="s">
        <v>496</v>
      </c>
      <c r="C14" s="585" t="s">
        <v>582</v>
      </c>
    </row>
    <row r="15" spans="1:13" ht="12.75" customHeight="1" outlineLevel="1">
      <c r="A15" s="580"/>
      <c r="B15" s="580" t="s">
        <v>494</v>
      </c>
      <c r="C15" s="585" t="s">
        <v>1087</v>
      </c>
    </row>
    <row r="16" spans="1:13">
      <c r="A16" s="586" t="s">
        <v>678</v>
      </c>
      <c r="B16" s="580"/>
      <c r="C16" s="476"/>
    </row>
    <row r="17" spans="1:5" outlineLevel="1">
      <c r="A17" s="580"/>
      <c r="B17" s="476" t="s">
        <v>25</v>
      </c>
      <c r="C17" s="476" t="s">
        <v>585</v>
      </c>
    </row>
    <row r="18" spans="1:5" outlineLevel="1">
      <c r="A18" s="580"/>
      <c r="B18" s="476" t="s">
        <v>426</v>
      </c>
      <c r="C18" s="476" t="s">
        <v>586</v>
      </c>
    </row>
    <row r="19" spans="1:5" outlineLevel="1">
      <c r="A19" s="580"/>
      <c r="B19" s="476" t="s">
        <v>430</v>
      </c>
      <c r="C19" s="476" t="s">
        <v>587</v>
      </c>
    </row>
    <row r="20" spans="1:5" outlineLevel="1">
      <c r="A20" s="580"/>
      <c r="B20" s="476" t="s">
        <v>99</v>
      </c>
      <c r="C20" s="476" t="s">
        <v>588</v>
      </c>
      <c r="D20" s="479"/>
      <c r="E20" s="479"/>
    </row>
    <row r="21" spans="1:5" outlineLevel="1">
      <c r="A21" s="580"/>
      <c r="B21" s="476" t="s">
        <v>24</v>
      </c>
      <c r="C21" s="476" t="s">
        <v>589</v>
      </c>
      <c r="D21" s="479"/>
      <c r="E21" s="479"/>
    </row>
    <row r="22" spans="1:5" outlineLevel="1">
      <c r="A22" s="580"/>
      <c r="B22" s="476" t="s">
        <v>23</v>
      </c>
      <c r="C22" s="476" t="s">
        <v>590</v>
      </c>
      <c r="D22" s="479"/>
      <c r="E22" s="479"/>
    </row>
    <row r="23" spans="1:5" outlineLevel="1">
      <c r="A23" s="580"/>
      <c r="B23" s="476" t="s">
        <v>432</v>
      </c>
      <c r="C23" s="476" t="s">
        <v>591</v>
      </c>
    </row>
    <row r="24" spans="1:5" outlineLevel="1">
      <c r="A24" s="580"/>
      <c r="B24" s="476" t="s">
        <v>219</v>
      </c>
      <c r="C24" s="476" t="s">
        <v>592</v>
      </c>
      <c r="D24" s="486"/>
      <c r="E24" s="486"/>
    </row>
    <row r="25" spans="1:5" outlineLevel="1">
      <c r="A25" s="580"/>
      <c r="B25" s="476" t="s">
        <v>310</v>
      </c>
      <c r="C25" s="476" t="s">
        <v>593</v>
      </c>
      <c r="D25" s="486"/>
      <c r="E25" s="486"/>
    </row>
    <row r="26" spans="1:5" outlineLevel="1">
      <c r="A26" s="580"/>
      <c r="B26" s="476" t="s">
        <v>220</v>
      </c>
      <c r="C26" s="476" t="s">
        <v>594</v>
      </c>
      <c r="D26" s="486"/>
      <c r="E26" s="486"/>
    </row>
    <row r="27" spans="1:5" outlineLevel="1">
      <c r="A27" s="580"/>
      <c r="B27" s="476" t="s">
        <v>362</v>
      </c>
      <c r="C27" s="476" t="s">
        <v>595</v>
      </c>
    </row>
    <row r="28" spans="1:5" outlineLevel="1">
      <c r="A28" s="580"/>
      <c r="B28" s="476" t="s">
        <v>440</v>
      </c>
      <c r="C28" s="476" t="s">
        <v>596</v>
      </c>
    </row>
    <row r="29" spans="1:5" outlineLevel="1">
      <c r="A29" s="580"/>
      <c r="B29" s="476" t="s">
        <v>433</v>
      </c>
      <c r="C29" s="476" t="s">
        <v>597</v>
      </c>
    </row>
    <row r="30" spans="1:5" outlineLevel="1">
      <c r="A30" s="580"/>
      <c r="B30" s="476" t="s">
        <v>495</v>
      </c>
      <c r="C30" s="476" t="s">
        <v>598</v>
      </c>
    </row>
    <row r="31" spans="1:5" outlineLevel="1">
      <c r="A31" s="580"/>
      <c r="B31" s="476" t="s">
        <v>16</v>
      </c>
      <c r="C31" s="476" t="s">
        <v>599</v>
      </c>
      <c r="D31" s="486"/>
      <c r="E31" s="486"/>
    </row>
    <row r="32" spans="1:5" outlineLevel="1">
      <c r="A32" s="580"/>
      <c r="B32" s="476" t="s">
        <v>413</v>
      </c>
      <c r="C32" s="476" t="s">
        <v>600</v>
      </c>
      <c r="D32" s="486"/>
      <c r="E32" s="486"/>
    </row>
    <row r="33" spans="1:5" outlineLevel="1">
      <c r="A33" s="580"/>
      <c r="B33" s="476" t="s">
        <v>411</v>
      </c>
      <c r="C33" s="476" t="s">
        <v>411</v>
      </c>
      <c r="D33" s="486"/>
      <c r="E33" s="486"/>
    </row>
    <row r="34" spans="1:5" outlineLevel="1">
      <c r="A34" s="580"/>
      <c r="B34" s="476" t="s">
        <v>427</v>
      </c>
      <c r="C34" s="476" t="s">
        <v>601</v>
      </c>
    </row>
    <row r="35" spans="1:5" outlineLevel="1">
      <c r="A35" s="580"/>
      <c r="B35" s="476" t="s">
        <v>195</v>
      </c>
      <c r="C35" s="476" t="s">
        <v>602</v>
      </c>
    </row>
    <row r="36" spans="1:5" outlineLevel="1">
      <c r="A36" s="580"/>
      <c r="B36" s="476" t="s">
        <v>428</v>
      </c>
      <c r="C36" s="476" t="s">
        <v>603</v>
      </c>
      <c r="D36" s="486"/>
      <c r="E36" s="486"/>
    </row>
    <row r="37" spans="1:5" outlineLevel="1">
      <c r="A37" s="580"/>
      <c r="B37" s="476" t="s">
        <v>413</v>
      </c>
      <c r="C37" s="476" t="s">
        <v>604</v>
      </c>
      <c r="D37" s="486"/>
      <c r="E37" s="486"/>
    </row>
    <row r="38" spans="1:5" outlineLevel="1">
      <c r="A38" s="580"/>
      <c r="B38" s="476" t="s">
        <v>17</v>
      </c>
      <c r="C38" s="476" t="s">
        <v>605</v>
      </c>
      <c r="D38" s="486"/>
      <c r="E38" s="486"/>
    </row>
    <row r="39" spans="1:5" outlineLevel="1">
      <c r="A39" s="580"/>
      <c r="B39" s="476" t="s">
        <v>18</v>
      </c>
      <c r="C39" s="476" t="s">
        <v>606</v>
      </c>
      <c r="D39" s="486"/>
      <c r="E39" s="486"/>
    </row>
    <row r="40" spans="1:5" outlineLevel="1">
      <c r="A40" s="580"/>
      <c r="B40" s="476" t="s">
        <v>19</v>
      </c>
      <c r="C40" s="476" t="s">
        <v>607</v>
      </c>
      <c r="D40" s="486"/>
      <c r="E40" s="486"/>
    </row>
    <row r="41" spans="1:5" outlineLevel="1">
      <c r="A41" s="580"/>
      <c r="B41" s="476" t="s">
        <v>21</v>
      </c>
      <c r="C41" s="476" t="s">
        <v>608</v>
      </c>
      <c r="D41" s="486"/>
      <c r="E41" s="486"/>
    </row>
    <row r="42" spans="1:5" outlineLevel="1">
      <c r="A42" s="580"/>
      <c r="B42" s="476" t="s">
        <v>194</v>
      </c>
      <c r="C42" s="584" t="s">
        <v>1111</v>
      </c>
      <c r="D42" s="486"/>
      <c r="E42" s="486"/>
    </row>
    <row r="43" spans="1:5" outlineLevel="1">
      <c r="A43" s="580"/>
      <c r="B43" s="476" t="s">
        <v>20</v>
      </c>
      <c r="C43" s="476" t="s">
        <v>609</v>
      </c>
      <c r="D43" s="486"/>
      <c r="E43" s="486"/>
    </row>
    <row r="44" spans="1:5" outlineLevel="1">
      <c r="A44" s="580"/>
      <c r="B44" s="476" t="s">
        <v>470</v>
      </c>
      <c r="C44" s="584" t="s">
        <v>1112</v>
      </c>
      <c r="D44" s="486"/>
      <c r="E44" s="486"/>
    </row>
    <row r="45" spans="1:5" outlineLevel="1">
      <c r="A45" s="580"/>
      <c r="B45" s="476" t="s">
        <v>201</v>
      </c>
      <c r="C45" s="584" t="s">
        <v>1113</v>
      </c>
      <c r="D45" s="486"/>
      <c r="E45" s="486"/>
    </row>
    <row r="46" spans="1:5" outlineLevel="1">
      <c r="A46" s="580"/>
      <c r="B46" s="476" t="s">
        <v>207</v>
      </c>
      <c r="C46" s="476" t="s">
        <v>610</v>
      </c>
    </row>
    <row r="47" spans="1:5" outlineLevel="1">
      <c r="A47" s="580"/>
      <c r="B47" s="476" t="s">
        <v>22</v>
      </c>
      <c r="C47" s="584" t="s">
        <v>1114</v>
      </c>
      <c r="D47" s="486"/>
      <c r="E47" s="486"/>
    </row>
    <row r="48" spans="1:5" outlineLevel="1">
      <c r="A48" s="580"/>
      <c r="B48" s="476" t="s">
        <v>205</v>
      </c>
      <c r="C48" s="476" t="s">
        <v>611</v>
      </c>
      <c r="D48" s="486"/>
      <c r="E48" s="486"/>
    </row>
    <row r="49" spans="1:5" outlineLevel="1">
      <c r="A49" s="580"/>
      <c r="B49" s="476" t="s">
        <v>206</v>
      </c>
      <c r="C49" s="476" t="s">
        <v>612</v>
      </c>
      <c r="D49" s="486"/>
      <c r="E49" s="486"/>
    </row>
    <row r="50" spans="1:5" outlineLevel="1">
      <c r="A50" s="580"/>
      <c r="B50" s="476" t="s">
        <v>208</v>
      </c>
      <c r="C50" s="476" t="s">
        <v>613</v>
      </c>
    </row>
    <row r="51" spans="1:5" outlineLevel="1">
      <c r="A51" s="580"/>
      <c r="B51" s="476" t="s">
        <v>200</v>
      </c>
      <c r="C51" s="476" t="s">
        <v>614</v>
      </c>
      <c r="D51" s="486"/>
      <c r="E51" s="486"/>
    </row>
    <row r="52" spans="1:5" outlineLevel="1">
      <c r="A52" s="580"/>
      <c r="B52" s="476" t="s">
        <v>166</v>
      </c>
      <c r="C52" s="476" t="s">
        <v>615</v>
      </c>
      <c r="D52" s="486"/>
      <c r="E52" s="486"/>
    </row>
    <row r="53" spans="1:5" outlineLevel="1">
      <c r="A53" s="580"/>
      <c r="B53" s="476" t="s">
        <v>437</v>
      </c>
      <c r="C53" s="476" t="s">
        <v>616</v>
      </c>
    </row>
    <row r="54" spans="1:5" outlineLevel="1">
      <c r="A54" s="580"/>
      <c r="B54" s="476" t="s">
        <v>210</v>
      </c>
      <c r="C54" s="476" t="s">
        <v>617</v>
      </c>
    </row>
    <row r="55" spans="1:5" outlineLevel="1">
      <c r="A55" s="580"/>
      <c r="B55" s="476" t="s">
        <v>203</v>
      </c>
      <c r="C55" s="476" t="s">
        <v>618</v>
      </c>
      <c r="D55" s="486"/>
      <c r="E55" s="486"/>
    </row>
    <row r="56" spans="1:5" outlineLevel="1">
      <c r="A56" s="580"/>
      <c r="B56" s="476" t="s">
        <v>204</v>
      </c>
      <c r="C56" s="476" t="s">
        <v>619</v>
      </c>
      <c r="D56" s="486"/>
      <c r="E56" s="486"/>
    </row>
    <row r="57" spans="1:5" outlineLevel="1">
      <c r="A57" s="580"/>
      <c r="B57" s="476" t="s">
        <v>173</v>
      </c>
      <c r="C57" s="476" t="s">
        <v>1050</v>
      </c>
      <c r="D57" s="486"/>
      <c r="E57" s="486"/>
    </row>
    <row r="58" spans="1:5" outlineLevel="1">
      <c r="A58" s="580"/>
      <c r="B58" s="476" t="s">
        <v>174</v>
      </c>
      <c r="C58" s="476" t="s">
        <v>1051</v>
      </c>
      <c r="D58" s="486"/>
      <c r="E58" s="486"/>
    </row>
    <row r="59" spans="1:5" outlineLevel="1">
      <c r="A59" s="580"/>
      <c r="B59" s="476" t="s">
        <v>469</v>
      </c>
      <c r="C59" s="584" t="s">
        <v>1112</v>
      </c>
      <c r="D59" s="486"/>
      <c r="E59" s="486"/>
    </row>
    <row r="60" spans="1:5" outlineLevel="1">
      <c r="A60" s="580"/>
      <c r="B60" s="476" t="s">
        <v>202</v>
      </c>
      <c r="C60" s="584" t="s">
        <v>1115</v>
      </c>
      <c r="D60" s="486"/>
      <c r="E60" s="486"/>
    </row>
    <row r="61" spans="1:5" outlineLevel="1">
      <c r="A61" s="580"/>
      <c r="B61" s="476" t="s">
        <v>209</v>
      </c>
      <c r="C61" s="476" t="s">
        <v>620</v>
      </c>
    </row>
    <row r="62" spans="1:5" outlineLevel="1">
      <c r="A62" s="580"/>
      <c r="B62" s="476" t="s">
        <v>193</v>
      </c>
      <c r="C62" s="476" t="s">
        <v>621</v>
      </c>
      <c r="D62" s="486"/>
      <c r="E62" s="486"/>
    </row>
    <row r="63" spans="1:5" outlineLevel="1">
      <c r="A63" s="580"/>
      <c r="B63" s="476" t="s">
        <v>197</v>
      </c>
      <c r="C63" s="476" t="s">
        <v>625</v>
      </c>
      <c r="D63" s="486"/>
      <c r="E63" s="486"/>
    </row>
    <row r="64" spans="1:5" outlineLevel="1">
      <c r="A64" s="580"/>
      <c r="B64" s="476" t="s">
        <v>172</v>
      </c>
      <c r="C64" s="476" t="s">
        <v>622</v>
      </c>
      <c r="D64" s="486"/>
      <c r="E64" s="486"/>
    </row>
    <row r="65" spans="1:5" outlineLevel="1">
      <c r="A65" s="580"/>
      <c r="B65" s="584" t="s">
        <v>1117</v>
      </c>
      <c r="C65" s="584" t="s">
        <v>1116</v>
      </c>
      <c r="D65" s="486"/>
      <c r="E65" s="486"/>
    </row>
    <row r="66" spans="1:5" outlineLevel="1">
      <c r="A66" s="580"/>
      <c r="B66" s="476" t="s">
        <v>199</v>
      </c>
      <c r="C66" s="584" t="s">
        <v>623</v>
      </c>
      <c r="D66" s="486"/>
      <c r="E66" s="486"/>
    </row>
    <row r="67" spans="1:5" outlineLevel="1">
      <c r="A67" s="580"/>
      <c r="B67" s="476" t="s">
        <v>407</v>
      </c>
      <c r="C67" s="476" t="s">
        <v>624</v>
      </c>
    </row>
    <row r="68" spans="1:5" outlineLevel="1">
      <c r="A68" s="580"/>
      <c r="B68" s="476" t="s">
        <v>434</v>
      </c>
      <c r="C68" s="584" t="s">
        <v>1118</v>
      </c>
    </row>
    <row r="69" spans="1:5" outlineLevel="1">
      <c r="A69" s="580"/>
      <c r="B69" s="476" t="s">
        <v>211</v>
      </c>
      <c r="C69" s="584" t="s">
        <v>1119</v>
      </c>
      <c r="D69" s="486"/>
      <c r="E69" s="486"/>
    </row>
    <row r="70" spans="1:5" outlineLevel="1">
      <c r="A70" s="580"/>
      <c r="B70" s="476" t="s">
        <v>212</v>
      </c>
      <c r="C70" s="584" t="s">
        <v>1120</v>
      </c>
      <c r="D70" s="486"/>
      <c r="E70" s="486"/>
    </row>
    <row r="71" spans="1:5" outlineLevel="1">
      <c r="A71" s="580"/>
      <c r="B71" s="476" t="s">
        <v>436</v>
      </c>
      <c r="C71" s="476" t="s">
        <v>626</v>
      </c>
      <c r="D71" s="486"/>
      <c r="E71" s="486"/>
    </row>
    <row r="72" spans="1:5" outlineLevel="1">
      <c r="A72" s="580"/>
      <c r="B72" s="476" t="s">
        <v>215</v>
      </c>
      <c r="C72" s="476" t="s">
        <v>627</v>
      </c>
      <c r="D72" s="486"/>
      <c r="E72" s="486"/>
    </row>
    <row r="73" spans="1:5" outlineLevel="1">
      <c r="A73" s="580"/>
      <c r="B73" s="476" t="s">
        <v>216</v>
      </c>
      <c r="C73" s="476" t="s">
        <v>628</v>
      </c>
      <c r="D73" s="486"/>
      <c r="E73" s="486"/>
    </row>
    <row r="74" spans="1:5" outlineLevel="1">
      <c r="A74" s="580"/>
      <c r="B74" s="476" t="s">
        <v>583</v>
      </c>
      <c r="C74" s="476" t="s">
        <v>629</v>
      </c>
      <c r="D74" s="486"/>
      <c r="E74" s="486"/>
    </row>
    <row r="75" spans="1:5" outlineLevel="1">
      <c r="A75" s="580"/>
      <c r="B75" s="476" t="s">
        <v>435</v>
      </c>
      <c r="C75" s="476" t="s">
        <v>630</v>
      </c>
    </row>
    <row r="76" spans="1:5" outlineLevel="1">
      <c r="A76" s="580"/>
      <c r="B76" s="476" t="s">
        <v>213</v>
      </c>
      <c r="C76" s="476" t="s">
        <v>631</v>
      </c>
      <c r="D76" s="486"/>
      <c r="E76" s="486"/>
    </row>
    <row r="77" spans="1:5" outlineLevel="1">
      <c r="A77" s="580"/>
      <c r="B77" s="476" t="s">
        <v>214</v>
      </c>
      <c r="C77" s="476" t="s">
        <v>632</v>
      </c>
    </row>
    <row r="78" spans="1:5" outlineLevel="1">
      <c r="A78" s="580"/>
      <c r="B78" s="476" t="s">
        <v>31</v>
      </c>
      <c r="C78" s="476" t="s">
        <v>633</v>
      </c>
    </row>
    <row r="79" spans="1:5">
      <c r="A79" s="586" t="s">
        <v>679</v>
      </c>
      <c r="B79" s="580"/>
      <c r="C79" s="476"/>
    </row>
    <row r="80" spans="1:5" outlineLevel="1">
      <c r="A80" s="580"/>
      <c r="B80" s="477" t="s">
        <v>272</v>
      </c>
      <c r="C80" s="476" t="s">
        <v>682</v>
      </c>
    </row>
    <row r="81" spans="1:6" outlineLevel="1">
      <c r="A81" s="580"/>
      <c r="B81" s="580" t="s">
        <v>471</v>
      </c>
      <c r="C81" s="584" t="s">
        <v>1133</v>
      </c>
    </row>
    <row r="82" spans="1:6" outlineLevel="1">
      <c r="A82" s="580"/>
      <c r="B82" s="580" t="s">
        <v>473</v>
      </c>
      <c r="C82" s="476" t="s">
        <v>683</v>
      </c>
    </row>
    <row r="83" spans="1:6" outlineLevel="1">
      <c r="A83" s="580"/>
      <c r="B83" s="580" t="s">
        <v>472</v>
      </c>
      <c r="C83" s="476" t="s">
        <v>684</v>
      </c>
    </row>
    <row r="84" spans="1:6" outlineLevel="1">
      <c r="A84" s="580"/>
      <c r="B84" s="580" t="s">
        <v>361</v>
      </c>
      <c r="C84" s="476" t="s">
        <v>685</v>
      </c>
      <c r="D84" s="489"/>
      <c r="E84" s="489"/>
      <c r="F84" s="489"/>
    </row>
    <row r="85" spans="1:6" ht="38.25" outlineLevel="1">
      <c r="A85" s="580"/>
      <c r="B85" s="580" t="s">
        <v>501</v>
      </c>
      <c r="C85" s="585" t="s">
        <v>1088</v>
      </c>
      <c r="D85" s="489"/>
      <c r="E85" s="489"/>
      <c r="F85" s="489"/>
    </row>
    <row r="86" spans="1:6" outlineLevel="1">
      <c r="A86" s="580"/>
      <c r="B86" s="580" t="s">
        <v>132</v>
      </c>
      <c r="C86" s="476" t="s">
        <v>686</v>
      </c>
      <c r="D86" s="490"/>
    </row>
    <row r="87" spans="1:6" outlineLevel="1">
      <c r="A87" s="580"/>
      <c r="B87" s="580" t="s">
        <v>680</v>
      </c>
      <c r="C87" s="476" t="s">
        <v>687</v>
      </c>
    </row>
    <row r="88" spans="1:6" outlineLevel="1">
      <c r="A88" s="580"/>
      <c r="B88" s="580" t="s">
        <v>249</v>
      </c>
      <c r="C88" s="476" t="s">
        <v>688</v>
      </c>
    </row>
    <row r="89" spans="1:6" outlineLevel="1">
      <c r="A89" s="580"/>
      <c r="B89" s="580" t="s">
        <v>28</v>
      </c>
      <c r="C89" s="476" t="s">
        <v>689</v>
      </c>
    </row>
    <row r="90" spans="1:6" outlineLevel="1">
      <c r="A90" s="580"/>
      <c r="B90" s="580" t="s">
        <v>681</v>
      </c>
      <c r="C90" s="584" t="s">
        <v>1089</v>
      </c>
    </row>
    <row r="91" spans="1:6" outlineLevel="1">
      <c r="A91" s="580"/>
      <c r="B91" s="580" t="s">
        <v>122</v>
      </c>
      <c r="C91" s="584" t="s">
        <v>1090</v>
      </c>
    </row>
    <row r="92" spans="1:6" outlineLevel="1">
      <c r="A92" s="580"/>
      <c r="B92" s="580" t="s">
        <v>250</v>
      </c>
      <c r="C92" s="476" t="s">
        <v>691</v>
      </c>
    </row>
    <row r="93" spans="1:6" outlineLevel="1">
      <c r="A93" s="580"/>
      <c r="B93" s="580" t="s">
        <v>251</v>
      </c>
      <c r="C93" s="580" t="s">
        <v>692</v>
      </c>
      <c r="D93" s="490"/>
    </row>
    <row r="94" spans="1:6" outlineLevel="1">
      <c r="A94" s="580"/>
      <c r="B94" s="580" t="s">
        <v>693</v>
      </c>
      <c r="C94" s="580" t="s">
        <v>745</v>
      </c>
      <c r="D94" s="494"/>
      <c r="E94" s="494"/>
    </row>
    <row r="95" spans="1:6" outlineLevel="1">
      <c r="A95" s="580"/>
      <c r="B95" s="580" t="s">
        <v>31</v>
      </c>
      <c r="C95" s="580" t="s">
        <v>633</v>
      </c>
      <c r="D95" s="494"/>
      <c r="E95" s="494"/>
    </row>
    <row r="96" spans="1:6" ht="12.75" customHeight="1" outlineLevel="1">
      <c r="A96" s="580"/>
      <c r="B96" s="580" t="s">
        <v>500</v>
      </c>
      <c r="C96" s="580" t="s">
        <v>1091</v>
      </c>
      <c r="D96" s="494"/>
      <c r="E96" s="494"/>
    </row>
    <row r="97" spans="1:6" outlineLevel="1">
      <c r="A97" s="580"/>
      <c r="B97" s="580" t="s">
        <v>252</v>
      </c>
      <c r="C97" s="580" t="s">
        <v>694</v>
      </c>
      <c r="D97" s="494"/>
      <c r="E97" s="494"/>
    </row>
    <row r="98" spans="1:6" outlineLevel="1">
      <c r="A98" s="580"/>
      <c r="B98" s="580" t="s">
        <v>253</v>
      </c>
      <c r="C98" s="580" t="s">
        <v>695</v>
      </c>
      <c r="D98" s="490"/>
    </row>
    <row r="99" spans="1:6" outlineLevel="1">
      <c r="A99" s="580"/>
      <c r="B99" s="580" t="s">
        <v>254</v>
      </c>
      <c r="C99" s="580" t="s">
        <v>696</v>
      </c>
      <c r="D99" s="490"/>
    </row>
    <row r="100" spans="1:6" outlineLevel="1">
      <c r="A100" s="580"/>
      <c r="B100" s="580" t="s">
        <v>123</v>
      </c>
      <c r="C100" s="580" t="s">
        <v>697</v>
      </c>
      <c r="D100" s="495"/>
    </row>
    <row r="101" spans="1:6" ht="12.75" customHeight="1" outlineLevel="1">
      <c r="A101" s="580"/>
      <c r="B101" s="580" t="s">
        <v>304</v>
      </c>
      <c r="C101" s="580" t="s">
        <v>698</v>
      </c>
      <c r="D101" s="488"/>
      <c r="E101" s="495"/>
    </row>
    <row r="102" spans="1:6" outlineLevel="1">
      <c r="A102" s="580"/>
      <c r="B102" s="580" t="s">
        <v>680</v>
      </c>
      <c r="C102" s="580" t="s">
        <v>687</v>
      </c>
    </row>
    <row r="103" spans="1:6" outlineLevel="1">
      <c r="A103" s="580"/>
      <c r="B103" s="580" t="s">
        <v>124</v>
      </c>
      <c r="C103" s="580" t="s">
        <v>699</v>
      </c>
    </row>
    <row r="104" spans="1:6" outlineLevel="1">
      <c r="A104" s="580"/>
      <c r="B104" s="580" t="s">
        <v>125</v>
      </c>
      <c r="C104" s="476" t="s">
        <v>700</v>
      </c>
    </row>
    <row r="105" spans="1:6" outlineLevel="1">
      <c r="A105" s="580"/>
      <c r="B105" s="580" t="s">
        <v>126</v>
      </c>
      <c r="C105" s="476" t="s">
        <v>701</v>
      </c>
    </row>
    <row r="106" spans="1:6" outlineLevel="1">
      <c r="A106" s="580"/>
      <c r="B106" s="580" t="s">
        <v>693</v>
      </c>
      <c r="C106" s="584" t="s">
        <v>745</v>
      </c>
    </row>
    <row r="107" spans="1:6" outlineLevel="1">
      <c r="A107" s="580"/>
      <c r="B107" s="580" t="s">
        <v>500</v>
      </c>
      <c r="C107" s="580" t="s">
        <v>1091</v>
      </c>
      <c r="D107" s="496"/>
      <c r="E107" s="496"/>
    </row>
    <row r="108" spans="1:6" outlineLevel="1">
      <c r="A108" s="580"/>
      <c r="B108" s="580" t="s">
        <v>227</v>
      </c>
      <c r="C108" s="476" t="s">
        <v>702</v>
      </c>
    </row>
    <row r="109" spans="1:6" outlineLevel="1">
      <c r="A109" s="580"/>
      <c r="B109" s="580" t="s">
        <v>228</v>
      </c>
      <c r="C109" s="476" t="s">
        <v>703</v>
      </c>
    </row>
    <row r="110" spans="1:6" outlineLevel="1">
      <c r="A110" s="580"/>
      <c r="B110" s="580" t="s">
        <v>229</v>
      </c>
      <c r="C110" s="476" t="s">
        <v>704</v>
      </c>
    </row>
    <row r="111" spans="1:6" outlineLevel="1">
      <c r="A111" s="580"/>
      <c r="B111" s="580" t="s">
        <v>418</v>
      </c>
      <c r="C111" s="476" t="s">
        <v>705</v>
      </c>
      <c r="D111" s="496"/>
    </row>
    <row r="112" spans="1:6" outlineLevel="1">
      <c r="A112" s="580"/>
      <c r="B112" s="580" t="s">
        <v>499</v>
      </c>
      <c r="C112" s="476" t="s">
        <v>706</v>
      </c>
      <c r="D112" s="496"/>
      <c r="E112" s="496"/>
      <c r="F112" s="496"/>
    </row>
    <row r="113" spans="1:6" outlineLevel="1">
      <c r="A113" s="580"/>
      <c r="B113" s="580" t="s">
        <v>132</v>
      </c>
      <c r="C113" s="476" t="s">
        <v>686</v>
      </c>
      <c r="D113" s="496"/>
    </row>
    <row r="114" spans="1:6" outlineLevel="1">
      <c r="A114" s="580"/>
      <c r="B114" s="580" t="s">
        <v>455</v>
      </c>
      <c r="C114" s="476" t="s">
        <v>707</v>
      </c>
    </row>
    <row r="115" spans="1:6" outlineLevel="1">
      <c r="A115" s="580"/>
      <c r="B115" s="580" t="s">
        <v>123</v>
      </c>
      <c r="C115" s="476" t="s">
        <v>697</v>
      </c>
      <c r="D115" s="496"/>
    </row>
    <row r="116" spans="1:6" outlineLevel="1">
      <c r="A116" s="580"/>
      <c r="B116" s="580" t="s">
        <v>456</v>
      </c>
      <c r="C116" s="476" t="s">
        <v>708</v>
      </c>
    </row>
    <row r="117" spans="1:6" outlineLevel="1">
      <c r="A117" s="580"/>
      <c r="B117" s="580" t="s">
        <v>457</v>
      </c>
      <c r="C117" s="476" t="s">
        <v>709</v>
      </c>
    </row>
    <row r="118" spans="1:6" outlineLevel="1">
      <c r="A118" s="580"/>
      <c r="B118" s="580" t="s">
        <v>498</v>
      </c>
      <c r="C118" s="476" t="s">
        <v>710</v>
      </c>
    </row>
    <row r="119" spans="1:6" ht="38.25" outlineLevel="1">
      <c r="A119" s="580"/>
      <c r="B119" s="580" t="s">
        <v>387</v>
      </c>
      <c r="C119" s="585" t="s">
        <v>1121</v>
      </c>
      <c r="D119" s="459"/>
      <c r="E119" s="459"/>
      <c r="F119" s="459"/>
    </row>
    <row r="120" spans="1:6" outlineLevel="1">
      <c r="A120" s="580"/>
      <c r="B120" s="580" t="s">
        <v>132</v>
      </c>
      <c r="C120" s="476" t="s">
        <v>686</v>
      </c>
      <c r="D120" s="496"/>
    </row>
    <row r="121" spans="1:6" outlineLevel="1">
      <c r="A121" s="580"/>
      <c r="B121" s="580" t="s">
        <v>419</v>
      </c>
      <c r="C121" s="476" t="s">
        <v>711</v>
      </c>
    </row>
    <row r="122" spans="1:6" outlineLevel="1">
      <c r="A122" s="580"/>
      <c r="B122" s="580" t="s">
        <v>123</v>
      </c>
      <c r="C122" s="476" t="s">
        <v>697</v>
      </c>
      <c r="D122" s="496"/>
    </row>
    <row r="123" spans="1:6" outlineLevel="1">
      <c r="A123" s="580"/>
      <c r="B123" s="580" t="s">
        <v>420</v>
      </c>
      <c r="C123" s="476" t="s">
        <v>712</v>
      </c>
    </row>
    <row r="124" spans="1:6" outlineLevel="1">
      <c r="A124" s="580"/>
      <c r="B124" s="580" t="s">
        <v>421</v>
      </c>
      <c r="C124" s="476" t="s">
        <v>713</v>
      </c>
    </row>
    <row r="125" spans="1:6" outlineLevel="1">
      <c r="A125" s="580"/>
      <c r="B125" s="580" t="s">
        <v>266</v>
      </c>
      <c r="C125" s="476" t="s">
        <v>714</v>
      </c>
    </row>
    <row r="126" spans="1:6" outlineLevel="1">
      <c r="A126" s="580"/>
      <c r="B126" s="580" t="s">
        <v>222</v>
      </c>
      <c r="C126" s="388" t="s">
        <v>1122</v>
      </c>
    </row>
    <row r="127" spans="1:6" outlineLevel="1">
      <c r="A127" s="580"/>
      <c r="B127" s="580" t="s">
        <v>223</v>
      </c>
      <c r="C127" s="584" t="s">
        <v>1123</v>
      </c>
    </row>
    <row r="128" spans="1:6" outlineLevel="1">
      <c r="A128" s="580"/>
      <c r="B128" s="580" t="s">
        <v>422</v>
      </c>
      <c r="C128" s="584" t="s">
        <v>1124</v>
      </c>
    </row>
    <row r="129" spans="1:5" outlineLevel="1">
      <c r="A129" s="580"/>
      <c r="B129" s="580" t="s">
        <v>303</v>
      </c>
      <c r="C129" s="476" t="s">
        <v>715</v>
      </c>
    </row>
    <row r="130" spans="1:5" outlineLevel="1">
      <c r="A130" s="580"/>
      <c r="B130" s="580" t="s">
        <v>224</v>
      </c>
      <c r="C130" s="476" t="s">
        <v>716</v>
      </c>
    </row>
    <row r="131" spans="1:5" outlineLevel="1">
      <c r="A131" s="580"/>
      <c r="B131" s="580" t="s">
        <v>504</v>
      </c>
      <c r="C131" s="584" t="s">
        <v>1092</v>
      </c>
    </row>
    <row r="132" spans="1:5" outlineLevel="1">
      <c r="A132" s="580"/>
      <c r="B132" s="580" t="s">
        <v>505</v>
      </c>
      <c r="C132" s="476" t="s">
        <v>717</v>
      </c>
    </row>
    <row r="133" spans="1:5" outlineLevel="1">
      <c r="A133" s="580"/>
      <c r="B133" s="580" t="s">
        <v>439</v>
      </c>
      <c r="C133" s="584" t="s">
        <v>768</v>
      </c>
    </row>
    <row r="134" spans="1:5" ht="51" outlineLevel="1">
      <c r="A134" s="580"/>
      <c r="B134" s="580" t="s">
        <v>718</v>
      </c>
      <c r="C134" s="585" t="s">
        <v>1125</v>
      </c>
    </row>
    <row r="135" spans="1:5" outlineLevel="1">
      <c r="A135" s="580"/>
      <c r="B135" s="580" t="s">
        <v>302</v>
      </c>
      <c r="C135" s="476" t="s">
        <v>1045</v>
      </c>
    </row>
    <row r="136" spans="1:5" outlineLevel="1">
      <c r="A136" s="580"/>
      <c r="B136" s="542" t="s">
        <v>1303</v>
      </c>
      <c r="C136" s="618" t="s">
        <v>1304</v>
      </c>
    </row>
    <row r="137" spans="1:5" outlineLevel="1">
      <c r="A137" s="580"/>
      <c r="B137" s="580" t="s">
        <v>438</v>
      </c>
      <c r="C137" s="476" t="s">
        <v>1046</v>
      </c>
    </row>
    <row r="138" spans="1:5" outlineLevel="1">
      <c r="A138" s="580"/>
      <c r="B138" s="580" t="s">
        <v>231</v>
      </c>
      <c r="C138" s="584" t="s">
        <v>1093</v>
      </c>
    </row>
    <row r="139" spans="1:5" outlineLevel="1">
      <c r="A139" s="580"/>
      <c r="B139" s="580" t="s">
        <v>1327</v>
      </c>
      <c r="C139" s="584" t="s">
        <v>1328</v>
      </c>
    </row>
    <row r="140" spans="1:5" outlineLevel="1">
      <c r="A140" s="580"/>
      <c r="B140" s="580" t="s">
        <v>234</v>
      </c>
      <c r="C140" s="476" t="s">
        <v>720</v>
      </c>
    </row>
    <row r="141" spans="1:5" outlineLevel="1">
      <c r="A141" s="580"/>
      <c r="B141" s="580" t="s">
        <v>441</v>
      </c>
      <c r="C141" s="584" t="s">
        <v>1094</v>
      </c>
      <c r="D141" s="497"/>
      <c r="E141" s="497"/>
    </row>
    <row r="142" spans="1:5" outlineLevel="1">
      <c r="A142" s="580"/>
      <c r="B142" s="580" t="s">
        <v>443</v>
      </c>
      <c r="C142" s="476" t="s">
        <v>721</v>
      </c>
      <c r="D142" s="497"/>
      <c r="E142" s="497"/>
    </row>
    <row r="143" spans="1:5" outlineLevel="1">
      <c r="A143" s="580"/>
      <c r="B143" s="580" t="s">
        <v>235</v>
      </c>
      <c r="C143" s="476" t="s">
        <v>722</v>
      </c>
      <c r="D143" s="497"/>
    </row>
    <row r="144" spans="1:5" outlineLevel="1">
      <c r="A144" s="580"/>
      <c r="B144" s="580" t="s">
        <v>236</v>
      </c>
      <c r="C144" s="476" t="s">
        <v>723</v>
      </c>
      <c r="D144" s="497"/>
    </row>
    <row r="145" spans="1:7" outlineLevel="1">
      <c r="A145" s="580"/>
      <c r="B145" s="580" t="s">
        <v>237</v>
      </c>
      <c r="C145" s="476" t="s">
        <v>724</v>
      </c>
      <c r="D145" s="497"/>
    </row>
    <row r="146" spans="1:7" outlineLevel="1">
      <c r="A146" s="580"/>
      <c r="B146" s="580" t="s">
        <v>238</v>
      </c>
      <c r="C146" s="476" t="s">
        <v>725</v>
      </c>
      <c r="D146" s="497"/>
    </row>
    <row r="147" spans="1:7" outlineLevel="1">
      <c r="A147" s="580"/>
      <c r="B147" s="580" t="s">
        <v>467</v>
      </c>
      <c r="C147" s="476" t="s">
        <v>726</v>
      </c>
      <c r="D147" s="497"/>
      <c r="E147" s="497"/>
    </row>
    <row r="148" spans="1:7" outlineLevel="1">
      <c r="A148" s="580"/>
      <c r="B148" s="587" t="s">
        <v>727</v>
      </c>
      <c r="C148" s="476" t="s">
        <v>728</v>
      </c>
    </row>
    <row r="149" spans="1:7">
      <c r="A149" s="586" t="s">
        <v>577</v>
      </c>
      <c r="B149" s="580"/>
      <c r="C149" s="476"/>
    </row>
    <row r="150" spans="1:7" outlineLevel="1">
      <c r="A150" s="580"/>
      <c r="B150" s="580" t="s">
        <v>104</v>
      </c>
      <c r="C150" s="584" t="s">
        <v>1126</v>
      </c>
    </row>
    <row r="151" spans="1:7" s="542" customFormat="1" outlineLevel="1">
      <c r="A151" s="580"/>
      <c r="B151" s="580" t="str">
        <f>CONCATENATE("Prüfergebnis DGNB Klimapositiv Auszeichnung ",'PART 1 Status assessment'!H18+1,"  |  DGNB CO2-Bilanzierungstool")</f>
        <v>Prüfergebnis DGNB Klimapositiv Auszeichnung 2020  |  DGNB CO2-Bilanzierungstool</v>
      </c>
      <c r="C151" s="584" t="str">
        <f>CONCATENATE("Check result DGNB climate positive award ",'PART 1 Status assessment'!H18+1,"  |   DGNB CO2 accounting tool")</f>
        <v>Check result DGNB climate positive award 2020  |   DGNB CO2 accounting tool</v>
      </c>
    </row>
    <row r="152" spans="1:7" s="542" customFormat="1" outlineLevel="1">
      <c r="A152" s="580"/>
      <c r="B152" s="388" t="s">
        <v>30</v>
      </c>
      <c r="C152" s="476" t="s">
        <v>1066</v>
      </c>
    </row>
    <row r="153" spans="1:7" outlineLevel="1">
      <c r="A153" s="580"/>
      <c r="B153" s="580" t="s">
        <v>271</v>
      </c>
      <c r="C153" s="476" t="s">
        <v>737</v>
      </c>
    </row>
    <row r="154" spans="1:7" outlineLevel="1">
      <c r="A154" s="580"/>
      <c r="B154" s="580" t="s">
        <v>454</v>
      </c>
      <c r="C154" s="580" t="s">
        <v>1127</v>
      </c>
      <c r="D154" s="497"/>
    </row>
    <row r="155" spans="1:7" outlineLevel="1">
      <c r="A155" s="580"/>
      <c r="B155" s="580" t="s">
        <v>101</v>
      </c>
      <c r="C155" s="476" t="s">
        <v>738</v>
      </c>
      <c r="D155" s="497"/>
    </row>
    <row r="156" spans="1:7" outlineLevel="1">
      <c r="A156" s="580"/>
      <c r="B156" s="580" t="s">
        <v>268</v>
      </c>
      <c r="C156" s="580" t="s">
        <v>1128</v>
      </c>
      <c r="D156" s="497"/>
    </row>
    <row r="157" spans="1:7" outlineLevel="1">
      <c r="A157" s="580"/>
      <c r="B157" s="580" t="s">
        <v>267</v>
      </c>
      <c r="C157" s="580" t="s">
        <v>1129</v>
      </c>
      <c r="D157" s="497"/>
    </row>
    <row r="158" spans="1:7" outlineLevel="1">
      <c r="A158" s="580"/>
      <c r="B158" s="580" t="s">
        <v>247</v>
      </c>
      <c r="C158" s="580" t="s">
        <v>739</v>
      </c>
      <c r="D158" s="497"/>
    </row>
    <row r="159" spans="1:7" ht="102" outlineLevel="1">
      <c r="A159" s="580"/>
      <c r="B159" s="5" t="s">
        <v>729</v>
      </c>
      <c r="C159" s="585" t="s">
        <v>1130</v>
      </c>
      <c r="D159" s="459"/>
      <c r="E159" s="459"/>
      <c r="F159" s="459"/>
      <c r="G159" s="459"/>
    </row>
    <row r="160" spans="1:7" outlineLevel="1">
      <c r="A160" s="580"/>
      <c r="B160" s="580" t="s">
        <v>730</v>
      </c>
      <c r="C160" s="584" t="s">
        <v>1131</v>
      </c>
      <c r="D160" s="497"/>
    </row>
    <row r="161" spans="1:5" outlineLevel="1">
      <c r="A161" s="580"/>
      <c r="B161" s="580" t="s">
        <v>305</v>
      </c>
      <c r="C161" s="476" t="s">
        <v>740</v>
      </c>
      <c r="D161" s="497"/>
      <c r="E161" s="497"/>
    </row>
    <row r="162" spans="1:5" outlineLevel="1">
      <c r="A162" s="580"/>
      <c r="B162" s="580" t="s">
        <v>248</v>
      </c>
      <c r="C162" s="476" t="s">
        <v>741</v>
      </c>
      <c r="D162" s="497"/>
    </row>
    <row r="163" spans="1:5" outlineLevel="1">
      <c r="A163" s="580"/>
      <c r="B163" s="580" t="s">
        <v>132</v>
      </c>
      <c r="C163" s="476" t="s">
        <v>686</v>
      </c>
      <c r="D163" s="497"/>
    </row>
    <row r="164" spans="1:5" outlineLevel="1">
      <c r="A164" s="580"/>
      <c r="B164" s="580" t="s">
        <v>680</v>
      </c>
      <c r="C164" s="476" t="s">
        <v>687</v>
      </c>
    </row>
    <row r="165" spans="1:5" outlineLevel="1">
      <c r="A165" s="580"/>
      <c r="B165" s="580" t="s">
        <v>249</v>
      </c>
      <c r="C165" s="476" t="s">
        <v>688</v>
      </c>
    </row>
    <row r="166" spans="1:5" outlineLevel="1">
      <c r="A166" s="580"/>
      <c r="B166" s="580" t="s">
        <v>28</v>
      </c>
      <c r="C166" s="476" t="s">
        <v>689</v>
      </c>
    </row>
    <row r="167" spans="1:5" outlineLevel="1">
      <c r="A167" s="580"/>
      <c r="B167" s="580" t="s">
        <v>681</v>
      </c>
      <c r="C167" s="476" t="s">
        <v>690</v>
      </c>
    </row>
    <row r="168" spans="1:5" outlineLevel="1">
      <c r="A168" s="580"/>
      <c r="B168" s="580" t="s">
        <v>122</v>
      </c>
      <c r="C168" s="584" t="s">
        <v>1090</v>
      </c>
    </row>
    <row r="169" spans="1:5" outlineLevel="1">
      <c r="A169" s="580"/>
      <c r="B169" s="580" t="s">
        <v>250</v>
      </c>
      <c r="C169" s="388" t="s">
        <v>691</v>
      </c>
    </row>
    <row r="170" spans="1:5" outlineLevel="1">
      <c r="A170" s="580"/>
      <c r="B170" s="580" t="s">
        <v>251</v>
      </c>
      <c r="C170" s="388" t="s">
        <v>691</v>
      </c>
    </row>
    <row r="171" spans="1:5" outlineLevel="1">
      <c r="A171" s="580"/>
      <c r="B171" s="580" t="s">
        <v>255</v>
      </c>
      <c r="C171" s="388" t="s">
        <v>742</v>
      </c>
    </row>
    <row r="172" spans="1:5" outlineLevel="1">
      <c r="A172" s="580"/>
      <c r="B172" s="580" t="s">
        <v>256</v>
      </c>
      <c r="C172" s="388" t="s">
        <v>743</v>
      </c>
    </row>
    <row r="173" spans="1:5" outlineLevel="1">
      <c r="A173" s="580"/>
      <c r="B173" s="580" t="s">
        <v>257</v>
      </c>
      <c r="C173" s="388" t="s">
        <v>744</v>
      </c>
    </row>
    <row r="174" spans="1:5" outlineLevel="1">
      <c r="A174" s="580"/>
      <c r="B174" s="580" t="s">
        <v>693</v>
      </c>
      <c r="C174" s="476" t="s">
        <v>745</v>
      </c>
    </row>
    <row r="175" spans="1:5" outlineLevel="1">
      <c r="A175" s="580"/>
      <c r="B175" s="580" t="s">
        <v>252</v>
      </c>
      <c r="C175" s="476" t="s">
        <v>694</v>
      </c>
    </row>
    <row r="176" spans="1:5" outlineLevel="1">
      <c r="A176" s="580"/>
      <c r="B176" s="580" t="s">
        <v>253</v>
      </c>
      <c r="C176" s="476" t="s">
        <v>695</v>
      </c>
    </row>
    <row r="177" spans="1:5" outlineLevel="1">
      <c r="A177" s="580"/>
      <c r="B177" s="580" t="s">
        <v>254</v>
      </c>
      <c r="C177" s="476" t="s">
        <v>696</v>
      </c>
    </row>
    <row r="178" spans="1:5" outlineLevel="1">
      <c r="A178" s="580"/>
      <c r="B178" s="580" t="s">
        <v>258</v>
      </c>
      <c r="C178" s="476" t="s">
        <v>746</v>
      </c>
    </row>
    <row r="179" spans="1:5" outlineLevel="1">
      <c r="A179" s="580"/>
      <c r="B179" s="580" t="s">
        <v>259</v>
      </c>
      <c r="C179" s="476" t="s">
        <v>747</v>
      </c>
    </row>
    <row r="180" spans="1:5" outlineLevel="1">
      <c r="A180" s="580"/>
      <c r="B180" s="580" t="s">
        <v>260</v>
      </c>
      <c r="C180" s="476" t="s">
        <v>748</v>
      </c>
    </row>
    <row r="181" spans="1:5" outlineLevel="1">
      <c r="A181" s="580"/>
      <c r="B181" s="580" t="s">
        <v>123</v>
      </c>
      <c r="C181" s="476" t="s">
        <v>697</v>
      </c>
      <c r="D181" s="513"/>
    </row>
    <row r="182" spans="1:5" outlineLevel="1">
      <c r="A182" s="580"/>
      <c r="B182" s="580" t="s">
        <v>31</v>
      </c>
      <c r="C182" s="476" t="s">
        <v>633</v>
      </c>
    </row>
    <row r="183" spans="1:5" outlineLevel="1">
      <c r="A183" s="580"/>
      <c r="B183" s="580" t="s">
        <v>304</v>
      </c>
      <c r="C183" s="476" t="s">
        <v>698</v>
      </c>
      <c r="D183" s="513"/>
      <c r="E183" s="513"/>
    </row>
    <row r="184" spans="1:5" outlineLevel="1">
      <c r="A184" s="580"/>
      <c r="B184" s="580" t="s">
        <v>680</v>
      </c>
      <c r="C184" s="476" t="s">
        <v>687</v>
      </c>
    </row>
    <row r="185" spans="1:5" outlineLevel="1">
      <c r="A185" s="580"/>
      <c r="B185" s="580" t="s">
        <v>124</v>
      </c>
      <c r="C185" s="476" t="s">
        <v>699</v>
      </c>
    </row>
    <row r="186" spans="1:5" outlineLevel="1">
      <c r="A186" s="580"/>
      <c r="B186" s="580" t="s">
        <v>125</v>
      </c>
      <c r="C186" s="476" t="s">
        <v>700</v>
      </c>
    </row>
    <row r="187" spans="1:5" outlineLevel="1">
      <c r="A187" s="580"/>
      <c r="B187" s="580" t="s">
        <v>126</v>
      </c>
      <c r="C187" s="476" t="s">
        <v>701</v>
      </c>
    </row>
    <row r="188" spans="1:5" outlineLevel="1">
      <c r="A188" s="580"/>
      <c r="B188" s="580" t="s">
        <v>127</v>
      </c>
      <c r="C188" s="476" t="s">
        <v>749</v>
      </c>
    </row>
    <row r="189" spans="1:5" outlineLevel="1">
      <c r="A189" s="580"/>
      <c r="B189" s="580" t="s">
        <v>128</v>
      </c>
      <c r="C189" s="476" t="s">
        <v>750</v>
      </c>
    </row>
    <row r="190" spans="1:5" outlineLevel="1">
      <c r="A190" s="580"/>
      <c r="B190" s="580" t="s">
        <v>129</v>
      </c>
      <c r="C190" s="476" t="s">
        <v>751</v>
      </c>
    </row>
    <row r="191" spans="1:5" outlineLevel="1">
      <c r="A191" s="580"/>
      <c r="B191" s="580" t="s">
        <v>693</v>
      </c>
      <c r="C191" s="476" t="s">
        <v>745</v>
      </c>
    </row>
    <row r="192" spans="1:5" outlineLevel="1">
      <c r="A192" s="580"/>
      <c r="B192" s="580" t="s">
        <v>227</v>
      </c>
      <c r="C192" s="476" t="s">
        <v>752</v>
      </c>
    </row>
    <row r="193" spans="1:4" outlineLevel="1">
      <c r="A193" s="580"/>
      <c r="B193" s="580" t="s">
        <v>228</v>
      </c>
      <c r="C193" s="476" t="s">
        <v>753</v>
      </c>
    </row>
    <row r="194" spans="1:4" outlineLevel="1">
      <c r="A194" s="580"/>
      <c r="B194" s="580" t="s">
        <v>229</v>
      </c>
      <c r="C194" s="476" t="s">
        <v>754</v>
      </c>
    </row>
    <row r="195" spans="1:4" outlineLevel="1">
      <c r="A195" s="580"/>
      <c r="B195" s="580" t="s">
        <v>261</v>
      </c>
      <c r="C195" s="476" t="s">
        <v>755</v>
      </c>
    </row>
    <row r="196" spans="1:4" outlineLevel="1">
      <c r="A196" s="580"/>
      <c r="B196" s="580" t="s">
        <v>262</v>
      </c>
      <c r="C196" s="476" t="s">
        <v>756</v>
      </c>
    </row>
    <row r="197" spans="1:4" outlineLevel="1">
      <c r="A197" s="580"/>
      <c r="B197" s="580" t="s">
        <v>263</v>
      </c>
      <c r="C197" s="476" t="s">
        <v>757</v>
      </c>
    </row>
    <row r="198" spans="1:4" outlineLevel="1">
      <c r="A198" s="580"/>
      <c r="B198" s="580" t="s">
        <v>132</v>
      </c>
      <c r="C198" s="476" t="s">
        <v>686</v>
      </c>
      <c r="D198" s="513"/>
    </row>
    <row r="199" spans="1:4" outlineLevel="1">
      <c r="A199" s="580"/>
      <c r="B199" s="580" t="s">
        <v>123</v>
      </c>
      <c r="C199" s="476" t="s">
        <v>697</v>
      </c>
      <c r="D199" s="513"/>
    </row>
    <row r="200" spans="1:4" outlineLevel="1">
      <c r="A200" s="580"/>
      <c r="B200" s="580" t="s">
        <v>458</v>
      </c>
      <c r="C200" s="476" t="s">
        <v>758</v>
      </c>
      <c r="D200" s="513"/>
    </row>
    <row r="201" spans="1:4" outlineLevel="1">
      <c r="A201" s="580"/>
      <c r="B201" s="580" t="s">
        <v>221</v>
      </c>
      <c r="C201" s="476" t="s">
        <v>759</v>
      </c>
    </row>
    <row r="202" spans="1:4" outlineLevel="1">
      <c r="A202" s="580"/>
      <c r="B202" s="580" t="s">
        <v>311</v>
      </c>
      <c r="C202" s="476" t="s">
        <v>760</v>
      </c>
    </row>
    <row r="203" spans="1:4" outlineLevel="1">
      <c r="A203" s="580"/>
      <c r="B203" s="580" t="s">
        <v>312</v>
      </c>
      <c r="C203" s="476" t="s">
        <v>1052</v>
      </c>
    </row>
    <row r="204" spans="1:4" outlineLevel="1">
      <c r="A204" s="580"/>
      <c r="B204" s="580" t="s">
        <v>314</v>
      </c>
      <c r="C204" s="476" t="s">
        <v>761</v>
      </c>
    </row>
    <row r="205" spans="1:4" outlineLevel="1">
      <c r="A205" s="580"/>
      <c r="B205" s="580" t="s">
        <v>313</v>
      </c>
      <c r="C205" s="476" t="s">
        <v>1053</v>
      </c>
    </row>
    <row r="206" spans="1:4" outlineLevel="1">
      <c r="A206" s="580"/>
      <c r="B206" s="580" t="s">
        <v>460</v>
      </c>
      <c r="C206" s="584" t="s">
        <v>1132</v>
      </c>
      <c r="D206" s="513"/>
    </row>
    <row r="207" spans="1:4" outlineLevel="1">
      <c r="A207" s="580"/>
      <c r="B207" s="580" t="s">
        <v>402</v>
      </c>
      <c r="C207" s="476" t="s">
        <v>762</v>
      </c>
    </row>
    <row r="208" spans="1:4" outlineLevel="1">
      <c r="A208" s="580"/>
      <c r="B208" s="580" t="s">
        <v>315</v>
      </c>
      <c r="C208" s="584" t="s">
        <v>1134</v>
      </c>
    </row>
    <row r="209" spans="1:6" outlineLevel="1">
      <c r="A209" s="580"/>
      <c r="B209" s="580" t="s">
        <v>459</v>
      </c>
      <c r="C209" s="584" t="s">
        <v>1135</v>
      </c>
    </row>
    <row r="210" spans="1:6" outlineLevel="1">
      <c r="A210" s="580"/>
      <c r="B210" s="580" t="s">
        <v>403</v>
      </c>
      <c r="C210" s="476" t="s">
        <v>763</v>
      </c>
    </row>
    <row r="211" spans="1:6" outlineLevel="1">
      <c r="A211" s="580"/>
      <c r="B211" s="580" t="s">
        <v>316</v>
      </c>
      <c r="C211" s="584" t="s">
        <v>1136</v>
      </c>
    </row>
    <row r="212" spans="1:6" outlineLevel="1">
      <c r="A212" s="580"/>
      <c r="B212" s="580" t="s">
        <v>731</v>
      </c>
      <c r="C212" s="476" t="s">
        <v>764</v>
      </c>
    </row>
    <row r="213" spans="1:6" outlineLevel="1">
      <c r="A213" s="580"/>
      <c r="B213" s="580" t="s">
        <v>1318</v>
      </c>
      <c r="C213" s="584" t="s">
        <v>1319</v>
      </c>
    </row>
    <row r="214" spans="1:6" outlineLevel="1">
      <c r="A214" s="580"/>
      <c r="B214" s="580" t="s">
        <v>303</v>
      </c>
      <c r="C214" s="476" t="s">
        <v>766</v>
      </c>
    </row>
    <row r="215" spans="1:6" outlineLevel="1">
      <c r="A215" s="580"/>
      <c r="B215" s="580" t="s">
        <v>223</v>
      </c>
      <c r="C215" s="584" t="s">
        <v>1123</v>
      </c>
    </row>
    <row r="216" spans="1:6" outlineLevel="1">
      <c r="A216" s="580"/>
      <c r="B216" s="580" t="s">
        <v>422</v>
      </c>
      <c r="C216" s="584" t="s">
        <v>1124</v>
      </c>
    </row>
    <row r="217" spans="1:6" outlineLevel="1">
      <c r="A217" s="580"/>
      <c r="B217" s="580" t="s">
        <v>461</v>
      </c>
      <c r="C217" s="584" t="s">
        <v>767</v>
      </c>
    </row>
    <row r="218" spans="1:6" outlineLevel="1">
      <c r="A218" s="580"/>
      <c r="B218" s="580" t="s">
        <v>1320</v>
      </c>
      <c r="C218" s="584" t="s">
        <v>1321</v>
      </c>
    </row>
    <row r="219" spans="1:6" outlineLevel="1">
      <c r="A219" s="580"/>
      <c r="B219" s="580" t="s">
        <v>439</v>
      </c>
      <c r="C219" s="476" t="s">
        <v>768</v>
      </c>
      <c r="D219" s="513"/>
      <c r="E219" s="513"/>
      <c r="F219" s="513"/>
    </row>
    <row r="220" spans="1:6" outlineLevel="1">
      <c r="A220" s="580"/>
      <c r="B220" s="580" t="s">
        <v>732</v>
      </c>
      <c r="C220" s="476" t="s">
        <v>765</v>
      </c>
    </row>
    <row r="221" spans="1:6" outlineLevel="1">
      <c r="A221" s="580"/>
      <c r="B221" s="580" t="s">
        <v>303</v>
      </c>
      <c r="C221" s="476" t="s">
        <v>766</v>
      </c>
    </row>
    <row r="222" spans="1:6" outlineLevel="1">
      <c r="A222" s="580"/>
      <c r="B222" s="542" t="s">
        <v>1293</v>
      </c>
      <c r="C222" s="618" t="s">
        <v>1294</v>
      </c>
    </row>
    <row r="223" spans="1:6" outlineLevel="1">
      <c r="A223" s="580"/>
      <c r="B223" s="542" t="s">
        <v>1295</v>
      </c>
      <c r="C223" s="618" t="s">
        <v>1296</v>
      </c>
    </row>
    <row r="224" spans="1:6" outlineLevel="1">
      <c r="A224" s="580"/>
      <c r="B224" s="542" t="s">
        <v>1297</v>
      </c>
      <c r="C224" s="618" t="s">
        <v>1298</v>
      </c>
    </row>
    <row r="225" spans="1:5" outlineLevel="1">
      <c r="A225" s="580"/>
      <c r="B225" s="542" t="s">
        <v>1299</v>
      </c>
      <c r="C225" s="618" t="s">
        <v>1300</v>
      </c>
    </row>
    <row r="226" spans="1:5" outlineLevel="1">
      <c r="A226" s="580"/>
      <c r="B226" s="542" t="s">
        <v>1301</v>
      </c>
      <c r="C226" s="618" t="s">
        <v>1302</v>
      </c>
    </row>
    <row r="227" spans="1:5" outlineLevel="1">
      <c r="A227" s="580"/>
      <c r="B227" s="588" t="s">
        <v>490</v>
      </c>
      <c r="C227" s="588" t="s">
        <v>769</v>
      </c>
    </row>
    <row r="228" spans="1:5" outlineLevel="1">
      <c r="A228" s="580"/>
      <c r="B228" s="588" t="s">
        <v>773</v>
      </c>
      <c r="C228" s="588" t="s">
        <v>770</v>
      </c>
    </row>
    <row r="229" spans="1:5" outlineLevel="1">
      <c r="A229" s="580"/>
      <c r="B229" s="588" t="s">
        <v>492</v>
      </c>
      <c r="C229" s="588" t="s">
        <v>1137</v>
      </c>
      <c r="D229" s="513"/>
    </row>
    <row r="230" spans="1:5" outlineLevel="1">
      <c r="A230" s="580"/>
      <c r="B230" s="588" t="s">
        <v>493</v>
      </c>
      <c r="C230" s="588" t="s">
        <v>771</v>
      </c>
      <c r="D230" s="459"/>
      <c r="E230" s="459"/>
    </row>
    <row r="231" spans="1:5" outlineLevel="1">
      <c r="A231" s="580"/>
      <c r="B231" s="588" t="s">
        <v>491</v>
      </c>
      <c r="C231" s="588" t="s">
        <v>772</v>
      </c>
      <c r="D231" s="459"/>
      <c r="E231" s="459"/>
    </row>
    <row r="232" spans="1:5" outlineLevel="1">
      <c r="A232" s="580"/>
      <c r="B232" s="588" t="s">
        <v>231</v>
      </c>
      <c r="C232" s="588" t="s">
        <v>719</v>
      </c>
    </row>
    <row r="233" spans="1:5" outlineLevel="1">
      <c r="A233" s="580"/>
      <c r="B233" s="588" t="s">
        <v>775</v>
      </c>
      <c r="C233" s="588" t="s">
        <v>774</v>
      </c>
    </row>
    <row r="234" spans="1:5" outlineLevel="1">
      <c r="A234" s="580"/>
      <c r="B234" s="588" t="s">
        <v>234</v>
      </c>
      <c r="C234" s="588" t="s">
        <v>776</v>
      </c>
    </row>
    <row r="235" spans="1:5" outlineLevel="1">
      <c r="A235" s="580"/>
      <c r="B235" s="588" t="s">
        <v>441</v>
      </c>
      <c r="C235" s="584" t="s">
        <v>1094</v>
      </c>
      <c r="D235" s="513"/>
      <c r="E235" s="513"/>
    </row>
    <row r="236" spans="1:5" outlineLevel="1">
      <c r="A236" s="580"/>
      <c r="B236" s="588" t="s">
        <v>443</v>
      </c>
      <c r="C236" s="476" t="s">
        <v>721</v>
      </c>
      <c r="D236" s="513"/>
      <c r="E236" s="513"/>
    </row>
    <row r="237" spans="1:5" outlineLevel="1">
      <c r="A237" s="580"/>
      <c r="B237" s="588" t="s">
        <v>235</v>
      </c>
      <c r="C237" s="476" t="s">
        <v>722</v>
      </c>
    </row>
    <row r="238" spans="1:5" outlineLevel="1">
      <c r="A238" s="580"/>
      <c r="B238" s="588" t="s">
        <v>236</v>
      </c>
      <c r="C238" s="476" t="s">
        <v>723</v>
      </c>
    </row>
    <row r="239" spans="1:5" outlineLevel="1">
      <c r="A239" s="580"/>
      <c r="B239" s="588" t="s">
        <v>237</v>
      </c>
      <c r="C239" s="476" t="s">
        <v>724</v>
      </c>
    </row>
    <row r="240" spans="1:5" outlineLevel="1">
      <c r="A240" s="580"/>
      <c r="B240" s="588" t="s">
        <v>238</v>
      </c>
      <c r="C240" s="476" t="s">
        <v>725</v>
      </c>
    </row>
    <row r="241" spans="1:3" outlineLevel="1">
      <c r="A241" s="580"/>
      <c r="B241" s="588" t="s">
        <v>467</v>
      </c>
      <c r="C241" s="476" t="s">
        <v>726</v>
      </c>
    </row>
    <row r="242" spans="1:3" outlineLevel="1">
      <c r="A242" s="580"/>
      <c r="B242" s="588" t="s">
        <v>102</v>
      </c>
      <c r="C242" s="588" t="s">
        <v>1138</v>
      </c>
    </row>
    <row r="243" spans="1:3" outlineLevel="1">
      <c r="A243" s="580"/>
      <c r="B243" s="588" t="s">
        <v>30</v>
      </c>
      <c r="C243" s="588" t="s">
        <v>777</v>
      </c>
    </row>
    <row r="244" spans="1:3" outlineLevel="1">
      <c r="A244" s="580"/>
      <c r="B244" s="588" t="s">
        <v>787</v>
      </c>
      <c r="C244" s="476" t="s">
        <v>788</v>
      </c>
    </row>
    <row r="245" spans="1:3">
      <c r="A245" s="586" t="s">
        <v>789</v>
      </c>
      <c r="B245" s="580"/>
      <c r="C245" s="476"/>
    </row>
    <row r="246" spans="1:3" outlineLevel="1">
      <c r="A246" s="580" t="str">
        <f>HLOOKUP(Start!$B$14,Sprachen_allg!B:Z,244,FALSE)</f>
        <v>Year</v>
      </c>
      <c r="B246" s="580" t="s">
        <v>790</v>
      </c>
      <c r="C246" s="476" t="s">
        <v>791</v>
      </c>
    </row>
    <row r="247" spans="1:3" s="542" customFormat="1" outlineLevel="1">
      <c r="A247" s="580"/>
      <c r="B247" s="589" t="s">
        <v>466</v>
      </c>
      <c r="C247" s="476" t="s">
        <v>1067</v>
      </c>
    </row>
    <row r="248" spans="1:3">
      <c r="A248" s="586" t="s">
        <v>792</v>
      </c>
      <c r="B248" s="580"/>
      <c r="C248" s="476"/>
    </row>
    <row r="249" spans="1:3" s="512" customFormat="1" outlineLevel="1">
      <c r="A249" s="588"/>
      <c r="B249" s="588" t="s">
        <v>264</v>
      </c>
      <c r="C249" s="588" t="s">
        <v>806</v>
      </c>
    </row>
    <row r="250" spans="1:3" s="512" customFormat="1" outlineLevel="1">
      <c r="A250" s="588"/>
      <c r="B250" s="588" t="s">
        <v>265</v>
      </c>
      <c r="C250" s="588" t="s">
        <v>807</v>
      </c>
    </row>
    <row r="251" spans="1:3" s="512" customFormat="1" outlineLevel="1">
      <c r="A251" s="588"/>
      <c r="B251" s="588" t="s">
        <v>169</v>
      </c>
      <c r="C251" s="588" t="s">
        <v>808</v>
      </c>
    </row>
    <row r="252" spans="1:3" s="512" customFormat="1" outlineLevel="1">
      <c r="A252" s="588"/>
      <c r="B252" s="588" t="s">
        <v>170</v>
      </c>
      <c r="C252" s="588" t="s">
        <v>809</v>
      </c>
    </row>
    <row r="253" spans="1:3" s="512" customFormat="1" outlineLevel="1">
      <c r="A253" s="588"/>
      <c r="B253" s="588" t="s">
        <v>171</v>
      </c>
      <c r="C253" s="588" t="s">
        <v>810</v>
      </c>
    </row>
    <row r="254" spans="1:3" s="512" customFormat="1" outlineLevel="1">
      <c r="A254" s="588"/>
      <c r="B254" s="588" t="s">
        <v>175</v>
      </c>
      <c r="C254" s="588" t="s">
        <v>811</v>
      </c>
    </row>
    <row r="255" spans="1:3" s="512" customFormat="1" outlineLevel="1">
      <c r="A255" s="588"/>
      <c r="B255" s="588" t="s">
        <v>273</v>
      </c>
      <c r="C255" s="588" t="s">
        <v>793</v>
      </c>
    </row>
    <row r="256" spans="1:3" s="512" customFormat="1" outlineLevel="1">
      <c r="A256" s="588"/>
      <c r="B256" s="588" t="s">
        <v>274</v>
      </c>
      <c r="C256" s="588" t="s">
        <v>274</v>
      </c>
    </row>
    <row r="257" spans="1:3" s="512" customFormat="1" outlineLevel="1">
      <c r="A257" s="588"/>
      <c r="B257" s="588" t="s">
        <v>275</v>
      </c>
      <c r="C257" s="588" t="s">
        <v>812</v>
      </c>
    </row>
    <row r="258" spans="1:3" s="512" customFormat="1" outlineLevel="1">
      <c r="A258" s="588"/>
      <c r="B258" s="588" t="s">
        <v>794</v>
      </c>
      <c r="C258" s="588" t="s">
        <v>813</v>
      </c>
    </row>
    <row r="259" spans="1:3" s="512" customFormat="1" outlineLevel="1">
      <c r="A259" s="588"/>
      <c r="B259" s="588" t="s">
        <v>281</v>
      </c>
      <c r="C259" s="588" t="s">
        <v>814</v>
      </c>
    </row>
    <row r="260" spans="1:3" s="512" customFormat="1" outlineLevel="1">
      <c r="A260" s="588"/>
      <c r="B260" s="588" t="s">
        <v>279</v>
      </c>
      <c r="C260" s="588" t="s">
        <v>815</v>
      </c>
    </row>
    <row r="261" spans="1:3" s="512" customFormat="1" outlineLevel="1">
      <c r="A261" s="588"/>
      <c r="B261" s="588" t="s">
        <v>278</v>
      </c>
      <c r="C261" s="588" t="s">
        <v>816</v>
      </c>
    </row>
    <row r="262" spans="1:3" s="512" customFormat="1" outlineLevel="1">
      <c r="A262" s="588"/>
      <c r="B262" s="588" t="s">
        <v>300</v>
      </c>
      <c r="C262" s="588" t="s">
        <v>817</v>
      </c>
    </row>
    <row r="263" spans="1:3" s="512" customFormat="1" outlineLevel="1">
      <c r="A263" s="588"/>
      <c r="B263" s="588" t="s">
        <v>388</v>
      </c>
      <c r="C263" s="588" t="s">
        <v>818</v>
      </c>
    </row>
    <row r="264" spans="1:3" s="512" customFormat="1" outlineLevel="1">
      <c r="A264" s="588"/>
      <c r="B264" s="588" t="s">
        <v>796</v>
      </c>
      <c r="C264" s="588" t="s">
        <v>797</v>
      </c>
    </row>
    <row r="265" spans="1:3" s="512" customFormat="1" outlineLevel="1">
      <c r="A265" s="588"/>
      <c r="B265" s="588" t="s">
        <v>795</v>
      </c>
      <c r="C265" s="588" t="s">
        <v>1139</v>
      </c>
    </row>
    <row r="266" spans="1:3" s="512" customFormat="1" outlineLevel="1">
      <c r="A266" s="588"/>
      <c r="B266" s="588" t="s">
        <v>798</v>
      </c>
      <c r="C266" s="588" t="s">
        <v>819</v>
      </c>
    </row>
    <row r="267" spans="1:3" s="512" customFormat="1" outlineLevel="1">
      <c r="A267" s="588"/>
      <c r="B267" s="588" t="s">
        <v>282</v>
      </c>
      <c r="C267" s="588" t="s">
        <v>820</v>
      </c>
    </row>
    <row r="268" spans="1:3" s="512" customFormat="1" outlineLevel="1">
      <c r="A268" s="588"/>
      <c r="B268" s="588" t="s">
        <v>799</v>
      </c>
      <c r="C268" s="588" t="s">
        <v>1095</v>
      </c>
    </row>
    <row r="269" spans="1:3" s="512" customFormat="1" outlineLevel="1">
      <c r="A269" s="588"/>
      <c r="B269" s="588" t="s">
        <v>389</v>
      </c>
      <c r="C269" s="588" t="s">
        <v>821</v>
      </c>
    </row>
    <row r="270" spans="1:3" s="512" customFormat="1" outlineLevel="1">
      <c r="A270" s="588"/>
      <c r="B270" s="588" t="s">
        <v>380</v>
      </c>
      <c r="C270" s="588" t="s">
        <v>822</v>
      </c>
    </row>
    <row r="271" spans="1:3" s="512" customFormat="1" outlineLevel="1">
      <c r="A271" s="588"/>
      <c r="B271" s="588" t="s">
        <v>390</v>
      </c>
      <c r="C271" s="588" t="s">
        <v>823</v>
      </c>
    </row>
    <row r="272" spans="1:3" s="512" customFormat="1" outlineLevel="1">
      <c r="A272" s="588"/>
      <c r="B272" s="588" t="s">
        <v>391</v>
      </c>
      <c r="C272" s="588" t="s">
        <v>824</v>
      </c>
    </row>
    <row r="273" spans="1:3" s="512" customFormat="1" outlineLevel="1">
      <c r="A273" s="588"/>
      <c r="B273" s="588" t="s">
        <v>392</v>
      </c>
      <c r="C273" s="588" t="s">
        <v>825</v>
      </c>
    </row>
    <row r="274" spans="1:3" s="512" customFormat="1" outlineLevel="1">
      <c r="A274" s="588"/>
      <c r="B274" s="588" t="s">
        <v>393</v>
      </c>
      <c r="C274" s="588" t="s">
        <v>826</v>
      </c>
    </row>
    <row r="275" spans="1:3" s="512" customFormat="1" outlineLevel="1">
      <c r="A275" s="588"/>
      <c r="B275" s="588" t="s">
        <v>424</v>
      </c>
      <c r="C275" s="588" t="s">
        <v>827</v>
      </c>
    </row>
    <row r="276" spans="1:3" s="512" customFormat="1" outlineLevel="1">
      <c r="A276" s="588"/>
      <c r="B276" s="588" t="s">
        <v>425</v>
      </c>
      <c r="C276" s="588" t="s">
        <v>828</v>
      </c>
    </row>
    <row r="277" spans="1:3" s="512" customFormat="1" outlineLevel="1">
      <c r="A277" s="588"/>
      <c r="B277" s="588" t="s">
        <v>423</v>
      </c>
      <c r="C277" s="588" t="s">
        <v>829</v>
      </c>
    </row>
    <row r="278" spans="1:3" s="512" customFormat="1" outlineLevel="1">
      <c r="A278" s="588"/>
      <c r="B278" s="588" t="s">
        <v>800</v>
      </c>
      <c r="C278" s="588" t="s">
        <v>830</v>
      </c>
    </row>
    <row r="279" spans="1:3" s="512" customFormat="1" outlineLevel="1">
      <c r="A279" s="588"/>
      <c r="B279" s="588" t="s">
        <v>801</v>
      </c>
      <c r="C279" s="588" t="s">
        <v>831</v>
      </c>
    </row>
    <row r="280" spans="1:3" s="512" customFormat="1" outlineLevel="1">
      <c r="A280" s="588"/>
      <c r="B280" s="588" t="s">
        <v>802</v>
      </c>
      <c r="C280" s="588" t="s">
        <v>832</v>
      </c>
    </row>
    <row r="281" spans="1:3" s="512" customFormat="1" ht="12.75" customHeight="1" outlineLevel="1">
      <c r="A281" s="588"/>
      <c r="B281" s="542" t="s">
        <v>462</v>
      </c>
      <c r="C281" s="542" t="s">
        <v>1305</v>
      </c>
    </row>
    <row r="282" spans="1:3" s="512" customFormat="1" ht="27" customHeight="1" outlineLevel="1">
      <c r="A282" s="588"/>
      <c r="B282" s="542" t="s">
        <v>463</v>
      </c>
      <c r="C282" s="542" t="s">
        <v>1306</v>
      </c>
    </row>
    <row r="283" spans="1:3" s="512" customFormat="1" outlineLevel="1">
      <c r="A283" s="588"/>
      <c r="B283" s="542" t="s">
        <v>464</v>
      </c>
      <c r="C283" s="542" t="s">
        <v>833</v>
      </c>
    </row>
    <row r="284" spans="1:3" s="512" customFormat="1" outlineLevel="1">
      <c r="A284" s="588"/>
      <c r="B284" s="542" t="s">
        <v>465</v>
      </c>
      <c r="C284" s="542" t="s">
        <v>834</v>
      </c>
    </row>
    <row r="285" spans="1:3" s="512" customFormat="1" outlineLevel="1">
      <c r="A285" s="588"/>
      <c r="B285" s="588" t="s">
        <v>176</v>
      </c>
      <c r="C285" s="588" t="s">
        <v>835</v>
      </c>
    </row>
    <row r="286" spans="1:3" s="512" customFormat="1" outlineLevel="1">
      <c r="A286" s="588"/>
      <c r="B286" s="588" t="s">
        <v>404</v>
      </c>
      <c r="C286" s="588" t="s">
        <v>836</v>
      </c>
    </row>
    <row r="287" spans="1:3" s="512" customFormat="1" outlineLevel="1">
      <c r="A287" s="588"/>
      <c r="B287" s="588" t="s">
        <v>291</v>
      </c>
      <c r="C287" s="588" t="s">
        <v>837</v>
      </c>
    </row>
    <row r="288" spans="1:3" s="512" customFormat="1" outlineLevel="1">
      <c r="A288" s="588"/>
      <c r="B288" s="588" t="s">
        <v>292</v>
      </c>
      <c r="C288" s="588" t="s">
        <v>838</v>
      </c>
    </row>
    <row r="289" spans="1:3" s="512" customFormat="1" outlineLevel="1">
      <c r="A289" s="588"/>
      <c r="B289" s="588" t="s">
        <v>293</v>
      </c>
      <c r="C289" s="588" t="s">
        <v>839</v>
      </c>
    </row>
    <row r="290" spans="1:3" s="512" customFormat="1" outlineLevel="1">
      <c r="A290" s="588"/>
      <c r="B290" s="588" t="s">
        <v>290</v>
      </c>
      <c r="C290" s="588" t="s">
        <v>840</v>
      </c>
    </row>
    <row r="291" spans="1:3" s="512" customFormat="1" outlineLevel="1">
      <c r="A291" s="588"/>
      <c r="B291" s="588" t="s">
        <v>289</v>
      </c>
      <c r="C291" s="588" t="s">
        <v>841</v>
      </c>
    </row>
    <row r="292" spans="1:3" s="512" customFormat="1" outlineLevel="1">
      <c r="A292" s="588"/>
      <c r="B292" s="588" t="s">
        <v>288</v>
      </c>
      <c r="C292" s="588" t="s">
        <v>842</v>
      </c>
    </row>
    <row r="293" spans="1:3" s="512" customFormat="1" outlineLevel="1">
      <c r="A293" s="588"/>
      <c r="B293" s="588" t="s">
        <v>405</v>
      </c>
      <c r="C293" s="588" t="s">
        <v>843</v>
      </c>
    </row>
    <row r="294" spans="1:3" s="512" customFormat="1" outlineLevel="1">
      <c r="A294" s="588"/>
      <c r="B294" s="588" t="s">
        <v>1140</v>
      </c>
      <c r="C294" s="588" t="s">
        <v>1141</v>
      </c>
    </row>
    <row r="295" spans="1:3" s="512" customFormat="1" outlineLevel="1">
      <c r="A295" s="588"/>
      <c r="B295" s="588" t="s">
        <v>377</v>
      </c>
      <c r="C295" s="588" t="s">
        <v>844</v>
      </c>
    </row>
    <row r="296" spans="1:3" s="512" customFormat="1" outlineLevel="1">
      <c r="A296" s="588"/>
      <c r="B296" s="588" t="s">
        <v>406</v>
      </c>
      <c r="C296" s="588" t="s">
        <v>845</v>
      </c>
    </row>
    <row r="297" spans="1:3" s="512" customFormat="1" outlineLevel="1">
      <c r="A297" s="588"/>
      <c r="B297" s="588" t="s">
        <v>378</v>
      </c>
      <c r="C297" s="588" t="s">
        <v>846</v>
      </c>
    </row>
    <row r="298" spans="1:3" s="512" customFormat="1" outlineLevel="1">
      <c r="A298" s="588"/>
      <c r="B298" s="588" t="s">
        <v>294</v>
      </c>
      <c r="C298" s="588" t="s">
        <v>847</v>
      </c>
    </row>
    <row r="299" spans="1:3" s="512" customFormat="1" outlineLevel="1">
      <c r="A299" s="588"/>
      <c r="B299" s="588" t="s">
        <v>295</v>
      </c>
      <c r="C299" s="588" t="s">
        <v>848</v>
      </c>
    </row>
    <row r="300" spans="1:3" s="512" customFormat="1" outlineLevel="1">
      <c r="A300" s="588"/>
      <c r="B300" s="588" t="s">
        <v>296</v>
      </c>
      <c r="C300" s="588" t="s">
        <v>849</v>
      </c>
    </row>
    <row r="301" spans="1:3" s="512" customFormat="1" outlineLevel="1">
      <c r="A301" s="588"/>
      <c r="B301" s="588" t="s">
        <v>297</v>
      </c>
      <c r="C301" s="588" t="s">
        <v>850</v>
      </c>
    </row>
    <row r="302" spans="1:3" s="512" customFormat="1" outlineLevel="1">
      <c r="A302" s="588"/>
      <c r="B302" s="588" t="s">
        <v>379</v>
      </c>
      <c r="C302" s="588" t="s">
        <v>851</v>
      </c>
    </row>
    <row r="303" spans="1:3" s="512" customFormat="1" outlineLevel="1">
      <c r="A303" s="588"/>
      <c r="B303" s="588" t="s">
        <v>283</v>
      </c>
      <c r="C303" s="588" t="s">
        <v>852</v>
      </c>
    </row>
    <row r="304" spans="1:3" s="512" customFormat="1" outlineLevel="1">
      <c r="A304" s="588"/>
      <c r="B304" s="588" t="s">
        <v>286</v>
      </c>
      <c r="C304" s="588" t="s">
        <v>853</v>
      </c>
    </row>
    <row r="305" spans="1:3" s="512" customFormat="1" outlineLevel="1">
      <c r="A305" s="588"/>
      <c r="B305" s="588" t="s">
        <v>284</v>
      </c>
      <c r="C305" s="588" t="s">
        <v>854</v>
      </c>
    </row>
    <row r="306" spans="1:3" s="512" customFormat="1" outlineLevel="1">
      <c r="A306" s="588"/>
      <c r="B306" s="588" t="s">
        <v>285</v>
      </c>
      <c r="C306" s="588" t="s">
        <v>855</v>
      </c>
    </row>
    <row r="307" spans="1:3" s="512" customFormat="1" outlineLevel="1">
      <c r="A307" s="588"/>
      <c r="B307" s="588" t="s">
        <v>394</v>
      </c>
      <c r="C307" s="588" t="s">
        <v>1142</v>
      </c>
    </row>
    <row r="308" spans="1:3" s="512" customFormat="1" outlineLevel="1">
      <c r="A308" s="588"/>
      <c r="B308" s="588" t="s">
        <v>298</v>
      </c>
      <c r="C308" s="588" t="s">
        <v>856</v>
      </c>
    </row>
    <row r="309" spans="1:3" s="512" customFormat="1" outlineLevel="1">
      <c r="A309" s="588"/>
      <c r="B309" s="588" t="s">
        <v>299</v>
      </c>
      <c r="C309" s="588" t="s">
        <v>857</v>
      </c>
    </row>
    <row r="310" spans="1:3" s="512" customFormat="1" outlineLevel="1">
      <c r="A310" s="588"/>
      <c r="B310" s="588" t="s">
        <v>442</v>
      </c>
      <c r="C310" s="588" t="s">
        <v>858</v>
      </c>
    </row>
    <row r="311" spans="1:3" s="512" customFormat="1" outlineLevel="1">
      <c r="A311" s="588"/>
      <c r="B311" s="588" t="s">
        <v>395</v>
      </c>
      <c r="C311" s="588" t="s">
        <v>859</v>
      </c>
    </row>
    <row r="312" spans="1:3" s="512" customFormat="1" outlineLevel="1">
      <c r="A312" s="588"/>
      <c r="B312" s="588" t="s">
        <v>396</v>
      </c>
      <c r="C312" s="588" t="s">
        <v>860</v>
      </c>
    </row>
    <row r="313" spans="1:3" s="512" customFormat="1" outlineLevel="1">
      <c r="A313" s="588"/>
      <c r="B313" s="588" t="s">
        <v>177</v>
      </c>
      <c r="C313" s="588" t="s">
        <v>1143</v>
      </c>
    </row>
    <row r="314" spans="1:3" s="512" customFormat="1" outlineLevel="1">
      <c r="A314" s="588"/>
      <c r="B314" s="588" t="s">
        <v>178</v>
      </c>
      <c r="C314" s="588" t="s">
        <v>861</v>
      </c>
    </row>
    <row r="315" spans="1:3" s="512" customFormat="1" outlineLevel="1">
      <c r="A315" s="588"/>
      <c r="B315" s="588" t="s">
        <v>269</v>
      </c>
      <c r="C315" s="588" t="s">
        <v>862</v>
      </c>
    </row>
    <row r="316" spans="1:3" s="512" customFormat="1" ht="38.25" outlineLevel="1">
      <c r="A316" s="588"/>
      <c r="B316" s="588" t="s">
        <v>397</v>
      </c>
      <c r="C316" s="593" t="s">
        <v>863</v>
      </c>
    </row>
    <row r="317" spans="1:3" s="512" customFormat="1" outlineLevel="1">
      <c r="A317" s="588"/>
      <c r="B317" s="588" t="s">
        <v>398</v>
      </c>
      <c r="C317" s="588" t="s">
        <v>864</v>
      </c>
    </row>
    <row r="318" spans="1:3" s="512" customFormat="1" outlineLevel="1">
      <c r="A318" s="588"/>
      <c r="B318" s="588" t="s">
        <v>399</v>
      </c>
      <c r="C318" s="588" t="s">
        <v>1144</v>
      </c>
    </row>
    <row r="319" spans="1:3" s="512" customFormat="1" outlineLevel="1">
      <c r="A319" s="588"/>
      <c r="B319" s="588" t="s">
        <v>400</v>
      </c>
      <c r="C319" s="588" t="s">
        <v>865</v>
      </c>
    </row>
    <row r="320" spans="1:3" s="512" customFormat="1" outlineLevel="1">
      <c r="A320" s="588"/>
      <c r="B320" s="588" t="s">
        <v>401</v>
      </c>
      <c r="C320" s="588" t="s">
        <v>866</v>
      </c>
    </row>
    <row r="321" spans="1:4" s="512" customFormat="1" outlineLevel="1">
      <c r="A321" s="588"/>
      <c r="B321" s="588" t="s">
        <v>803</v>
      </c>
      <c r="C321" s="588" t="s">
        <v>867</v>
      </c>
    </row>
    <row r="322" spans="1:4" s="512" customFormat="1" outlineLevel="1">
      <c r="A322" s="588"/>
      <c r="B322" s="588" t="s">
        <v>179</v>
      </c>
      <c r="C322" s="588" t="s">
        <v>868</v>
      </c>
    </row>
    <row r="323" spans="1:4" s="512" customFormat="1" outlineLevel="1">
      <c r="A323" s="588"/>
      <c r="B323" s="588" t="s">
        <v>277</v>
      </c>
      <c r="C323" s="588" t="s">
        <v>870</v>
      </c>
    </row>
    <row r="324" spans="1:4" s="512" customFormat="1" outlineLevel="1">
      <c r="A324" s="588"/>
      <c r="B324" s="588" t="s">
        <v>805</v>
      </c>
      <c r="C324" s="588" t="s">
        <v>869</v>
      </c>
    </row>
    <row r="325" spans="1:4" s="512" customFormat="1" outlineLevel="1">
      <c r="A325" s="588"/>
      <c r="B325" s="588" t="s">
        <v>804</v>
      </c>
      <c r="C325" s="588" t="s">
        <v>871</v>
      </c>
    </row>
    <row r="326" spans="1:4">
      <c r="A326" s="586" t="s">
        <v>874</v>
      </c>
      <c r="B326" s="580"/>
      <c r="C326" s="476"/>
    </row>
    <row r="327" spans="1:4" outlineLevel="1">
      <c r="A327" s="580"/>
      <c r="B327" s="580" t="s">
        <v>98</v>
      </c>
      <c r="C327" s="476" t="s">
        <v>878</v>
      </c>
    </row>
    <row r="328" spans="1:4" outlineLevel="1">
      <c r="A328" s="580"/>
      <c r="B328" s="580" t="s">
        <v>162</v>
      </c>
      <c r="C328" s="476" t="s">
        <v>879</v>
      </c>
      <c r="D328" s="518"/>
    </row>
    <row r="329" spans="1:4" outlineLevel="1">
      <c r="A329" s="580"/>
      <c r="B329" s="580" t="s">
        <v>163</v>
      </c>
      <c r="C329" s="476" t="s">
        <v>880</v>
      </c>
    </row>
    <row r="330" spans="1:4" outlineLevel="1">
      <c r="A330" s="580"/>
      <c r="B330" s="580" t="s">
        <v>345</v>
      </c>
      <c r="C330" s="584" t="s">
        <v>1145</v>
      </c>
    </row>
    <row r="331" spans="1:4" outlineLevel="1">
      <c r="A331" s="580"/>
      <c r="B331" s="580" t="s">
        <v>364</v>
      </c>
      <c r="C331" s="584" t="s">
        <v>1096</v>
      </c>
    </row>
    <row r="332" spans="1:4" outlineLevel="1">
      <c r="A332" s="580"/>
      <c r="B332" s="580" t="s">
        <v>339</v>
      </c>
      <c r="C332" s="476" t="s">
        <v>881</v>
      </c>
    </row>
    <row r="333" spans="1:4" outlineLevel="1">
      <c r="A333" s="580"/>
      <c r="B333" s="580" t="s">
        <v>363</v>
      </c>
      <c r="C333" s="476" t="s">
        <v>884</v>
      </c>
    </row>
    <row r="334" spans="1:4" outlineLevel="1">
      <c r="A334" s="580"/>
      <c r="B334" s="580" t="s">
        <v>280</v>
      </c>
      <c r="C334" s="476" t="s">
        <v>882</v>
      </c>
    </row>
    <row r="335" spans="1:4" outlineLevel="1">
      <c r="A335" s="580"/>
      <c r="B335" s="580" t="s">
        <v>521</v>
      </c>
      <c r="C335" s="476" t="s">
        <v>883</v>
      </c>
    </row>
    <row r="336" spans="1:4" outlineLevel="1">
      <c r="A336" s="580"/>
      <c r="B336" s="580" t="s">
        <v>875</v>
      </c>
      <c r="C336" s="584" t="s">
        <v>1146</v>
      </c>
    </row>
    <row r="337" spans="1:3" outlineLevel="1">
      <c r="A337" s="580"/>
      <c r="B337" s="580" t="s">
        <v>876</v>
      </c>
      <c r="C337" s="476" t="s">
        <v>885</v>
      </c>
    </row>
    <row r="338" spans="1:3" s="518" customFormat="1" outlineLevel="1">
      <c r="A338" s="580"/>
      <c r="B338" s="580" t="s">
        <v>317</v>
      </c>
      <c r="C338" s="476" t="s">
        <v>912</v>
      </c>
    </row>
    <row r="339" spans="1:3" s="518" customFormat="1" outlineLevel="1">
      <c r="A339" s="580"/>
      <c r="B339" s="580" t="s">
        <v>8</v>
      </c>
      <c r="C339" s="476" t="s">
        <v>886</v>
      </c>
    </row>
    <row r="340" spans="1:3" outlineLevel="1">
      <c r="A340" s="580"/>
      <c r="B340" s="580" t="s">
        <v>359</v>
      </c>
      <c r="C340" s="584" t="s">
        <v>1147</v>
      </c>
    </row>
    <row r="341" spans="1:3" s="518" customFormat="1" outlineLevel="1">
      <c r="A341" s="580"/>
      <c r="B341" s="580" t="s">
        <v>232</v>
      </c>
      <c r="C341" s="476" t="s">
        <v>913</v>
      </c>
    </row>
    <row r="342" spans="1:3" s="518" customFormat="1" outlineLevel="1">
      <c r="A342" s="580"/>
      <c r="B342" s="580" t="s">
        <v>318</v>
      </c>
      <c r="C342" s="476" t="s">
        <v>914</v>
      </c>
    </row>
    <row r="343" spans="1:3" s="518" customFormat="1" outlineLevel="1">
      <c r="A343" s="580"/>
      <c r="B343" s="580" t="s">
        <v>233</v>
      </c>
      <c r="C343" s="476" t="s">
        <v>915</v>
      </c>
    </row>
    <row r="344" spans="1:3" s="518" customFormat="1" outlineLevel="1">
      <c r="A344" s="580"/>
      <c r="B344" s="580" t="s">
        <v>474</v>
      </c>
      <c r="C344" s="584" t="s">
        <v>1148</v>
      </c>
    </row>
    <row r="345" spans="1:3" outlineLevel="1">
      <c r="A345" s="580"/>
      <c r="B345" s="580" t="s">
        <v>8</v>
      </c>
      <c r="C345" s="476" t="s">
        <v>886</v>
      </c>
    </row>
    <row r="346" spans="1:3" outlineLevel="1">
      <c r="A346" s="580"/>
      <c r="B346" s="580" t="s">
        <v>9</v>
      </c>
      <c r="C346" s="476" t="s">
        <v>887</v>
      </c>
    </row>
    <row r="347" spans="1:3" outlineLevel="1">
      <c r="A347" s="580"/>
      <c r="B347" s="580" t="s">
        <v>5</v>
      </c>
      <c r="C347" s="476" t="s">
        <v>888</v>
      </c>
    </row>
    <row r="348" spans="1:3" outlineLevel="1">
      <c r="A348" s="580"/>
      <c r="B348" s="580" t="s">
        <v>6</v>
      </c>
      <c r="C348" s="476" t="s">
        <v>889</v>
      </c>
    </row>
    <row r="349" spans="1:3" outlineLevel="1">
      <c r="A349" s="580"/>
      <c r="B349" s="580" t="s">
        <v>7</v>
      </c>
      <c r="C349" s="476" t="s">
        <v>890</v>
      </c>
    </row>
    <row r="350" spans="1:3" outlineLevel="1">
      <c r="A350" s="580"/>
      <c r="B350" s="580" t="s">
        <v>877</v>
      </c>
      <c r="C350" s="476" t="s">
        <v>891</v>
      </c>
    </row>
    <row r="351" spans="1:3" outlineLevel="1">
      <c r="A351" s="580"/>
      <c r="B351" s="580" t="s">
        <v>0</v>
      </c>
      <c r="C351" s="476" t="s">
        <v>892</v>
      </c>
    </row>
    <row r="352" spans="1:3" outlineLevel="1">
      <c r="A352" s="580"/>
      <c r="B352" s="580" t="s">
        <v>480</v>
      </c>
      <c r="C352" s="476" t="s">
        <v>893</v>
      </c>
    </row>
    <row r="353" spans="1:7" outlineLevel="1">
      <c r="A353" s="580"/>
      <c r="B353" s="580" t="s">
        <v>481</v>
      </c>
      <c r="C353" s="476" t="s">
        <v>894</v>
      </c>
    </row>
    <row r="354" spans="1:7" outlineLevel="1">
      <c r="A354" s="580"/>
      <c r="B354" s="580" t="s">
        <v>486</v>
      </c>
      <c r="C354" s="476" t="s">
        <v>895</v>
      </c>
    </row>
    <row r="355" spans="1:7" outlineLevel="1">
      <c r="A355" s="580"/>
      <c r="B355" s="580" t="s">
        <v>487</v>
      </c>
      <c r="C355" s="476" t="s">
        <v>896</v>
      </c>
    </row>
    <row r="356" spans="1:7" outlineLevel="1">
      <c r="A356" s="580"/>
      <c r="B356" s="580" t="s">
        <v>482</v>
      </c>
      <c r="C356" s="476" t="s">
        <v>897</v>
      </c>
    </row>
    <row r="357" spans="1:7" outlineLevel="1">
      <c r="A357" s="580"/>
      <c r="B357" s="580" t="s">
        <v>483</v>
      </c>
      <c r="C357" s="476" t="s">
        <v>898</v>
      </c>
    </row>
    <row r="358" spans="1:7" outlineLevel="1">
      <c r="A358" s="580"/>
      <c r="B358" s="580" t="s">
        <v>488</v>
      </c>
      <c r="C358" s="476" t="s">
        <v>899</v>
      </c>
    </row>
    <row r="359" spans="1:7" outlineLevel="1">
      <c r="A359" s="580"/>
      <c r="B359" s="580" t="s">
        <v>10</v>
      </c>
      <c r="C359" s="476" t="s">
        <v>900</v>
      </c>
    </row>
    <row r="360" spans="1:7" outlineLevel="1">
      <c r="A360" s="580"/>
      <c r="B360" s="580" t="s">
        <v>11</v>
      </c>
      <c r="C360" s="476" t="s">
        <v>901</v>
      </c>
    </row>
    <row r="361" spans="1:7" outlineLevel="1">
      <c r="A361" s="580"/>
      <c r="B361" s="580" t="s">
        <v>484</v>
      </c>
      <c r="C361" s="476" t="s">
        <v>902</v>
      </c>
    </row>
    <row r="362" spans="1:7" outlineLevel="1">
      <c r="A362" s="580"/>
      <c r="B362" s="580" t="s">
        <v>485</v>
      </c>
      <c r="C362" s="476" t="s">
        <v>903</v>
      </c>
    </row>
    <row r="363" spans="1:7" outlineLevel="1">
      <c r="A363" s="580"/>
      <c r="B363" s="580" t="s">
        <v>132</v>
      </c>
      <c r="C363" s="476" t="s">
        <v>910</v>
      </c>
    </row>
    <row r="364" spans="1:7" outlineLevel="1">
      <c r="A364" s="580"/>
      <c r="B364" s="580" t="s">
        <v>877</v>
      </c>
      <c r="C364" s="476" t="s">
        <v>891</v>
      </c>
    </row>
    <row r="365" spans="1:7" outlineLevel="1">
      <c r="A365" s="580"/>
      <c r="B365" s="580" t="s">
        <v>1</v>
      </c>
      <c r="C365" s="476" t="s">
        <v>911</v>
      </c>
    </row>
    <row r="366" spans="1:7">
      <c r="A366" s="586" t="s">
        <v>916</v>
      </c>
      <c r="B366" s="580"/>
      <c r="C366" s="476"/>
    </row>
    <row r="367" spans="1:7" outlineLevel="1">
      <c r="A367" s="580"/>
      <c r="B367" s="580" t="s">
        <v>190</v>
      </c>
      <c r="C367" s="476" t="s">
        <v>920</v>
      </c>
    </row>
    <row r="368" spans="1:7" outlineLevel="1">
      <c r="A368" s="580"/>
      <c r="B368" s="580" t="s">
        <v>386</v>
      </c>
      <c r="C368" s="476" t="s">
        <v>921</v>
      </c>
      <c r="D368" s="518"/>
      <c r="E368" s="518"/>
      <c r="F368" s="518"/>
      <c r="G368" s="518"/>
    </row>
    <row r="369" spans="1:7" outlineLevel="1">
      <c r="A369" s="580"/>
      <c r="B369" s="580" t="s">
        <v>110</v>
      </c>
      <c r="C369" s="476" t="s">
        <v>922</v>
      </c>
      <c r="D369" s="518"/>
      <c r="E369" s="518"/>
      <c r="F369" s="518"/>
      <c r="G369" s="518"/>
    </row>
    <row r="370" spans="1:7" outlineLevel="1">
      <c r="A370" s="580"/>
      <c r="B370" s="580" t="s">
        <v>1071</v>
      </c>
      <c r="C370" s="476" t="s">
        <v>1073</v>
      </c>
    </row>
    <row r="371" spans="1:7" outlineLevel="1">
      <c r="A371" s="580"/>
      <c r="B371" s="580" t="s">
        <v>1072</v>
      </c>
      <c r="C371" s="476" t="s">
        <v>1074</v>
      </c>
    </row>
    <row r="372" spans="1:7" outlineLevel="1">
      <c r="A372" s="580"/>
      <c r="B372" s="580" t="s">
        <v>1076</v>
      </c>
      <c r="C372" s="476" t="s">
        <v>1075</v>
      </c>
    </row>
    <row r="373" spans="1:7" outlineLevel="1">
      <c r="A373" s="580"/>
      <c r="B373" s="580" t="s">
        <v>110</v>
      </c>
      <c r="C373" s="476" t="s">
        <v>922</v>
      </c>
    </row>
    <row r="374" spans="1:7" s="542" customFormat="1" outlineLevel="1">
      <c r="A374" s="580"/>
      <c r="B374" s="580" t="s">
        <v>876</v>
      </c>
      <c r="C374" s="476" t="s">
        <v>1068</v>
      </c>
    </row>
    <row r="375" spans="1:7" s="542" customFormat="1" outlineLevel="1">
      <c r="A375" s="580"/>
      <c r="B375" s="580" t="s">
        <v>93</v>
      </c>
      <c r="C375" s="476" t="s">
        <v>1069</v>
      </c>
    </row>
    <row r="376" spans="1:7" s="542" customFormat="1" outlineLevel="1">
      <c r="A376" s="580"/>
      <c r="B376" s="580" t="s">
        <v>360</v>
      </c>
      <c r="C376" s="476" t="s">
        <v>1070</v>
      </c>
    </row>
    <row r="377" spans="1:7" outlineLevel="1">
      <c r="A377" s="580"/>
      <c r="B377" s="542" t="s">
        <v>917</v>
      </c>
      <c r="C377" s="618" t="s">
        <v>1307</v>
      </c>
      <c r="D377" s="518"/>
      <c r="E377" s="518"/>
      <c r="F377" s="518"/>
      <c r="G377" s="518"/>
    </row>
    <row r="378" spans="1:7" outlineLevel="1">
      <c r="A378" s="580"/>
      <c r="B378" s="580" t="s">
        <v>106</v>
      </c>
      <c r="C378" s="476" t="s">
        <v>923</v>
      </c>
    </row>
    <row r="379" spans="1:7" outlineLevel="1">
      <c r="A379" s="580"/>
      <c r="B379" s="580" t="s">
        <v>306</v>
      </c>
      <c r="C379" s="476" t="s">
        <v>924</v>
      </c>
    </row>
    <row r="380" spans="1:7" outlineLevel="1">
      <c r="A380" s="580"/>
      <c r="B380" s="580" t="s">
        <v>103</v>
      </c>
      <c r="C380" s="476" t="s">
        <v>925</v>
      </c>
    </row>
    <row r="381" spans="1:7" outlineLevel="1">
      <c r="A381" s="580"/>
      <c r="B381" s="580" t="s">
        <v>308</v>
      </c>
      <c r="C381" s="476" t="s">
        <v>926</v>
      </c>
    </row>
    <row r="382" spans="1:7" outlineLevel="1">
      <c r="A382" s="580"/>
      <c r="B382" s="580" t="s">
        <v>109</v>
      </c>
      <c r="C382" s="476" t="s">
        <v>927</v>
      </c>
    </row>
    <row r="383" spans="1:7" outlineLevel="1">
      <c r="A383" s="580"/>
      <c r="B383" s="580" t="s">
        <v>192</v>
      </c>
      <c r="C383" s="476" t="s">
        <v>928</v>
      </c>
    </row>
    <row r="384" spans="1:7" outlineLevel="1">
      <c r="A384" s="580"/>
      <c r="B384" s="580" t="s">
        <v>918</v>
      </c>
      <c r="C384" s="476" t="s">
        <v>929</v>
      </c>
    </row>
    <row r="385" spans="1:4" outlineLevel="1">
      <c r="A385" s="580"/>
      <c r="B385" s="580" t="s">
        <v>270</v>
      </c>
      <c r="C385" s="476" t="s">
        <v>930</v>
      </c>
    </row>
    <row r="386" spans="1:4" outlineLevel="1">
      <c r="A386" s="580"/>
      <c r="B386" s="580" t="s">
        <v>97</v>
      </c>
      <c r="C386" s="476" t="s">
        <v>931</v>
      </c>
      <c r="D386" s="518"/>
    </row>
    <row r="387" spans="1:4" outlineLevel="1">
      <c r="A387" s="580"/>
      <c r="B387" s="580" t="s">
        <v>5</v>
      </c>
      <c r="C387" s="476" t="s">
        <v>888</v>
      </c>
      <c r="D387" s="518"/>
    </row>
    <row r="388" spans="1:4" outlineLevel="1">
      <c r="A388" s="580"/>
      <c r="B388" s="580" t="s">
        <v>6</v>
      </c>
      <c r="C388" s="476" t="s">
        <v>889</v>
      </c>
      <c r="D388" s="518"/>
    </row>
    <row r="389" spans="1:4" outlineLevel="1">
      <c r="A389" s="580"/>
      <c r="B389" s="580" t="s">
        <v>7</v>
      </c>
      <c r="C389" s="476" t="s">
        <v>890</v>
      </c>
      <c r="D389" s="518"/>
    </row>
    <row r="390" spans="1:4" outlineLevel="1">
      <c r="A390" s="580"/>
      <c r="B390" s="580" t="s">
        <v>8</v>
      </c>
      <c r="C390" s="476" t="s">
        <v>886</v>
      </c>
      <c r="D390" s="518"/>
    </row>
    <row r="391" spans="1:4" outlineLevel="1">
      <c r="A391" s="580"/>
      <c r="B391" s="580" t="s">
        <v>9</v>
      </c>
      <c r="C391" s="476" t="s">
        <v>887</v>
      </c>
      <c r="D391" s="518"/>
    </row>
    <row r="392" spans="1:4" outlineLevel="1">
      <c r="A392" s="580"/>
      <c r="B392" s="580" t="s">
        <v>681</v>
      </c>
      <c r="C392" s="476" t="s">
        <v>932</v>
      </c>
      <c r="D392" s="518"/>
    </row>
    <row r="393" spans="1:4" outlineLevel="1">
      <c r="A393" s="580"/>
      <c r="B393" s="580" t="s">
        <v>307</v>
      </c>
      <c r="C393" s="584" t="s">
        <v>1149</v>
      </c>
    </row>
    <row r="394" spans="1:4" outlineLevel="1">
      <c r="A394" s="580"/>
      <c r="B394" s="580" t="s">
        <v>107</v>
      </c>
      <c r="C394" s="590" t="s">
        <v>1056</v>
      </c>
    </row>
    <row r="395" spans="1:4" outlineLevel="1">
      <c r="A395" s="580"/>
      <c r="B395" s="580" t="s">
        <v>108</v>
      </c>
      <c r="C395" s="590" t="s">
        <v>1057</v>
      </c>
    </row>
    <row r="396" spans="1:4" outlineLevel="1">
      <c r="A396" s="580"/>
      <c r="B396" s="580" t="s">
        <v>346</v>
      </c>
      <c r="C396" s="476" t="s">
        <v>938</v>
      </c>
      <c r="D396" s="471"/>
    </row>
    <row r="397" spans="1:4" outlineLevel="1">
      <c r="A397" s="580"/>
      <c r="B397" s="580" t="s">
        <v>919</v>
      </c>
      <c r="C397" s="476" t="s">
        <v>933</v>
      </c>
    </row>
    <row r="398" spans="1:4" outlineLevel="1">
      <c r="A398" s="580"/>
      <c r="B398" s="580" t="s">
        <v>1071</v>
      </c>
      <c r="C398" s="584" t="s">
        <v>1152</v>
      </c>
    </row>
    <row r="399" spans="1:4" outlineLevel="1">
      <c r="A399" s="580"/>
      <c r="B399" s="580" t="s">
        <v>114</v>
      </c>
      <c r="C399" s="476" t="s">
        <v>934</v>
      </c>
    </row>
    <row r="400" spans="1:4" outlineLevel="1">
      <c r="A400" s="580"/>
      <c r="B400" s="580" t="s">
        <v>115</v>
      </c>
      <c r="C400" s="476" t="s">
        <v>935</v>
      </c>
    </row>
    <row r="401" spans="1:3" outlineLevel="1">
      <c r="A401" s="580"/>
      <c r="B401" s="580" t="s">
        <v>116</v>
      </c>
      <c r="C401" s="476" t="s">
        <v>936</v>
      </c>
    </row>
    <row r="402" spans="1:3" outlineLevel="1">
      <c r="A402" s="580"/>
      <c r="B402" s="580" t="s">
        <v>1072</v>
      </c>
      <c r="C402" s="584" t="s">
        <v>1151</v>
      </c>
    </row>
    <row r="403" spans="1:3" outlineLevel="1">
      <c r="A403" s="580"/>
      <c r="B403" s="580" t="s">
        <v>111</v>
      </c>
      <c r="C403" s="476" t="s">
        <v>904</v>
      </c>
    </row>
    <row r="404" spans="1:3" outlineLevel="1">
      <c r="A404" s="580"/>
      <c r="B404" s="580" t="s">
        <v>112</v>
      </c>
      <c r="C404" s="476" t="s">
        <v>905</v>
      </c>
    </row>
    <row r="405" spans="1:3" outlineLevel="1">
      <c r="A405" s="580"/>
      <c r="B405" s="580" t="s">
        <v>113</v>
      </c>
      <c r="C405" s="476" t="s">
        <v>906</v>
      </c>
    </row>
    <row r="406" spans="1:3" outlineLevel="1">
      <c r="A406" s="580"/>
      <c r="B406" s="580" t="s">
        <v>309</v>
      </c>
      <c r="C406" s="476" t="s">
        <v>937</v>
      </c>
    </row>
    <row r="407" spans="1:3" outlineLevel="1">
      <c r="A407" s="580"/>
      <c r="B407" s="580" t="s">
        <v>1076</v>
      </c>
      <c r="C407" s="584" t="s">
        <v>1150</v>
      </c>
    </row>
    <row r="408" spans="1:3" outlineLevel="1">
      <c r="A408" s="580"/>
      <c r="B408" s="580" t="s">
        <v>133</v>
      </c>
      <c r="C408" s="476" t="s">
        <v>907</v>
      </c>
    </row>
    <row r="409" spans="1:3" outlineLevel="1">
      <c r="A409" s="580"/>
      <c r="B409" s="580" t="s">
        <v>134</v>
      </c>
      <c r="C409" s="476" t="s">
        <v>908</v>
      </c>
    </row>
    <row r="410" spans="1:3" outlineLevel="1">
      <c r="A410" s="580"/>
      <c r="B410" s="580" t="s">
        <v>135</v>
      </c>
      <c r="C410" s="476" t="s">
        <v>909</v>
      </c>
    </row>
    <row r="411" spans="1:3" outlineLevel="1">
      <c r="A411" s="580"/>
      <c r="B411" s="580" t="s">
        <v>1154</v>
      </c>
      <c r="C411" s="584" t="s">
        <v>1153</v>
      </c>
    </row>
    <row r="412" spans="1:3">
      <c r="A412" s="586" t="s">
        <v>939</v>
      </c>
      <c r="B412" s="580"/>
      <c r="C412" s="476"/>
    </row>
    <row r="413" spans="1:3" outlineLevel="1">
      <c r="A413" s="580"/>
      <c r="B413" s="580" t="s">
        <v>117</v>
      </c>
      <c r="C413" s="476" t="s">
        <v>940</v>
      </c>
    </row>
    <row r="414" spans="1:3" outlineLevel="1">
      <c r="A414" s="580"/>
      <c r="B414" s="580" t="s">
        <v>475</v>
      </c>
      <c r="C414" s="476" t="s">
        <v>941</v>
      </c>
    </row>
    <row r="415" spans="1:3" outlineLevel="1">
      <c r="A415" s="580"/>
      <c r="B415" s="580" t="s">
        <v>477</v>
      </c>
      <c r="C415" s="476" t="s">
        <v>942</v>
      </c>
    </row>
    <row r="416" spans="1:3" outlineLevel="1">
      <c r="A416" s="580"/>
      <c r="B416" s="580" t="s">
        <v>476</v>
      </c>
      <c r="C416" s="476" t="s">
        <v>476</v>
      </c>
    </row>
    <row r="417" spans="1:3" outlineLevel="1">
      <c r="A417" s="580"/>
      <c r="B417" s="580" t="s">
        <v>35</v>
      </c>
      <c r="C417" s="476" t="s">
        <v>943</v>
      </c>
    </row>
    <row r="418" spans="1:3" outlineLevel="1">
      <c r="A418" s="580"/>
      <c r="B418" s="580" t="s">
        <v>36</v>
      </c>
      <c r="C418" s="476" t="s">
        <v>944</v>
      </c>
    </row>
    <row r="419" spans="1:3" outlineLevel="1">
      <c r="A419" s="580"/>
      <c r="B419" s="580" t="s">
        <v>46</v>
      </c>
      <c r="C419" s="476" t="s">
        <v>945</v>
      </c>
    </row>
    <row r="420" spans="1:3" outlineLevel="1">
      <c r="A420" s="580"/>
      <c r="B420" s="580" t="s">
        <v>48</v>
      </c>
      <c r="C420" s="476" t="s">
        <v>946</v>
      </c>
    </row>
    <row r="421" spans="1:3" outlineLevel="1">
      <c r="A421" s="580"/>
      <c r="B421" s="580" t="s">
        <v>49</v>
      </c>
      <c r="C421" s="584" t="s">
        <v>1155</v>
      </c>
    </row>
    <row r="422" spans="1:3" outlineLevel="1">
      <c r="A422" s="580"/>
      <c r="B422" s="580" t="s">
        <v>50</v>
      </c>
      <c r="C422" s="476" t="s">
        <v>947</v>
      </c>
    </row>
    <row r="423" spans="1:3" outlineLevel="1">
      <c r="A423" s="580"/>
      <c r="B423" s="580" t="s">
        <v>51</v>
      </c>
      <c r="C423" s="584" t="s">
        <v>1156</v>
      </c>
    </row>
    <row r="424" spans="1:3" outlineLevel="1">
      <c r="A424" s="580"/>
      <c r="B424" s="580" t="s">
        <v>52</v>
      </c>
      <c r="C424" s="476" t="s">
        <v>948</v>
      </c>
    </row>
    <row r="425" spans="1:3" outlineLevel="1">
      <c r="A425" s="580"/>
      <c r="B425" s="580" t="s">
        <v>53</v>
      </c>
      <c r="C425" s="476" t="s">
        <v>949</v>
      </c>
    </row>
    <row r="426" spans="1:3" outlineLevel="1">
      <c r="A426" s="580"/>
      <c r="B426" s="580" t="s">
        <v>54</v>
      </c>
      <c r="C426" s="476" t="s">
        <v>950</v>
      </c>
    </row>
    <row r="427" spans="1:3" outlineLevel="1">
      <c r="A427" s="580"/>
      <c r="B427" s="580" t="s">
        <v>55</v>
      </c>
      <c r="C427" s="476" t="s">
        <v>951</v>
      </c>
    </row>
    <row r="428" spans="1:3" outlineLevel="1">
      <c r="A428" s="580"/>
      <c r="B428" s="580" t="s">
        <v>56</v>
      </c>
      <c r="C428" s="584" t="s">
        <v>952</v>
      </c>
    </row>
    <row r="429" spans="1:3" outlineLevel="1">
      <c r="A429" s="580"/>
      <c r="B429" s="580" t="s">
        <v>57</v>
      </c>
      <c r="C429" s="476" t="s">
        <v>953</v>
      </c>
    </row>
    <row r="430" spans="1:3" outlineLevel="1">
      <c r="A430" s="580"/>
      <c r="B430" s="580" t="s">
        <v>58</v>
      </c>
      <c r="C430" s="476" t="s">
        <v>954</v>
      </c>
    </row>
    <row r="431" spans="1:3" outlineLevel="1">
      <c r="A431" s="580"/>
      <c r="B431" s="580" t="s">
        <v>59</v>
      </c>
      <c r="C431" s="476" t="s">
        <v>955</v>
      </c>
    </row>
    <row r="432" spans="1:3" outlineLevel="1">
      <c r="A432" s="580"/>
      <c r="B432" s="580" t="s">
        <v>60</v>
      </c>
      <c r="C432" s="476" t="s">
        <v>956</v>
      </c>
    </row>
    <row r="433" spans="1:3" outlineLevel="1">
      <c r="A433" s="580"/>
      <c r="B433" s="580" t="s">
        <v>61</v>
      </c>
      <c r="C433" s="476" t="s">
        <v>957</v>
      </c>
    </row>
    <row r="434" spans="1:3" outlineLevel="1">
      <c r="A434" s="580"/>
      <c r="B434" s="580" t="s">
        <v>62</v>
      </c>
      <c r="C434" s="476" t="s">
        <v>958</v>
      </c>
    </row>
    <row r="435" spans="1:3" outlineLevel="1">
      <c r="A435" s="580"/>
      <c r="B435" s="580" t="s">
        <v>63</v>
      </c>
      <c r="C435" s="476" t="s">
        <v>959</v>
      </c>
    </row>
    <row r="436" spans="1:3" outlineLevel="1">
      <c r="A436" s="580"/>
      <c r="B436" s="580" t="s">
        <v>64</v>
      </c>
      <c r="C436" s="476" t="s">
        <v>960</v>
      </c>
    </row>
    <row r="437" spans="1:3" outlineLevel="1">
      <c r="A437" s="580"/>
      <c r="B437" s="580" t="s">
        <v>65</v>
      </c>
      <c r="C437" s="476" t="s">
        <v>961</v>
      </c>
    </row>
    <row r="438" spans="1:3" outlineLevel="1">
      <c r="A438" s="580"/>
      <c r="B438" s="580" t="s">
        <v>66</v>
      </c>
      <c r="C438" s="476" t="s">
        <v>962</v>
      </c>
    </row>
    <row r="439" spans="1:3" outlineLevel="1">
      <c r="A439" s="580"/>
      <c r="B439" s="580" t="s">
        <v>67</v>
      </c>
      <c r="C439" s="476" t="s">
        <v>963</v>
      </c>
    </row>
    <row r="440" spans="1:3" outlineLevel="1">
      <c r="A440" s="580"/>
      <c r="B440" s="580" t="s">
        <v>68</v>
      </c>
      <c r="C440" s="476" t="s">
        <v>964</v>
      </c>
    </row>
    <row r="441" spans="1:3" outlineLevel="1">
      <c r="A441" s="580"/>
      <c r="B441" s="580" t="s">
        <v>69</v>
      </c>
      <c r="C441" s="476" t="s">
        <v>965</v>
      </c>
    </row>
    <row r="442" spans="1:3" outlineLevel="1">
      <c r="A442" s="580"/>
      <c r="B442" s="580" t="s">
        <v>70</v>
      </c>
      <c r="C442" s="476" t="s">
        <v>966</v>
      </c>
    </row>
    <row r="443" spans="1:3" outlineLevel="1">
      <c r="A443" s="580"/>
      <c r="B443" s="580" t="s">
        <v>71</v>
      </c>
      <c r="C443" s="476" t="s">
        <v>967</v>
      </c>
    </row>
    <row r="444" spans="1:3" outlineLevel="1">
      <c r="A444" s="580"/>
      <c r="B444" s="580" t="s">
        <v>72</v>
      </c>
      <c r="C444" s="476" t="s">
        <v>968</v>
      </c>
    </row>
    <row r="445" spans="1:3" outlineLevel="1">
      <c r="A445" s="580"/>
      <c r="B445" s="580" t="s">
        <v>73</v>
      </c>
      <c r="C445" s="476" t="s">
        <v>969</v>
      </c>
    </row>
    <row r="446" spans="1:3" outlineLevel="1">
      <c r="A446" s="580"/>
      <c r="B446" s="580" t="s">
        <v>74</v>
      </c>
      <c r="C446" s="476" t="s">
        <v>970</v>
      </c>
    </row>
    <row r="447" spans="1:3" outlineLevel="1">
      <c r="A447" s="580"/>
      <c r="B447" s="580" t="s">
        <v>75</v>
      </c>
      <c r="C447" s="476" t="s">
        <v>971</v>
      </c>
    </row>
    <row r="448" spans="1:3" outlineLevel="1">
      <c r="A448" s="580"/>
      <c r="B448" s="580" t="s">
        <v>76</v>
      </c>
      <c r="C448" s="476" t="s">
        <v>972</v>
      </c>
    </row>
    <row r="449" spans="1:3" outlineLevel="1">
      <c r="A449" s="580"/>
      <c r="B449" s="580" t="s">
        <v>77</v>
      </c>
      <c r="C449" s="476" t="s">
        <v>973</v>
      </c>
    </row>
    <row r="450" spans="1:3" outlineLevel="1">
      <c r="A450" s="580"/>
      <c r="B450" s="580" t="s">
        <v>78</v>
      </c>
      <c r="C450" s="476" t="s">
        <v>974</v>
      </c>
    </row>
    <row r="451" spans="1:3" outlineLevel="1">
      <c r="A451" s="580"/>
      <c r="B451" s="580" t="s">
        <v>79</v>
      </c>
      <c r="C451" s="476" t="s">
        <v>975</v>
      </c>
    </row>
    <row r="452" spans="1:3" outlineLevel="1">
      <c r="A452" s="580"/>
      <c r="B452" s="580" t="s">
        <v>80</v>
      </c>
      <c r="C452" s="476" t="s">
        <v>976</v>
      </c>
    </row>
    <row r="453" spans="1:3" outlineLevel="1">
      <c r="A453" s="580"/>
      <c r="B453" s="580" t="s">
        <v>81</v>
      </c>
      <c r="C453" s="476" t="s">
        <v>977</v>
      </c>
    </row>
    <row r="454" spans="1:3" outlineLevel="1">
      <c r="A454" s="580"/>
      <c r="B454" s="580" t="s">
        <v>82</v>
      </c>
      <c r="C454" s="476" t="s">
        <v>978</v>
      </c>
    </row>
    <row r="455" spans="1:3" outlineLevel="1">
      <c r="A455" s="580"/>
      <c r="B455" s="580" t="s">
        <v>83</v>
      </c>
      <c r="C455" s="476" t="s">
        <v>979</v>
      </c>
    </row>
    <row r="456" spans="1:3" outlineLevel="1">
      <c r="A456" s="580"/>
      <c r="B456" s="580" t="s">
        <v>84</v>
      </c>
      <c r="C456" s="476" t="s">
        <v>980</v>
      </c>
    </row>
    <row r="457" spans="1:3" outlineLevel="1">
      <c r="A457" s="580"/>
      <c r="B457" s="580" t="s">
        <v>85</v>
      </c>
      <c r="C457" s="476" t="s">
        <v>981</v>
      </c>
    </row>
    <row r="458" spans="1:3" outlineLevel="1">
      <c r="A458" s="580"/>
      <c r="B458" s="580" t="s">
        <v>86</v>
      </c>
      <c r="C458" s="476" t="s">
        <v>982</v>
      </c>
    </row>
    <row r="459" spans="1:3" outlineLevel="1">
      <c r="A459" s="580"/>
      <c r="B459" s="580" t="s">
        <v>87</v>
      </c>
      <c r="C459" s="476" t="s">
        <v>983</v>
      </c>
    </row>
    <row r="460" spans="1:3" outlineLevel="1">
      <c r="A460" s="580"/>
      <c r="B460" s="580" t="s">
        <v>88</v>
      </c>
      <c r="C460" s="476" t="s">
        <v>984</v>
      </c>
    </row>
    <row r="461" spans="1:3" outlineLevel="1">
      <c r="A461" s="580"/>
      <c r="B461" s="580" t="s">
        <v>89</v>
      </c>
      <c r="C461" s="476" t="s">
        <v>985</v>
      </c>
    </row>
    <row r="462" spans="1:3" outlineLevel="1">
      <c r="A462" s="580"/>
      <c r="B462" s="580" t="s">
        <v>90</v>
      </c>
      <c r="C462" s="476" t="s">
        <v>986</v>
      </c>
    </row>
    <row r="463" spans="1:3" outlineLevel="1">
      <c r="A463" s="580"/>
      <c r="B463" s="580" t="s">
        <v>91</v>
      </c>
      <c r="C463" s="476" t="s">
        <v>987</v>
      </c>
    </row>
    <row r="464" spans="1:3" outlineLevel="1">
      <c r="A464" s="580"/>
      <c r="B464" s="580" t="s">
        <v>92</v>
      </c>
      <c r="C464" s="476" t="s">
        <v>988</v>
      </c>
    </row>
    <row r="465" spans="1:13" outlineLevel="1">
      <c r="A465" s="580"/>
      <c r="B465" s="580" t="s">
        <v>37</v>
      </c>
      <c r="C465" s="476" t="s">
        <v>989</v>
      </c>
      <c r="D465" s="528"/>
      <c r="E465" s="528"/>
      <c r="F465" s="528"/>
      <c r="G465" s="528"/>
      <c r="H465" s="528"/>
      <c r="I465" s="528"/>
    </row>
    <row r="466" spans="1:13" outlineLevel="1">
      <c r="A466" s="580"/>
      <c r="B466" s="580" t="s">
        <v>38</v>
      </c>
      <c r="C466" s="580" t="s">
        <v>990</v>
      </c>
    </row>
    <row r="467" spans="1:13" outlineLevel="1">
      <c r="A467" s="580"/>
      <c r="B467" s="580" t="s">
        <v>39</v>
      </c>
      <c r="C467" s="580" t="s">
        <v>991</v>
      </c>
    </row>
    <row r="468" spans="1:13" outlineLevel="1">
      <c r="A468" s="580"/>
      <c r="B468" s="580" t="s">
        <v>40</v>
      </c>
      <c r="C468" s="580" t="s">
        <v>992</v>
      </c>
    </row>
    <row r="469" spans="1:13" outlineLevel="1">
      <c r="A469" s="580"/>
      <c r="B469" s="580" t="s">
        <v>41</v>
      </c>
      <c r="C469" s="580" t="s">
        <v>993</v>
      </c>
    </row>
    <row r="470" spans="1:13" outlineLevel="1">
      <c r="A470" s="580"/>
      <c r="B470" s="580" t="s">
        <v>42</v>
      </c>
      <c r="C470" s="580" t="s">
        <v>994</v>
      </c>
    </row>
    <row r="471" spans="1:13" outlineLevel="1">
      <c r="A471" s="580"/>
      <c r="B471" s="580" t="s">
        <v>43</v>
      </c>
      <c r="C471" s="580" t="s">
        <v>995</v>
      </c>
    </row>
    <row r="472" spans="1:13" outlineLevel="1">
      <c r="A472" s="580"/>
      <c r="B472" s="580" t="s">
        <v>33</v>
      </c>
      <c r="C472" s="584" t="s">
        <v>1157</v>
      </c>
    </row>
    <row r="473" spans="1:13" outlineLevel="1">
      <c r="A473" s="580"/>
      <c r="B473" s="580" t="s">
        <v>1312</v>
      </c>
      <c r="C473" s="584" t="s">
        <v>1313</v>
      </c>
      <c r="D473" s="528"/>
      <c r="E473" s="528"/>
      <c r="F473" s="528"/>
      <c r="G473" s="528"/>
      <c r="H473" s="528"/>
      <c r="I473" s="528"/>
      <c r="J473" s="528"/>
      <c r="K473" s="528"/>
      <c r="L473" s="528"/>
      <c r="M473" s="528"/>
    </row>
    <row r="474" spans="1:13" outlineLevel="1">
      <c r="A474" s="580"/>
      <c r="B474" s="580" t="s">
        <v>225</v>
      </c>
      <c r="C474" s="476" t="s">
        <v>996</v>
      </c>
      <c r="D474" s="528"/>
      <c r="E474" s="528"/>
      <c r="F474" s="528"/>
      <c r="G474" s="528"/>
      <c r="H474" s="528"/>
      <c r="I474" s="528"/>
      <c r="J474" s="528"/>
      <c r="K474" s="528"/>
      <c r="L474" s="528"/>
      <c r="M474" s="528"/>
    </row>
    <row r="475" spans="1:13" outlineLevel="1">
      <c r="A475" s="580"/>
      <c r="B475" s="580" t="s">
        <v>226</v>
      </c>
      <c r="C475" s="580" t="s">
        <v>997</v>
      </c>
    </row>
    <row r="476" spans="1:13" outlineLevel="1">
      <c r="A476" s="580"/>
      <c r="B476" s="580" t="s">
        <v>230</v>
      </c>
      <c r="C476" s="580" t="s">
        <v>998</v>
      </c>
    </row>
    <row r="477" spans="1:13" outlineLevel="1">
      <c r="A477" s="580"/>
      <c r="B477" s="580" t="s">
        <v>130</v>
      </c>
      <c r="C477" s="476" t="s">
        <v>999</v>
      </c>
    </row>
    <row r="478" spans="1:13" outlineLevel="1">
      <c r="A478" s="580"/>
      <c r="B478" s="580" t="s">
        <v>1158</v>
      </c>
      <c r="C478" s="580" t="s">
        <v>1000</v>
      </c>
    </row>
    <row r="479" spans="1:13" outlineLevel="1">
      <c r="A479" s="580"/>
      <c r="B479" s="580" t="s">
        <v>44</v>
      </c>
      <c r="C479" s="580" t="s">
        <v>1001</v>
      </c>
    </row>
    <row r="480" spans="1:13" outlineLevel="1">
      <c r="A480" s="580"/>
      <c r="B480" s="580" t="s">
        <v>27</v>
      </c>
      <c r="C480" s="476" t="s">
        <v>1002</v>
      </c>
    </row>
    <row r="481" spans="1:5" outlineLevel="1">
      <c r="A481" s="580"/>
      <c r="B481" s="580" t="s">
        <v>118</v>
      </c>
      <c r="C481" s="476" t="s">
        <v>990</v>
      </c>
    </row>
    <row r="482" spans="1:5" outlineLevel="1">
      <c r="A482" s="580"/>
      <c r="B482" s="580" t="s">
        <v>34</v>
      </c>
      <c r="C482" s="476" t="s">
        <v>1003</v>
      </c>
    </row>
    <row r="483" spans="1:5">
      <c r="A483" s="586" t="s">
        <v>1004</v>
      </c>
      <c r="B483" s="580"/>
      <c r="C483" s="476"/>
    </row>
    <row r="484" spans="1:5" outlineLevel="1">
      <c r="A484" s="580"/>
      <c r="B484" s="580" t="s">
        <v>160</v>
      </c>
      <c r="C484" s="584" t="s">
        <v>1159</v>
      </c>
    </row>
    <row r="485" spans="1:5" outlineLevel="1">
      <c r="A485" s="580"/>
      <c r="B485" s="580" t="s">
        <v>161</v>
      </c>
      <c r="C485" s="584" t="s">
        <v>1160</v>
      </c>
      <c r="D485" s="528"/>
      <c r="E485" s="528"/>
    </row>
    <row r="486" spans="1:5" outlineLevel="1">
      <c r="A486" s="580"/>
      <c r="B486" s="580" t="s">
        <v>1196</v>
      </c>
      <c r="C486" s="584" t="s">
        <v>1197</v>
      </c>
    </row>
    <row r="487" spans="1:5" outlineLevel="1">
      <c r="A487" s="580"/>
      <c r="B487" s="580" t="s">
        <v>137</v>
      </c>
      <c r="C487" s="584" t="s">
        <v>1161</v>
      </c>
    </row>
    <row r="488" spans="1:5" s="542" customFormat="1" outlineLevel="1">
      <c r="A488" s="580"/>
      <c r="B488" s="580" t="s">
        <v>1418</v>
      </c>
      <c r="C488" s="584" t="s">
        <v>1419</v>
      </c>
    </row>
    <row r="489" spans="1:5" outlineLevel="1">
      <c r="A489" s="580"/>
      <c r="B489" s="580" t="s">
        <v>1163</v>
      </c>
      <c r="C489" s="584" t="s">
        <v>1162</v>
      </c>
    </row>
    <row r="490" spans="1:5" outlineLevel="1">
      <c r="A490" s="580"/>
      <c r="B490" s="580" t="s">
        <v>138</v>
      </c>
      <c r="C490" s="476" t="s">
        <v>1005</v>
      </c>
    </row>
    <row r="491" spans="1:5" outlineLevel="1">
      <c r="A491" s="580"/>
      <c r="B491" s="580" t="s">
        <v>139</v>
      </c>
      <c r="C491" s="476" t="s">
        <v>1006</v>
      </c>
    </row>
    <row r="492" spans="1:5" outlineLevel="1">
      <c r="A492" s="580"/>
      <c r="B492" s="580" t="s">
        <v>1414</v>
      </c>
      <c r="C492" s="584" t="s">
        <v>1415</v>
      </c>
    </row>
    <row r="493" spans="1:5" outlineLevel="1">
      <c r="A493" s="580"/>
      <c r="B493" s="580" t="s">
        <v>140</v>
      </c>
      <c r="C493" s="476" t="s">
        <v>1007</v>
      </c>
    </row>
    <row r="494" spans="1:5" outlineLevel="1">
      <c r="A494" s="580"/>
      <c r="B494" s="580" t="s">
        <v>147</v>
      </c>
      <c r="C494" s="584" t="s">
        <v>1173</v>
      </c>
    </row>
    <row r="495" spans="1:5" outlineLevel="1">
      <c r="A495" s="580"/>
      <c r="B495" s="580" t="s">
        <v>1179</v>
      </c>
      <c r="C495" s="584" t="s">
        <v>1176</v>
      </c>
    </row>
    <row r="496" spans="1:5" outlineLevel="1">
      <c r="A496" s="580"/>
      <c r="B496" s="580" t="s">
        <v>148</v>
      </c>
      <c r="C496" s="476" t="s">
        <v>1008</v>
      </c>
    </row>
    <row r="497" spans="1:3" outlineLevel="1">
      <c r="A497" s="580"/>
      <c r="B497" s="580" t="s">
        <v>1164</v>
      </c>
      <c r="C497" s="476" t="s">
        <v>1009</v>
      </c>
    </row>
    <row r="498" spans="1:3" outlineLevel="1">
      <c r="A498" s="580"/>
      <c r="B498" s="580" t="s">
        <v>1339</v>
      </c>
      <c r="C498" s="584" t="s">
        <v>1340</v>
      </c>
    </row>
    <row r="499" spans="1:3" outlineLevel="1">
      <c r="A499" s="580"/>
      <c r="B499" s="580" t="s">
        <v>1247</v>
      </c>
      <c r="C499" s="584" t="s">
        <v>1248</v>
      </c>
    </row>
    <row r="500" spans="1:3" outlineLevel="1">
      <c r="A500" s="580"/>
      <c r="B500" s="580" t="s">
        <v>141</v>
      </c>
      <c r="C500" s="476" t="s">
        <v>1010</v>
      </c>
    </row>
    <row r="501" spans="1:3" outlineLevel="1">
      <c r="A501" s="580"/>
      <c r="B501" s="580" t="s">
        <v>1165</v>
      </c>
      <c r="C501" s="584" t="s">
        <v>1166</v>
      </c>
    </row>
    <row r="502" spans="1:3" outlineLevel="1">
      <c r="A502" s="580"/>
      <c r="B502" s="580" t="s">
        <v>1167</v>
      </c>
      <c r="C502" s="584" t="s">
        <v>1168</v>
      </c>
    </row>
    <row r="503" spans="1:3" outlineLevel="1">
      <c r="A503" s="580"/>
      <c r="B503" s="580" t="s">
        <v>1169</v>
      </c>
      <c r="C503" s="584" t="s">
        <v>1170</v>
      </c>
    </row>
    <row r="504" spans="1:3" ht="15.75" outlineLevel="1">
      <c r="A504" s="580"/>
      <c r="B504" s="580" t="s">
        <v>1171</v>
      </c>
      <c r="C504" s="584" t="s">
        <v>1172</v>
      </c>
    </row>
    <row r="505" spans="1:3" outlineLevel="1">
      <c r="A505" s="580"/>
      <c r="B505" s="580" t="s">
        <v>1341</v>
      </c>
      <c r="C505" s="584" t="s">
        <v>1343</v>
      </c>
    </row>
    <row r="506" spans="1:3" outlineLevel="1">
      <c r="A506" s="580"/>
      <c r="B506" s="580" t="s">
        <v>1342</v>
      </c>
      <c r="C506" s="584" t="s">
        <v>1344</v>
      </c>
    </row>
    <row r="507" spans="1:3" outlineLevel="1">
      <c r="A507" s="580"/>
      <c r="B507" s="580" t="s">
        <v>149</v>
      </c>
      <c r="C507" s="476" t="s">
        <v>1011</v>
      </c>
    </row>
    <row r="508" spans="1:3" outlineLevel="1">
      <c r="A508" s="580"/>
      <c r="B508" s="580" t="s">
        <v>1205</v>
      </c>
      <c r="C508" s="584" t="s">
        <v>1203</v>
      </c>
    </row>
    <row r="509" spans="1:3" outlineLevel="1">
      <c r="A509" s="580"/>
      <c r="B509" s="580" t="s">
        <v>1204</v>
      </c>
      <c r="C509" s="584" t="s">
        <v>1206</v>
      </c>
    </row>
    <row r="510" spans="1:3" outlineLevel="1">
      <c r="A510" s="580"/>
      <c r="B510" s="580" t="s">
        <v>1208</v>
      </c>
      <c r="C510" s="584" t="s">
        <v>1207</v>
      </c>
    </row>
    <row r="511" spans="1:3" outlineLevel="1">
      <c r="A511" s="580"/>
      <c r="B511" s="580" t="s">
        <v>1174</v>
      </c>
      <c r="C511" s="584" t="s">
        <v>1175</v>
      </c>
    </row>
    <row r="512" spans="1:3" outlineLevel="1">
      <c r="A512" s="580"/>
      <c r="B512" s="580" t="s">
        <v>1211</v>
      </c>
      <c r="C512" s="584" t="s">
        <v>1212</v>
      </c>
    </row>
    <row r="513" spans="1:3" outlineLevel="1">
      <c r="A513" s="580"/>
      <c r="B513" s="580" t="s">
        <v>1210</v>
      </c>
      <c r="C513" s="584" t="s">
        <v>1209</v>
      </c>
    </row>
    <row r="514" spans="1:3" outlineLevel="1">
      <c r="A514" s="580"/>
      <c r="B514" s="580" t="s">
        <v>150</v>
      </c>
      <c r="C514" s="584" t="s">
        <v>1177</v>
      </c>
    </row>
    <row r="515" spans="1:3" outlineLevel="1">
      <c r="A515" s="580"/>
      <c r="B515" s="580" t="s">
        <v>1180</v>
      </c>
      <c r="C515" s="584" t="s">
        <v>1181</v>
      </c>
    </row>
    <row r="516" spans="1:3" outlineLevel="1">
      <c r="A516" s="580"/>
      <c r="B516" s="580" t="s">
        <v>151</v>
      </c>
      <c r="C516" s="476" t="s">
        <v>1012</v>
      </c>
    </row>
    <row r="517" spans="1:3" outlineLevel="1">
      <c r="A517" s="580"/>
      <c r="B517" s="580" t="s">
        <v>152</v>
      </c>
      <c r="C517" s="584" t="s">
        <v>1182</v>
      </c>
    </row>
    <row r="518" spans="1:3" outlineLevel="1">
      <c r="A518" s="580"/>
      <c r="B518" s="580" t="s">
        <v>1184</v>
      </c>
      <c r="C518" s="584" t="s">
        <v>1183</v>
      </c>
    </row>
    <row r="519" spans="1:3" outlineLevel="1">
      <c r="A519" s="580"/>
      <c r="B519" s="580" t="s">
        <v>1333</v>
      </c>
      <c r="C519" s="584" t="s">
        <v>1334</v>
      </c>
    </row>
    <row r="520" spans="1:3" s="542" customFormat="1" outlineLevel="1">
      <c r="A520" s="580"/>
      <c r="B520" s="580" t="s">
        <v>1331</v>
      </c>
      <c r="C520" s="584" t="s">
        <v>1332</v>
      </c>
    </row>
    <row r="521" spans="1:3" s="542" customFormat="1" outlineLevel="1">
      <c r="A521" s="580"/>
      <c r="B521" s="580" t="s">
        <v>1331</v>
      </c>
      <c r="C521" s="584" t="s">
        <v>1332</v>
      </c>
    </row>
    <row r="522" spans="1:3" s="542" customFormat="1" outlineLevel="1">
      <c r="A522" s="580"/>
      <c r="B522" s="580" t="s">
        <v>1100</v>
      </c>
      <c r="C522" s="584" t="s">
        <v>1099</v>
      </c>
    </row>
    <row r="523" spans="1:3" outlineLevel="1">
      <c r="A523" s="580"/>
      <c r="B523" s="580" t="s">
        <v>153</v>
      </c>
      <c r="C523" s="476" t="s">
        <v>1013</v>
      </c>
    </row>
    <row r="524" spans="1:3" outlineLevel="1">
      <c r="A524" s="580"/>
      <c r="B524" s="580" t="s">
        <v>140</v>
      </c>
      <c r="C524" s="476" t="s">
        <v>1007</v>
      </c>
    </row>
    <row r="525" spans="1:3" outlineLevel="1">
      <c r="A525" s="580"/>
      <c r="B525" s="580" t="s">
        <v>155</v>
      </c>
      <c r="C525" s="476" t="s">
        <v>1014</v>
      </c>
    </row>
    <row r="526" spans="1:3" s="542" customFormat="1" ht="25.5" outlineLevel="1">
      <c r="A526" s="580"/>
      <c r="B526" s="5" t="s">
        <v>1107</v>
      </c>
      <c r="C526" s="585" t="s">
        <v>1108</v>
      </c>
    </row>
    <row r="527" spans="1:3" s="542" customFormat="1" ht="25.5" outlineLevel="1">
      <c r="A527" s="580"/>
      <c r="B527" s="5" t="s">
        <v>1185</v>
      </c>
      <c r="C527" s="585" t="s">
        <v>1186</v>
      </c>
    </row>
    <row r="528" spans="1:3" outlineLevel="1">
      <c r="A528" s="580"/>
      <c r="B528" s="580" t="s">
        <v>156</v>
      </c>
      <c r="C528" s="476" t="s">
        <v>1015</v>
      </c>
    </row>
    <row r="529" spans="1:6" outlineLevel="1">
      <c r="A529" s="580"/>
      <c r="B529" s="580" t="s">
        <v>157</v>
      </c>
      <c r="C529" s="476" t="s">
        <v>1016</v>
      </c>
    </row>
    <row r="530" spans="1:6" outlineLevel="1">
      <c r="A530" s="580"/>
      <c r="B530" s="580" t="s">
        <v>140</v>
      </c>
      <c r="C530" s="476" t="s">
        <v>1007</v>
      </c>
    </row>
    <row r="531" spans="1:6" outlineLevel="1">
      <c r="A531" s="580"/>
      <c r="B531" s="580" t="s">
        <v>158</v>
      </c>
      <c r="C531" s="476" t="s">
        <v>1017</v>
      </c>
    </row>
    <row r="532" spans="1:6" outlineLevel="1">
      <c r="A532" s="580"/>
      <c r="B532" s="580" t="s">
        <v>159</v>
      </c>
      <c r="C532" s="476" t="s">
        <v>1018</v>
      </c>
    </row>
    <row r="533" spans="1:6" outlineLevel="1">
      <c r="A533" s="580"/>
      <c r="B533" s="580" t="s">
        <v>142</v>
      </c>
      <c r="C533" s="476" t="s">
        <v>1019</v>
      </c>
      <c r="D533" s="528"/>
      <c r="E533" s="528"/>
      <c r="F533" s="528"/>
    </row>
    <row r="534" spans="1:6" outlineLevel="1">
      <c r="A534" s="580"/>
      <c r="B534" s="580" t="s">
        <v>143</v>
      </c>
      <c r="C534" s="476" t="s">
        <v>1020</v>
      </c>
      <c r="D534" s="528"/>
      <c r="E534" s="528"/>
      <c r="F534" s="528"/>
    </row>
    <row r="535" spans="1:6" outlineLevel="1">
      <c r="A535" s="580"/>
      <c r="B535" s="580" t="s">
        <v>154</v>
      </c>
      <c r="C535" s="476" t="s">
        <v>1021</v>
      </c>
      <c r="D535" s="528"/>
      <c r="E535" s="528"/>
      <c r="F535" s="528"/>
    </row>
    <row r="536" spans="1:6" outlineLevel="1">
      <c r="A536" s="580"/>
      <c r="B536" s="580" t="s">
        <v>1291</v>
      </c>
      <c r="C536" s="584" t="s">
        <v>1292</v>
      </c>
      <c r="D536" s="528"/>
      <c r="E536" s="528"/>
      <c r="F536" s="528"/>
    </row>
    <row r="537" spans="1:6" outlineLevel="1">
      <c r="A537" s="580"/>
      <c r="B537" s="580" t="s">
        <v>144</v>
      </c>
      <c r="C537" s="580" t="s">
        <v>1022</v>
      </c>
    </row>
    <row r="538" spans="1:6" outlineLevel="1">
      <c r="A538" s="580"/>
      <c r="B538" s="580" t="s">
        <v>145</v>
      </c>
      <c r="C538" s="580" t="s">
        <v>1023</v>
      </c>
    </row>
    <row r="539" spans="1:6" outlineLevel="1">
      <c r="A539" s="580"/>
      <c r="B539" s="580" t="s">
        <v>146</v>
      </c>
      <c r="C539" s="580" t="s">
        <v>1024</v>
      </c>
    </row>
    <row r="540" spans="1:6" ht="25.5" outlineLevel="1">
      <c r="A540" s="580"/>
      <c r="B540" s="5" t="s">
        <v>1345</v>
      </c>
      <c r="C540" s="5" t="s">
        <v>1346</v>
      </c>
    </row>
    <row r="541" spans="1:6" outlineLevel="1">
      <c r="A541" s="580"/>
      <c r="B541" s="580" t="s">
        <v>1349</v>
      </c>
      <c r="C541" s="580" t="s">
        <v>1347</v>
      </c>
    </row>
    <row r="542" spans="1:6" ht="25.5" outlineLevel="1">
      <c r="A542" s="580"/>
      <c r="B542" s="5" t="s">
        <v>1350</v>
      </c>
      <c r="C542" s="5" t="s">
        <v>1348</v>
      </c>
    </row>
    <row r="543" spans="1:6" outlineLevel="1">
      <c r="A543" s="580"/>
      <c r="B543" s="5" t="s">
        <v>1240</v>
      </c>
      <c r="C543" s="5" t="s">
        <v>1238</v>
      </c>
    </row>
    <row r="544" spans="1:6" outlineLevel="1">
      <c r="A544" s="580"/>
      <c r="B544" s="5" t="s">
        <v>1239</v>
      </c>
      <c r="C544" s="5" t="s">
        <v>1241</v>
      </c>
    </row>
    <row r="545" spans="1:4" s="542" customFormat="1" ht="28.5" outlineLevel="1">
      <c r="A545" s="580"/>
      <c r="B545" s="5" t="s">
        <v>1190</v>
      </c>
      <c r="C545" s="5" t="s">
        <v>1188</v>
      </c>
    </row>
    <row r="546" spans="1:4" ht="28.5" outlineLevel="1">
      <c r="A546" s="580"/>
      <c r="B546" s="5" t="s">
        <v>1191</v>
      </c>
      <c r="C546" s="5" t="s">
        <v>1189</v>
      </c>
    </row>
    <row r="547" spans="1:4" outlineLevel="1">
      <c r="A547" s="580"/>
      <c r="B547" s="580" t="s">
        <v>1351</v>
      </c>
      <c r="C547" s="580" t="s">
        <v>1353</v>
      </c>
    </row>
    <row r="548" spans="1:4" ht="25.5" outlineLevel="1">
      <c r="A548" s="580"/>
      <c r="B548" s="5" t="s">
        <v>1352</v>
      </c>
      <c r="C548" s="5" t="s">
        <v>1354</v>
      </c>
    </row>
    <row r="549" spans="1:4" outlineLevel="1">
      <c r="A549" s="580"/>
      <c r="B549" s="5" t="s">
        <v>1242</v>
      </c>
      <c r="C549" s="5" t="s">
        <v>1243</v>
      </c>
    </row>
    <row r="550" spans="1:4" outlineLevel="1">
      <c r="A550" s="580"/>
      <c r="B550" s="580" t="s">
        <v>1356</v>
      </c>
      <c r="C550" s="580" t="s">
        <v>1355</v>
      </c>
    </row>
    <row r="551" spans="1:4" outlineLevel="1">
      <c r="A551" s="580"/>
      <c r="B551" s="580" t="s">
        <v>1028</v>
      </c>
      <c r="C551" s="580" t="s">
        <v>1026</v>
      </c>
    </row>
    <row r="552" spans="1:4" outlineLevel="1">
      <c r="A552" s="580"/>
      <c r="B552" s="580" t="s">
        <v>1028</v>
      </c>
      <c r="C552" s="580" t="s">
        <v>1026</v>
      </c>
    </row>
    <row r="553" spans="1:4" s="542" customFormat="1" ht="15.75" outlineLevel="1">
      <c r="A553" s="580"/>
      <c r="B553" s="580" t="s">
        <v>1201</v>
      </c>
      <c r="C553" s="580" t="s">
        <v>1200</v>
      </c>
    </row>
    <row r="554" spans="1:4" ht="28.5" outlineLevel="1">
      <c r="A554" s="580"/>
      <c r="B554" s="585" t="s">
        <v>1245</v>
      </c>
      <c r="C554" s="5" t="s">
        <v>1246</v>
      </c>
    </row>
    <row r="555" spans="1:4" outlineLevel="1">
      <c r="A555" s="580"/>
      <c r="B555" s="580" t="s">
        <v>1028</v>
      </c>
      <c r="C555" s="580" t="s">
        <v>1026</v>
      </c>
    </row>
    <row r="556" spans="1:4" outlineLevel="1">
      <c r="A556" s="580"/>
      <c r="B556" s="580" t="s">
        <v>1249</v>
      </c>
      <c r="C556" s="580" t="s">
        <v>1250</v>
      </c>
    </row>
    <row r="557" spans="1:4" outlineLevel="1">
      <c r="A557" s="580"/>
      <c r="B557" s="580" t="s">
        <v>1101</v>
      </c>
      <c r="C557" s="580" t="s">
        <v>1104</v>
      </c>
    </row>
    <row r="558" spans="1:4" outlineLevel="1">
      <c r="A558" s="580"/>
      <c r="B558" s="580" t="s">
        <v>1102</v>
      </c>
      <c r="C558" s="580" t="s">
        <v>1105</v>
      </c>
    </row>
    <row r="559" spans="1:4" outlineLevel="1">
      <c r="A559" s="580"/>
      <c r="B559" s="580" t="s">
        <v>1103</v>
      </c>
      <c r="C559" s="580" t="s">
        <v>1106</v>
      </c>
    </row>
    <row r="560" spans="1:4" outlineLevel="1">
      <c r="A560" s="580"/>
      <c r="B560" s="580" t="s">
        <v>1187</v>
      </c>
      <c r="C560" s="584" t="s">
        <v>1420</v>
      </c>
      <c r="D560" s="528"/>
    </row>
    <row r="561" spans="1:3" outlineLevel="1">
      <c r="A561" s="580"/>
      <c r="B561" s="580" t="s">
        <v>1027</v>
      </c>
      <c r="C561" s="476" t="s">
        <v>1025</v>
      </c>
    </row>
    <row r="562" spans="1:3" outlineLevel="1">
      <c r="A562" s="580"/>
      <c r="B562" s="580" t="s">
        <v>1028</v>
      </c>
      <c r="C562" s="476" t="s">
        <v>1026</v>
      </c>
    </row>
    <row r="563" spans="1:3" outlineLevel="1">
      <c r="A563" s="580"/>
      <c r="B563" s="580" t="s">
        <v>136</v>
      </c>
      <c r="C563" s="580" t="s">
        <v>1029</v>
      </c>
    </row>
    <row r="564" spans="1:3" s="542" customFormat="1" outlineLevel="1">
      <c r="A564" s="580"/>
      <c r="B564" s="580" t="s">
        <v>1202</v>
      </c>
      <c r="C564" s="580" t="s">
        <v>1251</v>
      </c>
    </row>
    <row r="565" spans="1:3" s="542" customFormat="1" outlineLevel="1">
      <c r="A565" s="580"/>
      <c r="B565" s="580" t="s">
        <v>1178</v>
      </c>
      <c r="C565" s="580" t="s">
        <v>1252</v>
      </c>
    </row>
    <row r="566" spans="1:3" s="542" customFormat="1" outlineLevel="1">
      <c r="A566" s="580"/>
      <c r="B566" s="580" t="s">
        <v>1220</v>
      </c>
      <c r="C566" s="580" t="s">
        <v>1253</v>
      </c>
    </row>
    <row r="567" spans="1:3" s="542" customFormat="1" outlineLevel="1">
      <c r="A567" s="580"/>
      <c r="B567" s="580" t="s">
        <v>1221</v>
      </c>
      <c r="C567" s="580" t="s">
        <v>1254</v>
      </c>
    </row>
    <row r="568" spans="1:3" s="542" customFormat="1" outlineLevel="1">
      <c r="A568" s="580"/>
      <c r="B568" s="580" t="s">
        <v>1194</v>
      </c>
      <c r="C568" s="580" t="s">
        <v>1255</v>
      </c>
    </row>
    <row r="569" spans="1:3" s="542" customFormat="1" outlineLevel="1">
      <c r="A569" s="580"/>
      <c r="B569" s="580" t="s">
        <v>1192</v>
      </c>
      <c r="C569" s="580" t="s">
        <v>1256</v>
      </c>
    </row>
    <row r="570" spans="1:3" s="542" customFormat="1" outlineLevel="1">
      <c r="A570" s="580"/>
      <c r="B570" s="580" t="s">
        <v>1193</v>
      </c>
      <c r="C570" s="580" t="s">
        <v>1257</v>
      </c>
    </row>
    <row r="571" spans="1:3" s="542" customFormat="1" outlineLevel="1">
      <c r="A571" s="580"/>
      <c r="B571" s="580" t="s">
        <v>1195</v>
      </c>
      <c r="C571" s="580" t="s">
        <v>1258</v>
      </c>
    </row>
    <row r="572" spans="1:3" s="542" customFormat="1" outlineLevel="1">
      <c r="A572" s="580"/>
      <c r="B572" s="580" t="s">
        <v>1259</v>
      </c>
      <c r="C572" s="580" t="s">
        <v>1260</v>
      </c>
    </row>
    <row r="573" spans="1:3" s="542" customFormat="1" outlineLevel="1">
      <c r="A573" s="580"/>
      <c r="B573" s="580" t="s">
        <v>1213</v>
      </c>
      <c r="C573" s="580" t="s">
        <v>1261</v>
      </c>
    </row>
    <row r="574" spans="1:3" s="542" customFormat="1" ht="38.25" outlineLevel="1">
      <c r="A574" s="580"/>
      <c r="B574" s="5" t="s">
        <v>1214</v>
      </c>
      <c r="C574" s="5" t="s">
        <v>1262</v>
      </c>
    </row>
    <row r="575" spans="1:3" s="542" customFormat="1" ht="38.25" outlineLevel="1">
      <c r="A575" s="580"/>
      <c r="B575" s="5" t="s">
        <v>1215</v>
      </c>
      <c r="C575" s="5" t="s">
        <v>1263</v>
      </c>
    </row>
    <row r="576" spans="1:3" s="542" customFormat="1" ht="76.5" outlineLevel="1">
      <c r="A576" s="580"/>
      <c r="B576" s="5" t="s">
        <v>1216</v>
      </c>
      <c r="C576" s="5" t="s">
        <v>1264</v>
      </c>
    </row>
    <row r="577" spans="1:3" s="542" customFormat="1" ht="51" outlineLevel="1">
      <c r="A577" s="580"/>
      <c r="B577" s="5" t="s">
        <v>1219</v>
      </c>
      <c r="C577" s="5" t="s">
        <v>1265</v>
      </c>
    </row>
    <row r="578" spans="1:3" s="542" customFormat="1" ht="51" outlineLevel="1">
      <c r="A578" s="580"/>
      <c r="B578" s="5" t="s">
        <v>1217</v>
      </c>
      <c r="C578" s="5" t="s">
        <v>1266</v>
      </c>
    </row>
    <row r="579" spans="1:3" s="542" customFormat="1" ht="76.5" outlineLevel="1">
      <c r="A579" s="580"/>
      <c r="B579" s="5" t="s">
        <v>1218</v>
      </c>
      <c r="C579" s="5" t="s">
        <v>1267</v>
      </c>
    </row>
    <row r="580" spans="1:3" s="542" customFormat="1" outlineLevel="1">
      <c r="A580" s="580"/>
      <c r="B580" s="580" t="s">
        <v>1360</v>
      </c>
      <c r="C580" s="580" t="s">
        <v>1367</v>
      </c>
    </row>
    <row r="581" spans="1:3" s="542" customFormat="1" outlineLevel="1">
      <c r="A581" s="580"/>
      <c r="B581" s="580" t="s">
        <v>1222</v>
      </c>
      <c r="C581" s="580" t="s">
        <v>1268</v>
      </c>
    </row>
    <row r="582" spans="1:3" s="542" customFormat="1" outlineLevel="1">
      <c r="A582" s="580"/>
      <c r="B582" s="580" t="s">
        <v>1272</v>
      </c>
      <c r="C582" s="580" t="s">
        <v>1437</v>
      </c>
    </row>
    <row r="583" spans="1:3" s="542" customFormat="1" outlineLevel="1">
      <c r="A583" s="580"/>
      <c r="B583" s="580" t="s">
        <v>1225</v>
      </c>
      <c r="C583" s="580" t="s">
        <v>1269</v>
      </c>
    </row>
    <row r="584" spans="1:3" s="542" customFormat="1" outlineLevel="1">
      <c r="A584" s="580"/>
      <c r="B584" s="580" t="s">
        <v>1223</v>
      </c>
      <c r="C584" s="580" t="s">
        <v>1437</v>
      </c>
    </row>
    <row r="585" spans="1:3" s="542" customFormat="1" outlineLevel="1">
      <c r="A585" s="580"/>
      <c r="B585" s="580" t="s">
        <v>1224</v>
      </c>
      <c r="C585" s="580" t="s">
        <v>1270</v>
      </c>
    </row>
    <row r="586" spans="1:3" s="542" customFormat="1" outlineLevel="1">
      <c r="A586" s="580"/>
      <c r="B586" s="580" t="s">
        <v>1226</v>
      </c>
      <c r="C586" s="580" t="s">
        <v>1437</v>
      </c>
    </row>
    <row r="587" spans="1:3" s="542" customFormat="1" outlineLevel="1">
      <c r="A587" s="580"/>
      <c r="B587" s="580" t="s">
        <v>1244</v>
      </c>
      <c r="C587" s="580" t="s">
        <v>1271</v>
      </c>
    </row>
    <row r="588" spans="1:3" s="542" customFormat="1" outlineLevel="1">
      <c r="A588" s="580"/>
      <c r="B588" s="580" t="s">
        <v>1416</v>
      </c>
      <c r="C588" s="580" t="s">
        <v>1417</v>
      </c>
    </row>
    <row r="589" spans="1:3" s="542" customFormat="1" outlineLevel="1">
      <c r="A589" s="580"/>
      <c r="B589" s="580" t="s">
        <v>1361</v>
      </c>
      <c r="C589" s="580" t="s">
        <v>1366</v>
      </c>
    </row>
    <row r="590" spans="1:3" s="542" customFormat="1" outlineLevel="1">
      <c r="A590" s="580"/>
      <c r="B590" s="580" t="s">
        <v>1227</v>
      </c>
      <c r="C590" s="580" t="s">
        <v>1273</v>
      </c>
    </row>
    <row r="591" spans="1:3" s="542" customFormat="1" outlineLevel="1">
      <c r="A591" s="580"/>
      <c r="B591" s="580" t="s">
        <v>1228</v>
      </c>
      <c r="C591" s="580" t="s">
        <v>1274</v>
      </c>
    </row>
    <row r="592" spans="1:3" s="542" customFormat="1" ht="25.5" outlineLevel="1">
      <c r="A592" s="580"/>
      <c r="B592" s="5" t="s">
        <v>1098</v>
      </c>
      <c r="C592" s="5" t="s">
        <v>1277</v>
      </c>
    </row>
    <row r="593" spans="1:3" s="542" customFormat="1" outlineLevel="1">
      <c r="A593" s="580"/>
      <c r="B593" s="580" t="s">
        <v>1231</v>
      </c>
      <c r="C593" s="580" t="s">
        <v>1275</v>
      </c>
    </row>
    <row r="594" spans="1:3" s="542" customFormat="1" ht="25.5" outlineLevel="1">
      <c r="A594" s="580"/>
      <c r="B594" s="5" t="s">
        <v>1097</v>
      </c>
      <c r="C594" s="5" t="s">
        <v>1278</v>
      </c>
    </row>
    <row r="595" spans="1:3" s="542" customFormat="1" outlineLevel="1">
      <c r="A595" s="580"/>
      <c r="B595" s="580" t="s">
        <v>1229</v>
      </c>
      <c r="C595" s="580" t="s">
        <v>1280</v>
      </c>
    </row>
    <row r="596" spans="1:3" s="542" customFormat="1" ht="25.5" outlineLevel="1">
      <c r="A596" s="580"/>
      <c r="B596" s="5" t="s">
        <v>1276</v>
      </c>
      <c r="C596" s="5" t="s">
        <v>1279</v>
      </c>
    </row>
    <row r="597" spans="1:3" s="542" customFormat="1" outlineLevel="1">
      <c r="A597" s="580"/>
      <c r="B597" s="580" t="s">
        <v>1230</v>
      </c>
      <c r="C597" s="580" t="s">
        <v>1281</v>
      </c>
    </row>
    <row r="598" spans="1:3" s="542" customFormat="1" outlineLevel="1">
      <c r="A598" s="580"/>
      <c r="B598" s="580" t="s">
        <v>1362</v>
      </c>
      <c r="C598" s="580" t="s">
        <v>1365</v>
      </c>
    </row>
    <row r="599" spans="1:3" s="542" customFormat="1" outlineLevel="1">
      <c r="A599" s="580"/>
      <c r="B599" s="580" t="s">
        <v>1368</v>
      </c>
      <c r="C599" s="580" t="s">
        <v>1374</v>
      </c>
    </row>
    <row r="600" spans="1:3" s="542" customFormat="1" outlineLevel="1">
      <c r="A600" s="580"/>
      <c r="B600" s="580" t="s">
        <v>1369</v>
      </c>
      <c r="C600" s="580" t="s">
        <v>1375</v>
      </c>
    </row>
    <row r="601" spans="1:3" s="542" customFormat="1" outlineLevel="1">
      <c r="A601" s="580"/>
      <c r="B601" s="580" t="s">
        <v>1370</v>
      </c>
      <c r="C601" s="580" t="s">
        <v>1376</v>
      </c>
    </row>
    <row r="602" spans="1:3" s="542" customFormat="1" outlineLevel="1">
      <c r="A602" s="580"/>
      <c r="B602" s="580" t="s">
        <v>1232</v>
      </c>
      <c r="C602" s="580" t="s">
        <v>1282</v>
      </c>
    </row>
    <row r="603" spans="1:3" s="542" customFormat="1" outlineLevel="1">
      <c r="A603" s="580"/>
      <c r="B603" s="580" t="s">
        <v>1363</v>
      </c>
      <c r="C603" s="580" t="s">
        <v>1364</v>
      </c>
    </row>
    <row r="604" spans="1:3" s="542" customFormat="1" outlineLevel="1">
      <c r="A604" s="580"/>
      <c r="B604" s="580" t="s">
        <v>1371</v>
      </c>
      <c r="C604" s="580" t="s">
        <v>1377</v>
      </c>
    </row>
    <row r="605" spans="1:3" s="542" customFormat="1" outlineLevel="1">
      <c r="A605" s="580"/>
      <c r="B605" s="580" t="s">
        <v>1372</v>
      </c>
      <c r="C605" s="580" t="s">
        <v>1378</v>
      </c>
    </row>
    <row r="606" spans="1:3" s="542" customFormat="1" outlineLevel="1">
      <c r="A606" s="580"/>
      <c r="B606" s="580" t="s">
        <v>1373</v>
      </c>
      <c r="C606" s="580" t="s">
        <v>1379</v>
      </c>
    </row>
    <row r="607" spans="1:3" s="542" customFormat="1" outlineLevel="1">
      <c r="A607" s="580"/>
      <c r="B607" s="580" t="s">
        <v>1233</v>
      </c>
      <c r="C607" s="580" t="s">
        <v>1283</v>
      </c>
    </row>
    <row r="608" spans="1:3" s="542" customFormat="1" ht="25.5" outlineLevel="1">
      <c r="A608" s="580"/>
      <c r="B608" s="5" t="s">
        <v>1335</v>
      </c>
      <c r="C608" s="580" t="s">
        <v>1392</v>
      </c>
    </row>
    <row r="609" spans="1:3" s="542" customFormat="1" outlineLevel="1">
      <c r="A609" s="580"/>
      <c r="B609" s="580" t="s">
        <v>1383</v>
      </c>
      <c r="C609" s="580" t="s">
        <v>1393</v>
      </c>
    </row>
    <row r="610" spans="1:3" s="542" customFormat="1" outlineLevel="1">
      <c r="A610" s="580"/>
      <c r="B610" s="580" t="s">
        <v>1380</v>
      </c>
      <c r="C610" s="580" t="s">
        <v>1412</v>
      </c>
    </row>
    <row r="611" spans="1:3" s="542" customFormat="1" outlineLevel="1">
      <c r="A611" s="580"/>
      <c r="B611" s="580" t="s">
        <v>1395</v>
      </c>
      <c r="C611" s="580" t="s">
        <v>1394</v>
      </c>
    </row>
    <row r="612" spans="1:3" s="542" customFormat="1" outlineLevel="1">
      <c r="A612" s="580"/>
      <c r="B612" s="580" t="s">
        <v>1358</v>
      </c>
      <c r="C612" s="580" t="s">
        <v>1396</v>
      </c>
    </row>
    <row r="613" spans="1:3" s="542" customFormat="1" outlineLevel="1">
      <c r="A613" s="580"/>
      <c r="B613" s="580" t="s">
        <v>1357</v>
      </c>
      <c r="C613" s="580" t="s">
        <v>1397</v>
      </c>
    </row>
    <row r="614" spans="1:3" s="542" customFormat="1" outlineLevel="1">
      <c r="A614" s="580"/>
      <c r="B614" s="580" t="s">
        <v>1028</v>
      </c>
      <c r="C614" s="580" t="s">
        <v>1026</v>
      </c>
    </row>
    <row r="615" spans="1:3" s="542" customFormat="1" ht="25.5" outlineLevel="1">
      <c r="A615" s="580"/>
      <c r="B615" s="5" t="s">
        <v>1336</v>
      </c>
      <c r="C615" s="580" t="s">
        <v>1391</v>
      </c>
    </row>
    <row r="616" spans="1:3" s="542" customFormat="1" outlineLevel="1">
      <c r="A616" s="580"/>
      <c r="B616" s="580" t="s">
        <v>1359</v>
      </c>
      <c r="C616" s="580" t="s">
        <v>1390</v>
      </c>
    </row>
    <row r="617" spans="1:3" s="542" customFormat="1" outlineLevel="1">
      <c r="A617" s="580"/>
      <c r="B617" s="580" t="s">
        <v>1381</v>
      </c>
      <c r="C617" s="580" t="s">
        <v>1413</v>
      </c>
    </row>
    <row r="618" spans="1:3" s="542" customFormat="1" outlineLevel="1">
      <c r="A618" s="580"/>
      <c r="B618" s="580" t="s">
        <v>1389</v>
      </c>
      <c r="C618" s="580" t="s">
        <v>1388</v>
      </c>
    </row>
    <row r="619" spans="1:3" s="542" customFormat="1" outlineLevel="1">
      <c r="A619" s="580"/>
      <c r="B619" s="580" t="s">
        <v>1398</v>
      </c>
      <c r="C619" s="580" t="s">
        <v>1399</v>
      </c>
    </row>
    <row r="620" spans="1:3" s="542" customFormat="1" outlineLevel="1">
      <c r="A620" s="580"/>
      <c r="B620" s="580" t="s">
        <v>1338</v>
      </c>
      <c r="C620" s="580" t="s">
        <v>1387</v>
      </c>
    </row>
    <row r="621" spans="1:3" s="542" customFormat="1" outlineLevel="1">
      <c r="A621" s="580"/>
      <c r="B621" s="580" t="s">
        <v>1337</v>
      </c>
      <c r="C621" s="580" t="s">
        <v>1386</v>
      </c>
    </row>
    <row r="622" spans="1:3" s="542" customFormat="1" outlineLevel="1">
      <c r="A622" s="580"/>
      <c r="B622" s="580" t="s">
        <v>1385</v>
      </c>
      <c r="C622" s="580" t="s">
        <v>1400</v>
      </c>
    </row>
    <row r="623" spans="1:3" s="542" customFormat="1" outlineLevel="1">
      <c r="A623" s="580"/>
      <c r="B623" s="580" t="s">
        <v>1384</v>
      </c>
      <c r="C623" s="580" t="s">
        <v>1401</v>
      </c>
    </row>
    <row r="624" spans="1:3" s="542" customFormat="1" outlineLevel="1">
      <c r="A624" s="580"/>
      <c r="B624" s="580" t="s">
        <v>1382</v>
      </c>
      <c r="C624" s="580" t="s">
        <v>1402</v>
      </c>
    </row>
    <row r="625" spans="1:3" s="542" customFormat="1" outlineLevel="1">
      <c r="A625" s="580"/>
      <c r="B625" s="580" t="s">
        <v>1403</v>
      </c>
      <c r="C625" s="580" t="s">
        <v>1026</v>
      </c>
    </row>
    <row r="626" spans="1:3" s="542" customFormat="1" outlineLevel="1">
      <c r="A626" s="580"/>
      <c r="B626" s="580" t="s">
        <v>1405</v>
      </c>
      <c r="C626" s="580" t="s">
        <v>1404</v>
      </c>
    </row>
    <row r="627" spans="1:3" s="542" customFormat="1" outlineLevel="1">
      <c r="A627" s="580"/>
      <c r="B627" s="580" t="s">
        <v>1406</v>
      </c>
      <c r="C627" s="580" t="s">
        <v>1407</v>
      </c>
    </row>
    <row r="628" spans="1:3" s="542" customFormat="1" outlineLevel="1">
      <c r="A628" s="580"/>
      <c r="B628" s="580" t="s">
        <v>1410</v>
      </c>
      <c r="C628" s="580" t="s">
        <v>1408</v>
      </c>
    </row>
    <row r="629" spans="1:3" s="542" customFormat="1" outlineLevel="1">
      <c r="A629" s="580"/>
      <c r="B629" s="580" t="s">
        <v>1411</v>
      </c>
      <c r="C629" s="580" t="s">
        <v>1409</v>
      </c>
    </row>
    <row r="630" spans="1:3" s="542" customFormat="1" outlineLevel="1">
      <c r="A630" s="580"/>
      <c r="B630" s="580" t="s">
        <v>1285</v>
      </c>
      <c r="C630" s="580" t="s">
        <v>1284</v>
      </c>
    </row>
    <row r="631" spans="1:3" s="542" customFormat="1" outlineLevel="1">
      <c r="A631" s="580"/>
      <c r="B631" s="580" t="s">
        <v>1234</v>
      </c>
      <c r="C631" s="580" t="s">
        <v>1286</v>
      </c>
    </row>
    <row r="632" spans="1:3" s="542" customFormat="1" outlineLevel="1">
      <c r="A632" s="580"/>
      <c r="B632" s="580" t="s">
        <v>1235</v>
      </c>
      <c r="C632" s="580" t="s">
        <v>1287</v>
      </c>
    </row>
    <row r="633" spans="1:3" s="542" customFormat="1" outlineLevel="1">
      <c r="A633" s="580"/>
      <c r="B633" s="580" t="s">
        <v>157</v>
      </c>
      <c r="C633" s="580" t="s">
        <v>1288</v>
      </c>
    </row>
    <row r="634" spans="1:3" s="542" customFormat="1" outlineLevel="1">
      <c r="A634" s="580"/>
      <c r="B634" s="580" t="s">
        <v>1236</v>
      </c>
      <c r="C634" s="580" t="s">
        <v>1289</v>
      </c>
    </row>
    <row r="635" spans="1:3" s="542" customFormat="1" outlineLevel="1">
      <c r="A635" s="580"/>
      <c r="B635" s="580" t="s">
        <v>1237</v>
      </c>
      <c r="C635" s="580" t="s">
        <v>1290</v>
      </c>
    </row>
    <row r="636" spans="1:3" s="542" customFormat="1" outlineLevel="1">
      <c r="A636" s="580"/>
      <c r="B636" s="580" t="s">
        <v>1421</v>
      </c>
      <c r="C636" s="580" t="s">
        <v>1422</v>
      </c>
    </row>
    <row r="637" spans="1:3" s="542" customFormat="1" ht="25.5" outlineLevel="1">
      <c r="A637" s="580"/>
      <c r="B637" s="5" t="s">
        <v>1423</v>
      </c>
      <c r="C637" s="5" t="s">
        <v>1426</v>
      </c>
    </row>
    <row r="638" spans="1:3" s="542" customFormat="1" outlineLevel="1">
      <c r="A638" s="580"/>
      <c r="B638" s="580" t="s">
        <v>1425</v>
      </c>
      <c r="C638" s="580" t="s">
        <v>1427</v>
      </c>
    </row>
    <row r="639" spans="1:3" s="542" customFormat="1" outlineLevel="1">
      <c r="A639" s="580"/>
      <c r="B639" s="580" t="s">
        <v>1424</v>
      </c>
      <c r="C639" s="580" t="s">
        <v>1428</v>
      </c>
    </row>
    <row r="640" spans="1:3" s="542" customFormat="1" outlineLevel="1">
      <c r="A640" s="580"/>
      <c r="B640" s="580" t="s">
        <v>1198</v>
      </c>
      <c r="C640" s="584" t="s">
        <v>1199</v>
      </c>
    </row>
    <row r="641" spans="1:3" s="542" customFormat="1" outlineLevel="1">
      <c r="A641" s="580"/>
      <c r="B641" s="564" t="s">
        <v>1429</v>
      </c>
      <c r="C641" s="580" t="s">
        <v>1431</v>
      </c>
    </row>
    <row r="642" spans="1:3" s="542" customFormat="1" outlineLevel="1">
      <c r="A642" s="580"/>
      <c r="B642" s="564" t="s">
        <v>1433</v>
      </c>
      <c r="C642" s="580" t="s">
        <v>1432</v>
      </c>
    </row>
    <row r="643" spans="1:3" s="542" customFormat="1" outlineLevel="1">
      <c r="A643" s="580"/>
      <c r="B643" s="564" t="s">
        <v>1434</v>
      </c>
      <c r="C643" s="580" t="s">
        <v>1435</v>
      </c>
    </row>
    <row r="644" spans="1:3" s="542" customFormat="1" outlineLevel="1">
      <c r="A644" s="580"/>
      <c r="B644" s="564" t="s">
        <v>1430</v>
      </c>
      <c r="C644" s="580" t="s">
        <v>1436</v>
      </c>
    </row>
    <row r="645" spans="1:3" s="542" customFormat="1" outlineLevel="1">
      <c r="A645" s="580"/>
      <c r="B645" s="580"/>
      <c r="C645" s="580"/>
    </row>
    <row r="646" spans="1:3">
      <c r="A646" s="586" t="s">
        <v>1030</v>
      </c>
      <c r="B646" s="580"/>
      <c r="C646" s="476"/>
    </row>
    <row r="647" spans="1:3" outlineLevel="1">
      <c r="A647" s="580"/>
      <c r="B647" s="580" t="s">
        <v>415</v>
      </c>
      <c r="C647" s="476" t="s">
        <v>1031</v>
      </c>
    </row>
    <row r="648" spans="1:3" outlineLevel="1">
      <c r="A648" s="580"/>
      <c r="B648" s="580" t="s">
        <v>416</v>
      </c>
      <c r="C648" s="476" t="s">
        <v>1032</v>
      </c>
    </row>
    <row r="649" spans="1:3" outlineLevel="1">
      <c r="A649" s="580"/>
      <c r="B649" s="580" t="s">
        <v>417</v>
      </c>
      <c r="C649" s="476" t="s">
        <v>1033</v>
      </c>
    </row>
    <row r="650" spans="1:3">
      <c r="A650" s="586" t="s">
        <v>1034</v>
      </c>
      <c r="B650" s="580"/>
      <c r="C650" s="476"/>
    </row>
  </sheetData>
  <phoneticPr fontId="4" type="noConversion"/>
  <conditionalFormatting sqref="B550:B552 B1:B135 B523:B548 B227:B280 B137:B221 B285:B376 B378:B519 B624:B635 B554:B622 B641:B1048576">
    <cfRule type="cellIs" dxfId="23" priority="40" operator="greaterThan">
      <formula>""</formula>
    </cfRule>
  </conditionalFormatting>
  <conditionalFormatting sqref="C550:C552 C1:C135 C523:C548 C227:C280 C137:C221 C285:C376 C378:C519 C624:C635 C554:C622 C641:C1048576">
    <cfRule type="cellIs" dxfId="22" priority="39" operator="notEqual">
      <formula>""</formula>
    </cfRule>
  </conditionalFormatting>
  <conditionalFormatting sqref="B522">
    <cfRule type="cellIs" dxfId="21" priority="34" operator="greaterThan">
      <formula>""</formula>
    </cfRule>
  </conditionalFormatting>
  <conditionalFormatting sqref="C522">
    <cfRule type="cellIs" dxfId="20" priority="33" operator="notEqual">
      <formula>""</formula>
    </cfRule>
  </conditionalFormatting>
  <conditionalFormatting sqref="B520">
    <cfRule type="cellIs" dxfId="19" priority="30" operator="greaterThan">
      <formula>""</formula>
    </cfRule>
  </conditionalFormatting>
  <conditionalFormatting sqref="C520">
    <cfRule type="cellIs" dxfId="18" priority="29" operator="notEqual">
      <formula>""</formula>
    </cfRule>
  </conditionalFormatting>
  <conditionalFormatting sqref="B553">
    <cfRule type="cellIs" dxfId="17" priority="23" operator="greaterThan">
      <formula>""</formula>
    </cfRule>
  </conditionalFormatting>
  <conditionalFormatting sqref="C553">
    <cfRule type="cellIs" dxfId="16" priority="22" operator="notEqual">
      <formula>""</formula>
    </cfRule>
  </conditionalFormatting>
  <conditionalFormatting sqref="C549">
    <cfRule type="cellIs" dxfId="15" priority="19" operator="notEqual">
      <formula>""</formula>
    </cfRule>
  </conditionalFormatting>
  <conditionalFormatting sqref="B549">
    <cfRule type="cellIs" dxfId="14" priority="20" operator="greaterThan">
      <formula>""</formula>
    </cfRule>
  </conditionalFormatting>
  <conditionalFormatting sqref="B222:B226">
    <cfRule type="cellIs" dxfId="13" priority="16" operator="greaterThan">
      <formula>""</formula>
    </cfRule>
  </conditionalFormatting>
  <conditionalFormatting sqref="C222:C226">
    <cfRule type="cellIs" dxfId="12" priority="15" operator="notEqual">
      <formula>""</formula>
    </cfRule>
  </conditionalFormatting>
  <conditionalFormatting sqref="B136">
    <cfRule type="cellIs" dxfId="11" priority="14" operator="greaterThan">
      <formula>""</formula>
    </cfRule>
  </conditionalFormatting>
  <conditionalFormatting sqref="C136">
    <cfRule type="cellIs" dxfId="10" priority="13" operator="notEqual">
      <formula>""</formula>
    </cfRule>
  </conditionalFormatting>
  <conditionalFormatting sqref="B281:B284">
    <cfRule type="cellIs" dxfId="9" priority="10" operator="greaterThan">
      <formula>""</formula>
    </cfRule>
  </conditionalFormatting>
  <conditionalFormatting sqref="C281:C284">
    <cfRule type="cellIs" dxfId="8" priority="9" operator="notEqual">
      <formula>""</formula>
    </cfRule>
  </conditionalFormatting>
  <conditionalFormatting sqref="B377">
    <cfRule type="cellIs" dxfId="7" priority="8" operator="greaterThan">
      <formula>""</formula>
    </cfRule>
  </conditionalFormatting>
  <conditionalFormatting sqref="C377">
    <cfRule type="cellIs" dxfId="6" priority="7" operator="notEqual">
      <formula>""</formula>
    </cfRule>
  </conditionalFormatting>
  <conditionalFormatting sqref="B521">
    <cfRule type="cellIs" dxfId="5" priority="6" operator="greaterThan">
      <formula>""</formula>
    </cfRule>
  </conditionalFormatting>
  <conditionalFormatting sqref="C521">
    <cfRule type="cellIs" dxfId="4" priority="5" operator="notEqual">
      <formula>""</formula>
    </cfRule>
  </conditionalFormatting>
  <conditionalFormatting sqref="B623">
    <cfRule type="cellIs" dxfId="3" priority="4" operator="greaterThan">
      <formula>""</formula>
    </cfRule>
  </conditionalFormatting>
  <conditionalFormatting sqref="C623">
    <cfRule type="cellIs" dxfId="2" priority="3" operator="notEqual">
      <formula>""</formula>
    </cfRule>
  </conditionalFormatting>
  <conditionalFormatting sqref="C636:C640">
    <cfRule type="cellIs" dxfId="1" priority="1" operator="notEqual">
      <formula>""</formula>
    </cfRule>
  </conditionalFormatting>
  <conditionalFormatting sqref="B636:B640">
    <cfRule type="cellIs" dxfId="0" priority="2" operator="greaterThan">
      <formula>""</formula>
    </cfRule>
  </conditionalFormatting>
  <pageMargins left="0.7" right="0.7" top="0.78740157499999996" bottom="0.78740157499999996"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E111"/>
  <sheetViews>
    <sheetView view="pageBreakPreview" zoomScaleNormal="100" zoomScaleSheetLayoutView="100" workbookViewId="0">
      <pane ySplit="8" topLeftCell="A9" activePane="bottomLeft" state="frozen"/>
      <selection pane="bottomLeft" activeCell="B110" sqref="B110"/>
    </sheetView>
  </sheetViews>
  <sheetFormatPr baseColWidth="10" defaultColWidth="11.42578125" defaultRowHeight="12.75"/>
  <cols>
    <col min="1" max="1" width="11.42578125" style="413"/>
    <col min="2" max="3" width="15.7109375" style="413" customWidth="1"/>
    <col min="4" max="4" width="24.28515625" style="415" customWidth="1"/>
    <col min="5" max="5" width="18.42578125" style="413" customWidth="1"/>
    <col min="6" max="16384" width="11.42578125" style="413"/>
  </cols>
  <sheetData>
    <row r="2" spans="2:5">
      <c r="B2" s="411" t="s">
        <v>555</v>
      </c>
      <c r="C2" s="411"/>
      <c r="D2" s="410"/>
    </row>
    <row r="4" spans="2:5">
      <c r="B4" s="412" t="s">
        <v>323</v>
      </c>
      <c r="C4" s="412"/>
      <c r="D4" s="414"/>
    </row>
    <row r="5" spans="2:5">
      <c r="B5" s="413" t="s">
        <v>321</v>
      </c>
    </row>
    <row r="6" spans="2:5">
      <c r="B6" s="413" t="s">
        <v>319</v>
      </c>
    </row>
    <row r="7" spans="2:5">
      <c r="B7" s="413" t="s">
        <v>320</v>
      </c>
    </row>
    <row r="8" spans="2:5" s="416" customFormat="1" ht="13.5" thickBot="1">
      <c r="D8" s="417"/>
      <c r="E8" s="416" t="s">
        <v>385</v>
      </c>
    </row>
    <row r="10" spans="2:5">
      <c r="B10" s="418" t="s">
        <v>554</v>
      </c>
    </row>
    <row r="12" spans="2:5">
      <c r="B12" s="427" t="str">
        <f>HLOOKUP(Start!$B$14,Sprachen_Diverses!B:Z,ROWS(Sprachen_Diverses!1:3),FALSE)</f>
        <v>Select energy source</v>
      </c>
      <c r="C12" s="428"/>
      <c r="D12" s="429"/>
      <c r="E12" s="413" t="s">
        <v>530</v>
      </c>
    </row>
    <row r="13" spans="2:5">
      <c r="B13" s="427" t="str">
        <f>HLOOKUP(Start!$B$14,Sprachen_Diverses!B:Z,ROWS(Sprachen_Diverses!1:4),FALSE)</f>
        <v>no net floor space</v>
      </c>
      <c r="C13" s="428"/>
      <c r="D13" s="429"/>
      <c r="E13" s="413" t="s">
        <v>531</v>
      </c>
    </row>
    <row r="14" spans="2:5">
      <c r="B14" s="427" t="str">
        <f>HLOOKUP(Start!$B$14,Sprachen_Diverses!B:Z,ROWS(Sprachen_Diverses!1:5),FALSE)</f>
        <v>Calculation in ANNEX 2</v>
      </c>
      <c r="C14" s="428"/>
      <c r="D14" s="429"/>
      <c r="E14" s="413" t="s">
        <v>528</v>
      </c>
    </row>
    <row r="15" spans="2:5">
      <c r="B15" s="427" t="str">
        <f>HLOOKUP(Start!$B$14,Sprachen_Diverses!B:Z,ROWS(Sprachen_Diverses!1:6),FALSE)</f>
        <v>Calculation in ANNEX 3</v>
      </c>
      <c r="C15" s="428"/>
      <c r="D15" s="429"/>
      <c r="E15" s="413" t="s">
        <v>527</v>
      </c>
    </row>
    <row r="16" spans="2:5">
      <c r="B16" s="427" t="str">
        <f>HLOOKUP(Start!$B$14,Sprachen_Diverses!B:Z,ROWS(Sprachen_Diverses!1:7),FALSE)</f>
        <v>Calculation in ANNEX 4</v>
      </c>
      <c r="C16" s="428"/>
      <c r="D16" s="429"/>
      <c r="E16" s="413" t="s">
        <v>533</v>
      </c>
    </row>
    <row r="17" spans="2:5">
      <c r="B17" s="427" t="str">
        <f>HLOOKUP(Start!$B$14,Sprachen_Diverses!B:Z,ROWS(Sprachen_Diverses!1:8),FALSE)</f>
        <v>YES</v>
      </c>
      <c r="C17" s="428"/>
      <c r="D17" s="429"/>
      <c r="E17" s="413" t="s">
        <v>536</v>
      </c>
    </row>
    <row r="18" spans="2:5">
      <c r="B18" s="427" t="str">
        <f>HLOOKUP(Start!$B$14,Sprachen_Diverses!B:Z,ROWS(Sprachen_Diverses!1:9),FALSE)</f>
        <v>NO</v>
      </c>
      <c r="C18" s="428"/>
      <c r="D18" s="429"/>
      <c r="E18" s="413" t="s">
        <v>537</v>
      </c>
    </row>
    <row r="19" spans="2:5">
      <c r="B19" s="427" t="str">
        <f>HLOOKUP(Start!$B$14,Sprachen_Diverses!B:Z,ROWS(Sprachen_Diverses!1:10),FALSE)</f>
        <v>Please enter in project data</v>
      </c>
      <c r="C19" s="428"/>
      <c r="D19" s="429"/>
      <c r="E19" s="413" t="s">
        <v>538</v>
      </c>
    </row>
    <row r="20" spans="2:5">
      <c r="B20" s="427" t="str">
        <f>HLOOKUP(Start!$B$14,Sprachen_Diverses!B:Z,ROWS(Sprachen_Diverses!1:11),FALSE)</f>
        <v>Target date reached</v>
      </c>
      <c r="C20" s="428"/>
      <c r="D20" s="429"/>
      <c r="E20" s="413" t="s">
        <v>541</v>
      </c>
    </row>
    <row r="21" spans="2:5">
      <c r="B21" s="427" t="str">
        <f>HLOOKUP(Start!$B$14,Sprachen_Diverses!B:Z,ROWS(Sprachen_Diverses!1:12),FALSE)</f>
        <v>non applicable</v>
      </c>
      <c r="C21" s="428"/>
      <c r="D21" s="429"/>
      <c r="E21" s="413" t="s">
        <v>544</v>
      </c>
    </row>
    <row r="22" spans="2:5">
      <c r="B22" s="427" t="str">
        <f>HLOOKUP(Start!$B$14,Sprachen_Diverses!B:Z,ROWS(Sprachen_Diverses!1:13),FALSE)</f>
        <v>Please enter in condition survey</v>
      </c>
      <c r="C22" s="428"/>
      <c r="D22" s="429"/>
      <c r="E22" s="413" t="s">
        <v>547</v>
      </c>
    </row>
    <row r="23" spans="2:5">
      <c r="B23" s="427" t="str">
        <f>HLOOKUP(Start!$B$14,Sprachen_Diverses!B:Z,ROWS(Sprachen_Diverses!1:14),FALSE)</f>
        <v>Please enter in CAR</v>
      </c>
      <c r="C23" s="428"/>
      <c r="D23" s="429"/>
      <c r="E23" s="413" t="s">
        <v>549</v>
      </c>
    </row>
    <row r="24" spans="2:5">
      <c r="B24" s="427" t="str">
        <f>HLOOKUP(Start!$B$14,Sprachen_Diverses!B:Z,ROWS(Sprachen_Diverses!1:15),FALSE)</f>
        <v>Energy source not used this year</v>
      </c>
      <c r="C24" s="428"/>
      <c r="D24" s="429"/>
      <c r="E24" s="413" t="s">
        <v>550</v>
      </c>
    </row>
    <row r="25" spans="2:5">
      <c r="B25" s="427" t="str">
        <f>HLOOKUP(Start!$B$14,Sprachen_Diverses!B:Z,ROWS(Sprachen_Diverses!1:16),FALSE)</f>
        <v xml:space="preserve">CAR started in year </v>
      </c>
      <c r="C25" s="428"/>
      <c r="D25" s="429"/>
      <c r="E25" s="413" t="s">
        <v>552</v>
      </c>
    </row>
    <row r="26" spans="2:5">
      <c r="B26" s="427" t="str">
        <f>HLOOKUP(Start!$B$14,Sprachen_Diverses!B:Z,ROWS(Sprachen_Diverses!1:17),FALSE)</f>
        <v>currently no input necessary</v>
      </c>
      <c r="C26" s="428"/>
      <c r="D26" s="429"/>
      <c r="E26" s="413" t="s">
        <v>559</v>
      </c>
    </row>
    <row r="28" spans="2:5" s="420" customFormat="1">
      <c r="B28" s="419" t="s">
        <v>25</v>
      </c>
      <c r="D28" s="421"/>
    </row>
    <row r="30" spans="2:5">
      <c r="B30" s="418" t="s">
        <v>322</v>
      </c>
    </row>
    <row r="32" spans="2:5">
      <c r="B32" s="427" t="str">
        <f>HLOOKUP(Start!$B$14,Sprachen_Diverses!B:Z,ROWS(Sprachen_Diverses!1:18),FALSE)</f>
        <v>CO2 accounting (1 year measured data)</v>
      </c>
      <c r="C32" s="428"/>
      <c r="D32" s="429"/>
    </row>
    <row r="33" spans="2:5">
      <c r="B33" s="427" t="str">
        <f>HLOOKUP(Start!$B$14,Sprachen_Diverses!B:Z,ROWS(Sprachen_Diverses!1:19),FALSE)</f>
        <v>DGNB System Buildings In Use (3 years measured data)</v>
      </c>
      <c r="C33" s="428"/>
      <c r="D33" s="429"/>
    </row>
    <row r="34" spans="2:5" ht="13.5" thickBot="1"/>
    <row r="35" spans="2:5" ht="13.5" thickBot="1">
      <c r="B35" s="412" t="s">
        <v>324</v>
      </c>
      <c r="C35" s="412"/>
      <c r="D35" s="422">
        <f>IF(Project!$E$7=$B$33,1,0)</f>
        <v>0</v>
      </c>
      <c r="E35" s="413" t="s">
        <v>325</v>
      </c>
    </row>
    <row r="37" spans="2:5">
      <c r="B37" s="423" t="s">
        <v>24</v>
      </c>
    </row>
    <row r="39" spans="2:5">
      <c r="B39" s="427" t="str">
        <f>HLOOKUP(Start!$B$14,Sprachen_Diverses!B:Z,ROWS(Sprachen_Diverses!1:20),FALSE)</f>
        <v>Accounting scope "Operation"</v>
      </c>
      <c r="C39" s="428"/>
      <c r="D39" s="429"/>
    </row>
    <row r="40" spans="2:5">
      <c r="B40" s="427" t="str">
        <f>HLOOKUP(Start!$B$14,Sprachen_Diverses!B:Z,ROWS(Sprachen_Diverses!1:21),FALSE)</f>
        <v>Accounting scope "Operation and Construction"</v>
      </c>
      <c r="C40" s="428"/>
      <c r="D40" s="429"/>
    </row>
    <row r="41" spans="2:5" ht="13.5" thickBot="1"/>
    <row r="42" spans="2:5" ht="13.5" thickBot="1">
      <c r="B42" s="412" t="s">
        <v>326</v>
      </c>
      <c r="C42" s="412"/>
      <c r="D42" s="422">
        <f>IF(Project!$E$8=$B$40,1,0)</f>
        <v>0</v>
      </c>
      <c r="E42" s="413" t="s">
        <v>327</v>
      </c>
    </row>
    <row r="44" spans="2:5">
      <c r="B44" s="418" t="s">
        <v>331</v>
      </c>
    </row>
    <row r="45" spans="2:5" ht="13.5" thickBot="1"/>
    <row r="46" spans="2:5" ht="13.5" thickBot="1">
      <c r="B46" s="412" t="s">
        <v>332</v>
      </c>
      <c r="C46" s="412"/>
      <c r="D46" s="422">
        <f>IF(ISBLANK(Project!$E$44),0,1)</f>
        <v>0</v>
      </c>
      <c r="E46" s="413" t="s">
        <v>333</v>
      </c>
    </row>
    <row r="47" spans="2:5" ht="13.5" thickBot="1">
      <c r="B47" s="412" t="s">
        <v>357</v>
      </c>
      <c r="C47" s="412"/>
      <c r="D47" s="422">
        <f>Project!E44</f>
        <v>0</v>
      </c>
      <c r="E47" s="413" t="s">
        <v>357</v>
      </c>
    </row>
    <row r="48" spans="2:5" ht="13.5" thickBot="1"/>
    <row r="49" spans="2:5" ht="13.5" thickBot="1">
      <c r="B49" s="412" t="s">
        <v>335</v>
      </c>
      <c r="C49" s="412"/>
      <c r="D49" s="422">
        <f>IF(Project!$E$15&gt;0,1,0)</f>
        <v>0</v>
      </c>
      <c r="E49" s="413" t="s">
        <v>334</v>
      </c>
    </row>
    <row r="51" spans="2:5" s="420" customFormat="1">
      <c r="B51" s="419" t="s">
        <v>350</v>
      </c>
      <c r="D51" s="421"/>
    </row>
    <row r="53" spans="2:5">
      <c r="B53" s="418" t="s">
        <v>330</v>
      </c>
      <c r="C53" s="418"/>
      <c r="D53" s="424"/>
    </row>
    <row r="55" spans="2:5">
      <c r="B55" s="427" t="str">
        <f>HLOOKUP(Start!$B$14,Sprachen_Diverses!B:Z,ROWS(Sprachen_Diverses!1:22),FALSE)</f>
        <v>Requirement fulfilled</v>
      </c>
      <c r="C55" s="428"/>
      <c r="D55" s="429"/>
    </row>
    <row r="56" spans="2:5">
      <c r="B56" s="427" t="str">
        <f>HLOOKUP(Start!$B$14,Sprachen_Diverses!B:Z,ROWS(Sprachen_Diverses!1:23),FALSE)</f>
        <v>Requirement not fulfilled</v>
      </c>
      <c r="C56" s="428"/>
      <c r="D56" s="429"/>
    </row>
    <row r="58" spans="2:5" s="420" customFormat="1">
      <c r="B58" s="419" t="s">
        <v>351</v>
      </c>
      <c r="D58" s="421"/>
    </row>
    <row r="60" spans="2:5">
      <c r="B60" s="418" t="s">
        <v>242</v>
      </c>
    </row>
    <row r="62" spans="2:5">
      <c r="B62" s="427" t="str">
        <f>HLOOKUP(Start!$B$14,Sprachen_Diverses!B:Z,ROWS(Sprachen_Diverses!1:24),FALSE)</f>
        <v>Local context</v>
      </c>
      <c r="C62" s="428"/>
      <c r="D62" s="429"/>
    </row>
    <row r="63" spans="2:5">
      <c r="B63" s="427" t="str">
        <f>HLOOKUP(Start!$B$14,Sprachen_Diverses!B:Z,ROWS(Sprachen_Diverses!1:25),FALSE)</f>
        <v>Building energy</v>
      </c>
      <c r="C63" s="428"/>
      <c r="D63" s="429"/>
    </row>
    <row r="64" spans="2:5">
      <c r="B64" s="427" t="str">
        <f>HLOOKUP(Start!$B$14,Sprachen_Diverses!B:Z,ROWS(Sprachen_Diverses!1:26),FALSE)</f>
        <v>User energy</v>
      </c>
      <c r="C64" s="428"/>
      <c r="D64" s="429"/>
    </row>
    <row r="65" spans="2:5">
      <c r="B65" s="427" t="str">
        <f>HLOOKUP(Start!$B$14,Sprachen_Diverses!B:Z,ROWS(Sprachen_Diverses!1:27),FALSE)</f>
        <v>Supply systems</v>
      </c>
      <c r="C65" s="428"/>
      <c r="D65" s="429"/>
    </row>
    <row r="66" spans="2:5">
      <c r="B66" s="427" t="str">
        <f>HLOOKUP(Start!$B$14,Sprachen_Diverses!B:Z,ROWS(Sprachen_Diverses!1:28),FALSE)</f>
        <v>Renewable energy</v>
      </c>
      <c r="C66" s="428"/>
      <c r="D66" s="429"/>
    </row>
    <row r="67" spans="2:5">
      <c r="B67" s="427" t="str">
        <f>HLOOKUP(Start!$B$14,Sprachen_Diverses!B:Z,ROWS(Sprachen_Diverses!1:36),FALSE)</f>
        <v>measured</v>
      </c>
      <c r="C67" s="428"/>
      <c r="D67" s="429"/>
      <c r="E67" s="413" t="s">
        <v>784</v>
      </c>
    </row>
    <row r="68" spans="2:5">
      <c r="B68" s="427" t="str">
        <f>HLOOKUP(Start!$B$14,Sprachen_Diverses!B:Z,ROWS(Sprachen_Diverses!1:37),FALSE)</f>
        <v>planned</v>
      </c>
      <c r="C68" s="428"/>
      <c r="D68" s="429"/>
      <c r="E68" s="413" t="s">
        <v>785</v>
      </c>
    </row>
    <row r="69" spans="2:5">
      <c r="B69" s="427" t="str">
        <f>HLOOKUP(Start!$B$14,Sprachen_Diverses!B:Z,ROWS(Sprachen_Diverses!1:38),FALSE)</f>
        <v>this year</v>
      </c>
      <c r="C69" s="428"/>
      <c r="D69" s="429"/>
      <c r="E69" s="413" t="s">
        <v>786</v>
      </c>
    </row>
    <row r="71" spans="2:5">
      <c r="B71" s="418" t="s">
        <v>352</v>
      </c>
    </row>
    <row r="72" spans="2:5" ht="13.5" thickBot="1"/>
    <row r="73" spans="2:5" ht="13.5" thickBot="1">
      <c r="B73" s="412" t="s">
        <v>353</v>
      </c>
      <c r="C73" s="412"/>
      <c r="D73" s="422">
        <f>IF(('PART 1 Status assessment'!H18+1)&lt;2020,2020,'PART 1 Status assessment'!H18+1)</f>
        <v>2020</v>
      </c>
      <c r="E73" s="413" t="s">
        <v>355</v>
      </c>
    </row>
    <row r="74" spans="2:5" ht="13.5" thickBot="1"/>
    <row r="75" spans="2:5" ht="13.5" thickBot="1">
      <c r="B75" s="412" t="s">
        <v>354</v>
      </c>
      <c r="C75" s="412"/>
      <c r="D75" s="422">
        <f>'PART 2a CAR Measures'!B8</f>
        <v>2050</v>
      </c>
      <c r="E75" s="413" t="s">
        <v>356</v>
      </c>
    </row>
    <row r="77" spans="2:5" s="420" customFormat="1">
      <c r="B77" s="419" t="s">
        <v>365</v>
      </c>
      <c r="D77" s="421"/>
    </row>
    <row r="78" spans="2:5">
      <c r="B78" s="425"/>
    </row>
    <row r="79" spans="2:5">
      <c r="B79" s="423" t="s">
        <v>366</v>
      </c>
      <c r="C79" s="418"/>
      <c r="D79" s="424"/>
    </row>
    <row r="80" spans="2:5" ht="13.5" thickBot="1"/>
    <row r="81" spans="2:5" ht="13.5" thickBot="1">
      <c r="B81" s="412" t="s">
        <v>369</v>
      </c>
      <c r="C81" s="412"/>
      <c r="D81" s="426">
        <f>'PART 3 Climate Action Pass'!H4</f>
        <v>2019</v>
      </c>
    </row>
    <row r="82" spans="2:5" ht="13.5" thickBot="1">
      <c r="D82" s="413"/>
    </row>
    <row r="83" spans="2:5" ht="13.5" thickBot="1">
      <c r="B83" s="412" t="s">
        <v>368</v>
      </c>
      <c r="C83" s="412"/>
      <c r="D83" s="422" t="str">
        <f>IF(D81&lt;StartjahrKSFP,TextStKSFP&amp;StartjahrKSFP,HLOOKUP(D81,'PART 2a CAR Measures'!$H$6:$AL$306,ROWS('PART 2a CAR Measures'!6:255),FALSE))</f>
        <v>CAR started in year 2020</v>
      </c>
      <c r="E83" s="413" t="s">
        <v>370</v>
      </c>
    </row>
    <row r="84" spans="2:5" ht="13.5" thickBot="1"/>
    <row r="85" spans="2:5" ht="13.5" thickBot="1">
      <c r="B85" s="412" t="s">
        <v>367</v>
      </c>
      <c r="C85" s="412"/>
      <c r="D85" s="422" t="str">
        <f>IF(D81&lt;StartjahrKSFP,TextStKSFP&amp;StartjahrKSFP,HLOOKUP(D81,'PART 2a CAR Measures'!$H$6:$AL$306,ROWS('PART 2a CAR Measures'!6:263),FALSE))</f>
        <v>CAR started in year 2020</v>
      </c>
      <c r="E85" s="413" t="s">
        <v>376</v>
      </c>
    </row>
    <row r="87" spans="2:5">
      <c r="B87" s="418" t="s">
        <v>371</v>
      </c>
    </row>
    <row r="88" spans="2:5" ht="13.5" thickBot="1"/>
    <row r="89" spans="2:5" ht="13.5" thickBot="1">
      <c r="B89" s="412" t="s">
        <v>372</v>
      </c>
      <c r="C89" s="412"/>
      <c r="D89" s="422" t="str">
        <f>IF(D81&lt;StartjahrKSFP,TextStKSFP&amp;StartjahrKSFP,SUMIF('PART 2a CAR Measures'!$H$6:$AL$6,"&lt;="&amp;D81,'PART 2a CAR Measures'!$H$255:$AL$255))</f>
        <v>CAR started in year 2020</v>
      </c>
      <c r="E89" s="413" t="s">
        <v>374</v>
      </c>
    </row>
    <row r="90" spans="2:5" ht="13.5" thickBot="1"/>
    <row r="91" spans="2:5" ht="13.5" thickBot="1">
      <c r="B91" s="412" t="s">
        <v>373</v>
      </c>
      <c r="C91" s="412"/>
      <c r="D91" s="422" t="str">
        <f>IF(D81&lt;StartjahrKSFP,TextStKSFP&amp;StartjahrKSFP,SUMIF('PART 2a CAR Measures'!$H$6:$AL$6,"&lt;="&amp;D81,'PART 2a CAR Measures'!$H$263:$AL$263))</f>
        <v>CAR started in year 2020</v>
      </c>
      <c r="E91" s="413" t="s">
        <v>375</v>
      </c>
    </row>
    <row r="93" spans="2:5">
      <c r="B93" s="418" t="s">
        <v>280</v>
      </c>
    </row>
    <row r="95" spans="2:5">
      <c r="B95" s="430" t="str">
        <f>HLOOKUP(Start!$B$14,Sprachen_Diverses!B:Z,ROWS(Sprachen_Diverses!1:29),FALSE)</f>
        <v>Yes</v>
      </c>
      <c r="C95" s="428"/>
      <c r="D95" s="429"/>
    </row>
    <row r="96" spans="2:5">
      <c r="B96" s="430" t="str">
        <f>HLOOKUP(Start!$B$14,Sprachen_Diverses!B:Z,ROWS(Sprachen_Diverses!1:30),FALSE)</f>
        <v>No</v>
      </c>
      <c r="C96" s="428"/>
      <c r="D96" s="429"/>
    </row>
    <row r="98" spans="2:5" s="420" customFormat="1">
      <c r="B98" s="419" t="s">
        <v>381</v>
      </c>
      <c r="D98" s="421"/>
    </row>
    <row r="100" spans="2:5">
      <c r="B100" s="418" t="s">
        <v>382</v>
      </c>
    </row>
    <row r="102" spans="2:5">
      <c r="B102" s="430" t="str">
        <f>HLOOKUP(Start!$B$14,Sprachen_Diverses!B:Z,ROWS(Sprachen_Diverses!1:31),FALSE)</f>
        <v>Specific emission factor</v>
      </c>
      <c r="C102" s="428"/>
      <c r="D102" s="429"/>
      <c r="E102" s="413" t="s">
        <v>383</v>
      </c>
    </row>
    <row r="103" spans="2:5">
      <c r="B103" s="430" t="str">
        <f>HLOOKUP(Start!$B$14,Sprachen_Diverses!B:Z,ROWS(Sprachen_Diverses!1:32),FALSE)</f>
        <v>Percentage composition</v>
      </c>
      <c r="C103" s="428"/>
      <c r="D103" s="429"/>
      <c r="E103" s="413" t="s">
        <v>384</v>
      </c>
    </row>
    <row r="104" spans="2:5">
      <c r="B104" s="430" t="str">
        <f>HLOOKUP(Start!$B$14,Sprachen_Diverses!B:Z,ROWS(Sprachen_Diverses!1:39),FALSE)</f>
        <v>Input not equal to 100%.</v>
      </c>
      <c r="C104" s="428"/>
      <c r="D104" s="429"/>
      <c r="E104" s="413" t="s">
        <v>1065</v>
      </c>
    </row>
    <row r="105" spans="2:5" s="420" customFormat="1">
      <c r="B105" s="419" t="s">
        <v>539</v>
      </c>
      <c r="D105" s="421"/>
    </row>
    <row r="107" spans="2:5">
      <c r="B107" s="418" t="s">
        <v>382</v>
      </c>
    </row>
    <row r="109" spans="2:5">
      <c r="B109" s="431" t="str">
        <f>HLOOKUP(Start!$B$14,Sprachen_Diverses!B:Z,ROWS(Sprachen_Diverses!1:33),FALSE)</f>
        <v>Electricity consumption</v>
      </c>
      <c r="C109" s="432"/>
      <c r="D109" s="429"/>
    </row>
    <row r="110" spans="2:5">
      <c r="B110" s="431" t="str">
        <f>HLOOKUP(Start!$B$14,Sprachen_Diverses!B:Z,ROWS(Sprachen_Diverses!1:34),FALSE)</f>
        <v>Heat consumption</v>
      </c>
      <c r="C110" s="432"/>
      <c r="D110" s="429"/>
    </row>
    <row r="111" spans="2:5">
      <c r="B111" s="433" t="str">
        <f>HLOOKUP(Start!$B$14,Sprachen_Diverses!B:Z,ROWS(Sprachen_Diverses!1:35),FALSE)</f>
        <v>Electricity and heat consumption</v>
      </c>
      <c r="C111" s="432"/>
      <c r="D111" s="429"/>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40"/>
  <sheetViews>
    <sheetView tabSelected="1" view="pageBreakPreview" zoomScale="90" zoomScaleNormal="70" zoomScaleSheetLayoutView="90" workbookViewId="0">
      <selection activeCell="B14" sqref="B14:D14"/>
    </sheetView>
  </sheetViews>
  <sheetFormatPr baseColWidth="10" defaultColWidth="11.42578125" defaultRowHeight="12.75"/>
  <cols>
    <col min="1" max="12" width="11.42578125" style="14"/>
    <col min="13" max="13" width="11.28515625" style="14" customWidth="1"/>
    <col min="14" max="16384" width="11.42578125" style="14"/>
  </cols>
  <sheetData>
    <row r="3" spans="1:15" s="13" customFormat="1" ht="84.75" customHeight="1">
      <c r="A3" s="308"/>
      <c r="B3" s="645" t="str">
        <f>HLOOKUP($B$14,Sprachen_allg!B:Z,ROWS(Sprachen_allg!1:2),FALSE)</f>
        <v>CO2 accounting tool for the application of the "Framework for carbon neutral buildings and sites" published by DGNB and the DGNB System for Buildings In Use, Version 2020</v>
      </c>
      <c r="C3" s="645"/>
      <c r="D3" s="645"/>
      <c r="E3" s="645"/>
      <c r="F3" s="645"/>
      <c r="G3" s="645"/>
      <c r="H3" s="645"/>
      <c r="I3" s="645"/>
      <c r="J3" s="645"/>
      <c r="K3" s="645"/>
      <c r="L3" s="645"/>
      <c r="M3" s="645"/>
      <c r="N3" s="308"/>
      <c r="O3" s="12"/>
    </row>
    <row r="5" spans="1:15" ht="36.75" customHeight="1">
      <c r="B5" s="238" t="str">
        <f>HLOOKUP($B$14,Sprachen_allg!B:Z,ROWS(Sprachen_allg!1:3),FALSE)</f>
        <v>Provided by the German Sustainable Building Council (DGNB)</v>
      </c>
      <c r="K5" s="15"/>
      <c r="L5" s="659" t="str">
        <f>HLOOKUP($B$14,Sprachen_allg!B:Z,ROWS(Sprachen_allg!1:14),FALSE)</f>
        <v>This project is financially supported by:</v>
      </c>
      <c r="M5" s="660"/>
    </row>
    <row r="6" spans="1:15" ht="12.75" customHeight="1">
      <c r="B6" s="14" t="str">
        <f ca="1">INDIRECT(ADDRESS(2,SUMPRODUCT((Änderungsprotokoll!A$1:Z$1=$B$14)*COLUMN(Änderungsprotokoll!A:Z)),1,1,"Änderungsprotokoll"))</f>
        <v>Version 2.4, Date: 27.01.2021</v>
      </c>
      <c r="C6" s="17"/>
      <c r="K6" s="15"/>
      <c r="L6" s="661" t="str">
        <f>HLOOKUP($B$14,Sprachen_allg!B:Z,ROWS(Sprachen_allg!1:15),FALSE)</f>
        <v>This project was funded by the Federal Environment Agency and the Federal Ministry for the Environment, Nature Conservation and Nuclear Safety.
The funds are provided by order of the German Bundestag.</v>
      </c>
      <c r="M6" s="662"/>
    </row>
    <row r="7" spans="1:15" ht="12.75" customHeight="1">
      <c r="I7" s="18"/>
      <c r="J7" s="18"/>
      <c r="K7" s="19"/>
      <c r="L7" s="661"/>
      <c r="M7" s="662"/>
      <c r="N7" s="18"/>
    </row>
    <row r="8" spans="1:15">
      <c r="B8" s="643" t="str">
        <f>HLOOKUP($B$14,Sprachen_allg!B:Z,ROWS(Sprachen_allg!1:5),FALSE)</f>
        <v>All rights reserved. All information was compiled with due diligence. DGNB accepts no liability for the correctness and completeness of the content or for any changes made in the meantime.</v>
      </c>
      <c r="C8" s="644"/>
      <c r="D8" s="644"/>
      <c r="E8" s="644"/>
      <c r="F8" s="644"/>
      <c r="G8" s="644"/>
      <c r="H8" s="644"/>
      <c r="I8" s="18"/>
      <c r="J8" s="18"/>
      <c r="K8" s="19"/>
      <c r="L8" s="661"/>
      <c r="M8" s="662"/>
      <c r="N8" s="18"/>
    </row>
    <row r="9" spans="1:15" ht="12.75" customHeight="1">
      <c r="B9" s="644"/>
      <c r="C9" s="644"/>
      <c r="D9" s="644"/>
      <c r="E9" s="644"/>
      <c r="F9" s="644"/>
      <c r="G9" s="644"/>
      <c r="H9" s="644"/>
      <c r="I9" s="18"/>
      <c r="J9" s="18"/>
      <c r="K9" s="19"/>
      <c r="L9" s="661"/>
      <c r="M9" s="662"/>
      <c r="N9" s="18"/>
    </row>
    <row r="10" spans="1:15">
      <c r="B10" s="644"/>
      <c r="C10" s="644"/>
      <c r="D10" s="644"/>
      <c r="E10" s="644"/>
      <c r="F10" s="644"/>
      <c r="G10" s="644"/>
      <c r="H10" s="644"/>
      <c r="I10" s="18"/>
      <c r="J10" s="18"/>
      <c r="K10" s="19"/>
      <c r="L10" s="661"/>
      <c r="M10" s="662"/>
      <c r="N10" s="18"/>
    </row>
    <row r="11" spans="1:15">
      <c r="I11" s="18"/>
      <c r="J11" s="18"/>
      <c r="K11" s="19"/>
      <c r="L11" s="661"/>
      <c r="M11" s="662"/>
      <c r="N11" s="18"/>
    </row>
    <row r="12" spans="1:15">
      <c r="B12" s="521" t="s">
        <v>1047</v>
      </c>
      <c r="I12" s="18"/>
      <c r="J12" s="18"/>
      <c r="K12" s="19"/>
      <c r="L12" s="661"/>
      <c r="M12" s="662"/>
      <c r="N12" s="18"/>
    </row>
    <row r="13" spans="1:15" s="529" customFormat="1">
      <c r="B13" s="521"/>
      <c r="I13" s="18"/>
      <c r="J13" s="18"/>
      <c r="K13" s="19"/>
      <c r="L13" s="661"/>
      <c r="M13" s="662"/>
      <c r="N13" s="18"/>
    </row>
    <row r="14" spans="1:15">
      <c r="B14" s="663" t="s">
        <v>563</v>
      </c>
      <c r="C14" s="664"/>
      <c r="D14" s="665"/>
      <c r="I14" s="18"/>
      <c r="J14" s="18"/>
      <c r="K14" s="19"/>
      <c r="L14" s="661"/>
      <c r="M14" s="662"/>
      <c r="N14" s="18"/>
    </row>
    <row r="15" spans="1:15" s="529" customFormat="1">
      <c r="I15" s="18"/>
      <c r="J15" s="18"/>
      <c r="K15" s="19"/>
      <c r="L15" s="661"/>
      <c r="M15" s="662"/>
      <c r="N15" s="18"/>
    </row>
    <row r="16" spans="1:15">
      <c r="B16" s="521" t="str">
        <f>HLOOKUP($B$14,Sprachen_allg!B:Z,ROWS(Sprachen_allg!1:6),FALSE)</f>
        <v>Color convention of cells:</v>
      </c>
      <c r="I16" s="18"/>
      <c r="J16" s="18"/>
      <c r="K16" s="19"/>
      <c r="L16" s="661"/>
      <c r="M16" s="662"/>
      <c r="N16" s="18"/>
    </row>
    <row r="17" spans="1:14" ht="12.75" customHeight="1">
      <c r="I17" s="18"/>
      <c r="J17" s="18"/>
      <c r="K17" s="19"/>
      <c r="L17" s="661"/>
      <c r="M17" s="662"/>
      <c r="N17" s="18"/>
    </row>
    <row r="18" spans="1:14" ht="12.75" customHeight="1">
      <c r="B18" s="647" t="str">
        <f>HLOOKUP($B$14,Sprachen_allg!B:Z,ROWS(Sprachen_allg!1:7),FALSE)</f>
        <v>Input field</v>
      </c>
      <c r="C18" s="648"/>
      <c r="D18" s="649"/>
      <c r="I18" s="18"/>
      <c r="J18" s="18"/>
      <c r="K18" s="19"/>
      <c r="L18" s="20"/>
      <c r="M18" s="21"/>
      <c r="N18" s="18"/>
    </row>
    <row r="19" spans="1:14" ht="12.75" customHeight="1">
      <c r="B19" s="650" t="str">
        <f>HLOOKUP($B$14,Sprachen_allg!B:Z,ROWS(Sprachen_allg!1:8),FALSE)</f>
        <v>Automatic calculation field</v>
      </c>
      <c r="C19" s="651"/>
      <c r="D19" s="652"/>
      <c r="K19" s="15"/>
      <c r="L19" s="22"/>
      <c r="M19" s="23"/>
    </row>
    <row r="20" spans="1:14">
      <c r="B20" s="653" t="str">
        <f>HLOOKUP($B$14,Sprachen_allg!B:Z,ROWS(Sprachen_allg!1:9),FALSE)</f>
        <v>Result field</v>
      </c>
      <c r="C20" s="654"/>
      <c r="D20" s="655"/>
      <c r="E20" s="22"/>
      <c r="F20" s="15"/>
      <c r="G20" s="15"/>
      <c r="H20" s="15"/>
      <c r="I20" s="15"/>
      <c r="J20" s="15"/>
      <c r="K20" s="15"/>
      <c r="L20" s="22"/>
      <c r="M20" s="23"/>
    </row>
    <row r="21" spans="1:14">
      <c r="B21" s="656" t="str">
        <f>HLOOKUP($B$14,Sprachen_allg!B:Z,ROWS(Sprachen_allg!1:10),FALSE)</f>
        <v>Information field</v>
      </c>
      <c r="C21" s="657"/>
      <c r="D21" s="658"/>
      <c r="E21" s="15"/>
      <c r="F21" s="15"/>
      <c r="G21" s="15"/>
      <c r="H21" s="15"/>
      <c r="I21" s="15"/>
      <c r="J21" s="15"/>
      <c r="K21" s="15"/>
      <c r="L21" s="24"/>
      <c r="M21" s="25"/>
    </row>
    <row r="23" spans="1:14">
      <c r="B23" s="276" t="str">
        <f>HLOOKUP($B$14,Sprachen_allg!B:Z,ROWS(Sprachen_allg!1:11),FALSE)</f>
        <v>Notes on the use of the tool:</v>
      </c>
    </row>
    <row r="24" spans="1:14" ht="62.25" customHeight="1">
      <c r="B24" s="646" t="str">
        <f>HLOOKUP($B$14,Sprachen_allg!B:Z,ROWS(Sprachen_allg!1:12),FALSE)</f>
        <v>This tool is provided free of charge by DGNB as an assistance for calculating energy and CO2 key metrics in accordance with the Framework. DGNB assumes no liability for the correctness of the calculation. Using the tool and entering data requires knowledge and understanding of the principles described in the "Framework for carbon neutral buildings and sites". The responsibility for correct use of the tool lies with the user. The responsibility for correct submission for certification in the DGNB System for Buildings In Use, Version 2020 lies with the DGNB Auditor.</v>
      </c>
      <c r="C24" s="646"/>
      <c r="D24" s="646"/>
      <c r="E24" s="646"/>
      <c r="F24" s="646"/>
      <c r="G24" s="646"/>
      <c r="H24" s="646"/>
      <c r="I24" s="646"/>
      <c r="J24" s="646"/>
      <c r="K24" s="646"/>
      <c r="L24" s="646"/>
      <c r="M24" s="646"/>
    </row>
    <row r="26" spans="1:14">
      <c r="B26" s="51" t="str">
        <f>HLOOKUP($B$14,Sprachen_allg!B:Z,ROWS(Sprachen_allg!1:13),FALSE)</f>
        <v>Change-log:</v>
      </c>
    </row>
    <row r="27" spans="1:14">
      <c r="B27" s="51"/>
    </row>
    <row r="28" spans="1:14">
      <c r="B28" s="319" t="str">
        <f ca="1">INDIRECT(ADDRESS(3,SUMPRODUCT((Änderungsprotokoll!A$1:Z$1=$B$14)*COLUMN(Änderungsprotokoll!A:Z)),1,1,"Änderungsprotokoll"))</f>
        <v>fixed in..</v>
      </c>
      <c r="C28" s="667" t="str">
        <f ca="1">INDIRECT(ADDRESS(3,SUMPRODUCT((Änderungsprotokoll!A$1:Z$1=$B$14)*COLUMN(Änderungsprotokoll!A:Z))+1,1,1,"Änderungsprotokoll"))</f>
        <v>type of error</v>
      </c>
      <c r="D28" s="669"/>
      <c r="E28" s="667" t="str">
        <f ca="1">INDIRECT(ADDRESS(3,SUMPRODUCT((Änderungsprotokoll!A$1:Z$1=$B$14)*COLUMN(Änderungsprotokoll!A:Z))+2,1,1,"Änderungsprotokoll"))</f>
        <v>description of error</v>
      </c>
      <c r="F28" s="668"/>
      <c r="G28" s="668"/>
      <c r="H28" s="668"/>
      <c r="I28" s="668"/>
      <c r="J28" s="669"/>
      <c r="K28" s="667" t="str">
        <f ca="1">INDIRECT(ADDRESS(3,SUMPRODUCT((Änderungsprotokoll!A$1:Z$1=$B$14)*COLUMN(Änderungsprotokoll!A:Z))+3,1,1,"Änderungsprotokoll"))</f>
        <v>worksheet</v>
      </c>
      <c r="L28" s="668"/>
      <c r="M28" s="668"/>
    </row>
    <row r="29" spans="1:14" ht="27.75" customHeight="1">
      <c r="A29" s="31">
        <v>1</v>
      </c>
      <c r="B29" s="548" t="str">
        <f ca="1">IF(INDIRECT(ADDRESS(3+$A29,SUMPRODUCT((Änderungsprotokoll!A$1:Z$1=$B$14)*COLUMN(Änderungsprotokoll!A:Z)),1,1,"Änderungsprotokoll"))="","",INDIRECT(ADDRESS(3+$A29,SUMPRODUCT((Änderungsprotokoll!A$1:Z$1=$B$14)*COLUMN(Änderungsprotokoll!A:Z)),1,1,"Änderungsprotokoll")))</f>
        <v>V1.1</v>
      </c>
      <c r="C29" s="666" t="str">
        <f ca="1">IF(INDIRECT(ADDRESS(3+$A29,SUMPRODUCT((Änderungsprotokoll!A$1:Z$1=$B$14)*COLUMN(Änderungsprotokoll!A:Z))+1,1,1,"Änderungsprotokoll"))="","",INDIRECT(ADDRESS(3+$A29,SUMPRODUCT((Änderungsprotokoll!A$1:Z$1=$B$14)*COLUMN(Änderungsprotokoll!A:Z))+1,1,1,"Änderungsprotokoll")))</f>
        <v>Drop-Down error</v>
      </c>
      <c r="D29" s="666"/>
      <c r="E29" s="670" t="str">
        <f ca="1">IF(INDIRECT(ADDRESS(3+$A29,SUMPRODUCT((Änderungsprotokoll!A$1:Z$1=$B$14)*COLUMN(Änderungsprotokoll!A:Z))+2,1,1,"Änderungsprotokoll"))="","",INDIRECT(ADDRESS(3+$A29,SUMPRODUCT((Änderungsprotokoll!A$1:Z$1=$B$14)*COLUMN(Änderungsprotokoll!A:Z))+2,1,1,"Änderungsprotokoll")))</f>
        <v>Drop-Downs (Specific emission factor/Percentage composition) 'Green Electricity'-Mix 2 &amp; 3</v>
      </c>
      <c r="F29" s="670"/>
      <c r="G29" s="670"/>
      <c r="H29" s="670"/>
      <c r="I29" s="670"/>
      <c r="J29" s="670"/>
      <c r="K29" s="666" t="str">
        <f ca="1">IF(INDIRECT(ADDRESS(3+$A29,SUMPRODUCT((Änderungsprotokoll!A$1:Z$1=$B$14)*COLUMN(Änderungsprotokoll!A:Z))+3,1,1,"Änderungsprotokoll"))="","",INDIRECT(ADDRESS(3+$A29,SUMPRODUCT((Änderungsprotokoll!A$1:Z$1=$B$14)*COLUMN(Änderungsprotokoll!A:Z))+3,1,1,"Änderungsprotokoll")))</f>
        <v>ANNEX 2 Specific Factors</v>
      </c>
      <c r="L29" s="666"/>
      <c r="M29" s="666"/>
    </row>
    <row r="30" spans="1:14" ht="14.25" customHeight="1">
      <c r="A30" s="31">
        <v>2</v>
      </c>
      <c r="B30" s="548" t="str">
        <f ca="1">IF(INDIRECT(ADDRESS(3+$A30,SUMPRODUCT((Änderungsprotokoll!A$1:Z$1=$B$14)*COLUMN(Änderungsprotokoll!A:Z)),1,1,"Änderungsprotokoll"))="","",INDIRECT(ADDRESS(3+$A30,SUMPRODUCT((Änderungsprotokoll!A$1:Z$1=$B$14)*COLUMN(Änderungsprotokoll!A:Z)),1,1,"Änderungsprotokoll")))</f>
        <v>V1.1</v>
      </c>
      <c r="C30" s="666" t="str">
        <f ca="1">IF(INDIRECT(ADDRESS(3+$A30,SUMPRODUCT((Änderungsprotokoll!A$1:Z$1=$B$14)*COLUMN(Änderungsprotokoll!A:Z))+1,1,1,"Änderungsprotokoll"))="","",INDIRECT(ADDRESS(3+$A30,SUMPRODUCT((Änderungsprotokoll!A$1:Z$1=$B$14)*COLUMN(Änderungsprotokoll!A:Z))+1,1,1,"Änderungsprotokoll")))</f>
        <v>editorial error</v>
      </c>
      <c r="D30" s="666"/>
      <c r="E30" s="670" t="str">
        <f ca="1">IF(INDIRECT(ADDRESS(3+$A30,SUMPRODUCT((Änderungsprotokoll!A$1:Z$1=$B$14)*COLUMN(Änderungsprotokoll!A:Z))+2,1,1,"Änderungsprotokoll"))="","",INDIRECT(ADDRESS(3+$A30,SUMPRODUCT((Änderungsprotokoll!A$1:Z$1=$B$14)*COLUMN(Änderungsprotokoll!A:Z))+2,1,1,"Änderungsprotokoll")))</f>
        <v>Electricity-Mix Denmark as an option in 'PART 2a CAR Measures'</v>
      </c>
      <c r="F30" s="670"/>
      <c r="G30" s="670"/>
      <c r="H30" s="670"/>
      <c r="I30" s="670"/>
      <c r="J30" s="670"/>
      <c r="K30" s="666" t="str">
        <f ca="1">IF(INDIRECT(ADDRESS(3+$A30,SUMPRODUCT((Änderungsprotokoll!A$1:Z$1=$B$14)*COLUMN(Änderungsprotokoll!A:Z))+3,1,1,"Änderungsprotokoll"))="","",INDIRECT(ADDRESS(3+$A30,SUMPRODUCT((Änderungsprotokoll!A$1:Z$1=$B$14)*COLUMN(Änderungsprotokoll!A:Z))+3,1,1,"Änderungsprotokoll")))</f>
        <v>TEIL 2a CAR Measures</v>
      </c>
      <c r="L30" s="666"/>
      <c r="M30" s="666"/>
    </row>
    <row r="31" spans="1:14" ht="14.25" customHeight="1">
      <c r="A31" s="31">
        <v>3</v>
      </c>
      <c r="B31" s="548" t="str">
        <f ca="1">IF(INDIRECT(ADDRESS(3+$A31,SUMPRODUCT((Änderungsprotokoll!A$1:Z$1=$B$14)*COLUMN(Änderungsprotokoll!A:Z)),1,1,"Änderungsprotokoll"))="","",INDIRECT(ADDRESS(3+$A31,SUMPRODUCT((Änderungsprotokoll!A$1:Z$1=$B$14)*COLUMN(Änderungsprotokoll!A:Z)),1,1,"Änderungsprotokoll")))</f>
        <v>V1.1</v>
      </c>
      <c r="C31" s="666" t="str">
        <f ca="1">IF(INDIRECT(ADDRESS(3+$A31,SUMPRODUCT((Änderungsprotokoll!A$1:Z$1=$B$14)*COLUMN(Änderungsprotokoll!A:Z))+1,1,1,"Änderungsprotokoll"))="","",INDIRECT(ADDRESS(3+$A31,SUMPRODUCT((Änderungsprotokoll!A$1:Z$1=$B$14)*COLUMN(Änderungsprotokoll!A:Z))+1,1,1,"Änderungsprotokoll")))</f>
        <v>change</v>
      </c>
      <c r="D31" s="666"/>
      <c r="E31" s="670" t="str">
        <f ca="1">IF(INDIRECT(ADDRESS(3+$A31,SUMPRODUCT((Änderungsprotokoll!A$1:Z$1=$B$14)*COLUMN(Änderungsprotokoll!A:Z))+2,1,1,"Änderungsprotokoll"))="","",INDIRECT(ADDRESS(3+$A31,SUMPRODUCT((Änderungsprotokoll!A$1:Z$1=$B$14)*COLUMN(Änderungsprotokoll!A:Z))+2,1,1,"Änderungsprotokoll")))</f>
        <v>Feedback for climate-neutral status in 'PART 1 Status assessment'</v>
      </c>
      <c r="F31" s="670"/>
      <c r="G31" s="670"/>
      <c r="H31" s="670"/>
      <c r="I31" s="670"/>
      <c r="J31" s="670"/>
      <c r="K31" s="666" t="str">
        <f ca="1">IF(INDIRECT(ADDRESS(3+$A31,SUMPRODUCT((Änderungsprotokoll!A$1:Z$1=$B$14)*COLUMN(Änderungsprotokoll!A:Z))+3,1,1,"Änderungsprotokoll"))="","",INDIRECT(ADDRESS(3+$A31,SUMPRODUCT((Änderungsprotokoll!A$1:Z$1=$B$14)*COLUMN(Änderungsprotokoll!A:Z))+3,1,1,"Änderungsprotokoll")))</f>
        <v>PART 1 Status assessment</v>
      </c>
      <c r="L31" s="666"/>
      <c r="M31" s="666"/>
    </row>
    <row r="32" spans="1:14" ht="12.75" customHeight="1">
      <c r="A32" s="31">
        <v>4</v>
      </c>
      <c r="B32" s="548" t="str">
        <f ca="1">IF(INDIRECT(ADDRESS(3+$A32,SUMPRODUCT((Änderungsprotokoll!A$1:Z$1=$B$14)*COLUMN(Änderungsprotokoll!A:Z)),1,1,"Änderungsprotokoll"))="","",INDIRECT(ADDRESS(3+$A32,SUMPRODUCT((Änderungsprotokoll!A$1:Z$1=$B$14)*COLUMN(Änderungsprotokoll!A:Z)),1,1,"Änderungsprotokoll")))</f>
        <v>V2.0</v>
      </c>
      <c r="C32" s="666" t="str">
        <f ca="1">IF(INDIRECT(ADDRESS(3+$A32,SUMPRODUCT((Änderungsprotokoll!A$1:Z$1=$B$14)*COLUMN(Änderungsprotokoll!A:Z))+1,1,1,"Änderungsprotokoll"))="","",INDIRECT(ADDRESS(3+$A32,SUMPRODUCT((Änderungsprotokoll!A$1:Z$1=$B$14)*COLUMN(Änderungsprotokoll!A:Z))+1,1,1,"Änderungsprotokoll")))</f>
        <v>change</v>
      </c>
      <c r="D32" s="666"/>
      <c r="E32" s="670" t="str">
        <f ca="1">IF(INDIRECT(ADDRESS(3+$A32,SUMPRODUCT((Änderungsprotokoll!A$1:Z$1=$B$14)*COLUMN(Änderungsprotokoll!A:Z))+2,1,1,"Änderungsprotokoll"))="","",INDIRECT(ADDRESS(3+$A32,SUMPRODUCT((Änderungsprotokoll!A$1:Z$1=$B$14)*COLUMN(Änderungsprotokoll!A:Z))+2,1,1,"Änderungsprotokoll")))</f>
        <v>Enable temporal dynamics of the emission factors</v>
      </c>
      <c r="F32" s="670"/>
      <c r="G32" s="670"/>
      <c r="H32" s="670"/>
      <c r="I32" s="670"/>
      <c r="J32" s="670"/>
      <c r="K32" s="666" t="str">
        <f ca="1">IF(INDIRECT(ADDRESS(3+$A32,SUMPRODUCT((Änderungsprotokoll!A$1:Z$1=$B$14)*COLUMN(Änderungsprotokoll!A:Z))+3,1,1,"Änderungsprotokoll"))="","",INDIRECT(ADDRESS(3+$A32,SUMPRODUCT((Änderungsprotokoll!A$1:Z$1=$B$14)*COLUMN(Änderungsprotokoll!A:Z))+3,1,1,"Änderungsprotokoll")))</f>
        <v>Effects on all worksheets</v>
      </c>
      <c r="L32" s="666"/>
      <c r="M32" s="666"/>
    </row>
    <row r="33" spans="1:13" ht="12.75" customHeight="1">
      <c r="A33" s="31">
        <v>5</v>
      </c>
      <c r="B33" s="548" t="str">
        <f ca="1">IF(INDIRECT(ADDRESS(3+$A33,SUMPRODUCT((Änderungsprotokoll!A$1:Z$1=$B$14)*COLUMN(Änderungsprotokoll!A:Z)),1,1,"Änderungsprotokoll"))="","",INDIRECT(ADDRESS(3+$A33,SUMPRODUCT((Änderungsprotokoll!A$1:Z$1=$B$14)*COLUMN(Änderungsprotokoll!A:Z)),1,1,"Änderungsprotokoll")))</f>
        <v>V2.1</v>
      </c>
      <c r="C33" s="666" t="str">
        <f ca="1">IF(INDIRECT(ADDRESS(3+$A33,SUMPRODUCT((Änderungsprotokoll!A$1:Z$1=$B$14)*COLUMN(Änderungsprotokoll!A:Z))+1,1,1,"Änderungsprotokoll"))="","",INDIRECT(ADDRESS(3+$A33,SUMPRODUCT((Änderungsprotokoll!A$1:Z$1=$B$14)*COLUMN(Änderungsprotokoll!A:Z))+1,1,1,"Änderungsprotokoll")))</f>
        <v>Integrate language selection</v>
      </c>
      <c r="D33" s="666"/>
      <c r="E33" s="670" t="str">
        <f ca="1">IF(INDIRECT(ADDRESS(3+$A33,SUMPRODUCT((Änderungsprotokoll!A$1:Z$1=$B$14)*COLUMN(Änderungsprotokoll!A:Z))+2,1,1,"Änderungsprotokoll"))="","",INDIRECT(ADDRESS(3+$A33,SUMPRODUCT((Änderungsprotokoll!A$1:Z$1=$B$14)*COLUMN(Änderungsprotokoll!A:Z))+2,1,1,"Änderungsprotokoll")))</f>
        <v>Selection of a language version possible</v>
      </c>
      <c r="F33" s="670"/>
      <c r="G33" s="670"/>
      <c r="H33" s="670"/>
      <c r="I33" s="670"/>
      <c r="J33" s="670"/>
      <c r="K33" s="666" t="str">
        <f ca="1">IF(INDIRECT(ADDRESS(3+$A33,SUMPRODUCT((Änderungsprotokoll!A$1:Z$1=$B$14)*COLUMN(Änderungsprotokoll!A:Z))+3,1,1,"Änderungsprotokoll"))="","",INDIRECT(ADDRESS(3+$A33,SUMPRODUCT((Änderungsprotokoll!A$1:Z$1=$B$14)*COLUMN(Änderungsprotokoll!A:Z))+3,1,1,"Änderungsprotokoll")))</f>
        <v>Effects on all worksheets</v>
      </c>
      <c r="L33" s="666"/>
      <c r="M33" s="666"/>
    </row>
    <row r="34" spans="1:13" ht="12.75" customHeight="1">
      <c r="A34" s="31">
        <v>6</v>
      </c>
      <c r="B34" s="548" t="str">
        <f ca="1">IF(INDIRECT(ADDRESS(3+$A34,SUMPRODUCT((Änderungsprotokoll!A$1:Z$1=$B$14)*COLUMN(Änderungsprotokoll!A:Z)),1,1,"Änderungsprotokoll"))="","",INDIRECT(ADDRESS(3+$A34,SUMPRODUCT((Änderungsprotokoll!A$1:Z$1=$B$14)*COLUMN(Änderungsprotokoll!A:Z)),1,1,"Änderungsprotokoll")))</f>
        <v>V2.2</v>
      </c>
      <c r="C34" s="666" t="str">
        <f ca="1">IF(INDIRECT(ADDRESS(3+$A34,SUMPRODUCT((Änderungsprotokoll!A$1:Z$1=$B$14)*COLUMN(Änderungsprotokoll!A:Z))+1,1,1,"Änderungsprotokoll"))="","",INDIRECT(ADDRESS(3+$A34,SUMPRODUCT((Änderungsprotokoll!A$1:Z$1=$B$14)*COLUMN(Änderungsprotokoll!A:Z))+1,1,1,"Änderungsprotokoll")))</f>
        <v>change</v>
      </c>
      <c r="D34" s="666"/>
      <c r="E34" s="670" t="str">
        <f ca="1">IF(INDIRECT(ADDRESS(3+$A34,SUMPRODUCT((Änderungsprotokoll!A$1:Z$1=$B$14)*COLUMN(Änderungsprotokoll!A:Z))+2,1,1,"Änderungsprotokoll"))="","",INDIRECT(ADDRESS(3+$A34,SUMPRODUCT((Änderungsprotokoll!A$1:Z$1=$B$14)*COLUMN(Änderungsprotokoll!A:Z))+2,1,1,"Änderungsprotokoll")))</f>
        <v>Electricity-Mix 1/2/3 (supplier-specific) deleted</v>
      </c>
      <c r="F34" s="670"/>
      <c r="G34" s="670"/>
      <c r="H34" s="670"/>
      <c r="I34" s="670"/>
      <c r="J34" s="670"/>
      <c r="K34" s="666" t="str">
        <f ca="1">IF(INDIRECT(ADDRESS(3+$A34,SUMPRODUCT((Änderungsprotokoll!A$1:Z$1=$B$14)*COLUMN(Änderungsprotokoll!A:Z))+3,1,1,"Änderungsprotokoll"))="","",INDIRECT(ADDRESS(3+$A34,SUMPRODUCT((Änderungsprotokoll!A$1:Z$1=$B$14)*COLUMN(Änderungsprotokoll!A:Z))+3,1,1,"Änderungsprotokoll")))</f>
        <v>Effects on all worksheets</v>
      </c>
      <c r="L34" s="666"/>
      <c r="M34" s="666"/>
    </row>
    <row r="35" spans="1:13">
      <c r="A35" s="31">
        <v>7</v>
      </c>
      <c r="B35" s="548" t="str">
        <f ca="1">IF(INDIRECT(ADDRESS(3+$A35,SUMPRODUCT((Änderungsprotokoll!A$1:Z$1=$B$14)*COLUMN(Änderungsprotokoll!A:Z)),1,1,"Änderungsprotokoll"))="","",INDIRECT(ADDRESS(3+$A35,SUMPRODUCT((Änderungsprotokoll!A$1:Z$1=$B$14)*COLUMN(Änderungsprotokoll!A:Z)),1,1,"Änderungsprotokoll")))</f>
        <v>V2.3</v>
      </c>
      <c r="C35" s="666" t="str">
        <f ca="1">IF(INDIRECT(ADDRESS(3+$A35,SUMPRODUCT((Änderungsprotokoll!A$1:Z$1=$B$14)*COLUMN(Änderungsprotokoll!A:Z))+1,1,1,"Änderungsprotokoll"))="","",INDIRECT(ADDRESS(3+$A35,SUMPRODUCT((Änderungsprotokoll!A$1:Z$1=$B$14)*COLUMN(Änderungsprotokoll!A:Z))+1,1,1,"Änderungsprotokoll")))</f>
        <v>change</v>
      </c>
      <c r="D35" s="666"/>
      <c r="E35" s="670" t="str">
        <f ca="1">IF(INDIRECT(ADDRESS(3+$A35,SUMPRODUCT((Änderungsprotokoll!A$1:Z$1=$B$14)*COLUMN(Änderungsprotokoll!A:Z))+2,1,1,"Änderungsprotokoll"))="","",INDIRECT(ADDRESS(3+$A35,SUMPRODUCT((Änderungsprotokoll!A$1:Z$1=$B$14)*COLUMN(Änderungsprotokoll!A:Z))+2,1,1,"Änderungsprotokoll")))</f>
        <v>Data quality index revised</v>
      </c>
      <c r="F35" s="670"/>
      <c r="G35" s="670"/>
      <c r="H35" s="670"/>
      <c r="I35" s="670"/>
      <c r="J35" s="670"/>
      <c r="K35" s="666" t="str">
        <f ca="1">IF(INDIRECT(ADDRESS(3+$A35,SUMPRODUCT((Änderungsprotokoll!A$1:Z$1=$B$14)*COLUMN(Änderungsprotokoll!A:Z))+3,1,1,"Änderungsprotokoll"))="","",INDIRECT(ADDRESS(3+$A35,SUMPRODUCT((Änderungsprotokoll!A$1:Z$1=$B$14)*COLUMN(Änderungsprotokoll!A:Z))+3,1,1,"Änderungsprotokoll")))</f>
        <v>Annex 4 Data Quality Index</v>
      </c>
      <c r="L35" s="666"/>
      <c r="M35" s="666"/>
    </row>
    <row r="36" spans="1:13">
      <c r="A36" s="31">
        <v>8</v>
      </c>
      <c r="B36" s="548" t="str">
        <f ca="1">IF(INDIRECT(ADDRESS(3+$A36,SUMPRODUCT((Änderungsprotokoll!A$1:Z$1=$B$14)*COLUMN(Änderungsprotokoll!A:Z)),1,1,"Änderungsprotokoll"))="","",INDIRECT(ADDRESS(3+$A36,SUMPRODUCT((Änderungsprotokoll!A$1:Z$1=$B$14)*COLUMN(Änderungsprotokoll!A:Z)),1,1,"Änderungsprotokoll")))</f>
        <v>V2.3</v>
      </c>
      <c r="C36" s="666" t="str">
        <f ca="1">IF(INDIRECT(ADDRESS(3+$A36,SUMPRODUCT((Änderungsprotokoll!A$1:Z$1=$B$14)*COLUMN(Änderungsprotokoll!A:Z))+1,1,1,"Änderungsprotokoll"))="","",INDIRECT(ADDRESS(3+$A36,SUMPRODUCT((Änderungsprotokoll!A$1:Z$1=$B$14)*COLUMN(Änderungsprotokoll!A:Z))+1,1,1,"Änderungsprotokoll")))</f>
        <v>change</v>
      </c>
      <c r="D36" s="666"/>
      <c r="E36" s="670" t="str">
        <f ca="1">IF(INDIRECT(ADDRESS(3+$A36,SUMPRODUCT((Änderungsprotokoll!A$1:Z$1=$B$14)*COLUMN(Änderungsprotokoll!A:Z))+2,1,1,"Änderungsprotokoll"))="","",INDIRECT(ADDRESS(3+$A36,SUMPRODUCT((Änderungsprotokoll!A$1:Z$1=$B$14)*COLUMN(Änderungsprotokoll!A:Z))+2,1,1,"Änderungsprotokoll")))</f>
        <v>PEV-calculation revised</v>
      </c>
      <c r="F36" s="670"/>
      <c r="G36" s="670"/>
      <c r="H36" s="670"/>
      <c r="I36" s="670"/>
      <c r="J36" s="670"/>
      <c r="K36" s="666" t="str">
        <f ca="1">IF(INDIRECT(ADDRESS(3+$A36,SUMPRODUCT((Änderungsprotokoll!A$1:Z$1=$B$14)*COLUMN(Änderungsprotokoll!A:Z))+3,1,1,"Änderungsprotokoll"))="","",INDIRECT(ADDRESS(3+$A36,SUMPRODUCT((Änderungsprotokoll!A$1:Z$1=$B$14)*COLUMN(Änderungsprotokoll!A:Z))+3,1,1,"Änderungsprotokoll")))</f>
        <v>Annex 3 Partial energy values</v>
      </c>
      <c r="L36" s="666"/>
      <c r="M36" s="666"/>
    </row>
    <row r="37" spans="1:13">
      <c r="A37" s="31">
        <v>9</v>
      </c>
      <c r="B37" s="637" t="str">
        <f ca="1">IF(INDIRECT(ADDRESS(3+$A37,SUMPRODUCT((Änderungsprotokoll!A$1:Z$1=$B$14)*COLUMN(Änderungsprotokoll!A:Z)),1,1,"Änderungsprotokoll"))="","",INDIRECT(ADDRESS(3+$A37,SUMPRODUCT((Änderungsprotokoll!A$1:Z$1=$B$14)*COLUMN(Änderungsprotokoll!A:Z)),1,1,"Änderungsprotokoll")))</f>
        <v>V2.4</v>
      </c>
      <c r="C37" s="666" t="str">
        <f ca="1">IF(INDIRECT(ADDRESS(3+$A37,SUMPRODUCT((Änderungsprotokoll!A$1:Z$1=$B$14)*COLUMN(Änderungsprotokoll!A:Z))+1,1,1,"Änderungsprotokoll"))="","",INDIRECT(ADDRESS(3+$A37,SUMPRODUCT((Änderungsprotokoll!A$1:Z$1=$B$14)*COLUMN(Änderungsprotokoll!A:Z))+1,1,1,"Änderungsprotokoll")))</f>
        <v>change</v>
      </c>
      <c r="D37" s="666"/>
      <c r="E37" s="670" t="str">
        <f ca="1">IF(INDIRECT(ADDRESS(3+$A37,SUMPRODUCT((Änderungsprotokoll!A$1:Z$1=$B$14)*COLUMN(Änderungsprotokoll!A:Z))+2,1,1,"Änderungsprotokoll"))="","",INDIRECT(ADDRESS(3+$A37,SUMPRODUCT((Änderungsprotokoll!A$1:Z$1=$B$14)*COLUMN(Änderungsprotokoll!A:Z))+2,1,1,"Änderungsprotokoll")))</f>
        <v>Change of sheet protection</v>
      </c>
      <c r="F37" s="670"/>
      <c r="G37" s="670"/>
      <c r="H37" s="670"/>
      <c r="I37" s="670"/>
      <c r="J37" s="670"/>
      <c r="K37" s="666" t="str">
        <f ca="1">IF(INDIRECT(ADDRESS(3+$A37,SUMPRODUCT((Änderungsprotokoll!A$1:Z$1=$B$14)*COLUMN(Änderungsprotokoll!A:Z))+3,1,1,"Änderungsprotokoll"))="","",INDIRECT(ADDRESS(3+$A37,SUMPRODUCT((Änderungsprotokoll!A$1:Z$1=$B$14)*COLUMN(Änderungsprotokoll!A:Z))+3,1,1,"Änderungsprotokoll")))</f>
        <v>Document</v>
      </c>
      <c r="L37" s="666"/>
      <c r="M37" s="666"/>
    </row>
    <row r="38" spans="1:13">
      <c r="A38" s="31">
        <v>10</v>
      </c>
      <c r="B38" s="548" t="str">
        <f ca="1">IF(INDIRECT(ADDRESS(3+$A38,SUMPRODUCT((Änderungsprotokoll!A$1:Z$1=$B$14)*COLUMN(Änderungsprotokoll!A:Z)),1,1,"Änderungsprotokoll"))="","",INDIRECT(ADDRESS(3+$A38,SUMPRODUCT((Änderungsprotokoll!A$1:Z$1=$B$14)*COLUMN(Änderungsprotokoll!A:Z)),1,1,"Änderungsprotokoll")))</f>
        <v/>
      </c>
      <c r="C38" s="666" t="str">
        <f ca="1">IF(INDIRECT(ADDRESS(3+$A38,SUMPRODUCT((Änderungsprotokoll!A$1:Z$1=$B$14)*COLUMN(Änderungsprotokoll!A:Z))+1,1,1,"Änderungsprotokoll"))="","",INDIRECT(ADDRESS(3+$A38,SUMPRODUCT((Änderungsprotokoll!A$1:Z$1=$B$14)*COLUMN(Änderungsprotokoll!A:Z))+1,1,1,"Änderungsprotokoll")))</f>
        <v/>
      </c>
      <c r="D38" s="666"/>
      <c r="E38" s="670" t="str">
        <f ca="1">IF(INDIRECT(ADDRESS(3+$A38,SUMPRODUCT((Änderungsprotokoll!A$1:Z$1=$B$14)*COLUMN(Änderungsprotokoll!A:Z))+2,1,1,"Änderungsprotokoll"))="","",INDIRECT(ADDRESS(3+$A38,SUMPRODUCT((Änderungsprotokoll!A$1:Z$1=$B$14)*COLUMN(Änderungsprotokoll!A:Z))+2,1,1,"Änderungsprotokoll")))</f>
        <v/>
      </c>
      <c r="F38" s="670"/>
      <c r="G38" s="670"/>
      <c r="H38" s="670"/>
      <c r="I38" s="670"/>
      <c r="J38" s="670"/>
      <c r="K38" s="666" t="str">
        <f ca="1">IF(INDIRECT(ADDRESS(3+$A38,SUMPRODUCT((Änderungsprotokoll!A$1:Z$1=$B$14)*COLUMN(Änderungsprotokoll!A:Z))+3,1,1,"Änderungsprotokoll"))="","",INDIRECT(ADDRESS(3+$A38,SUMPRODUCT((Änderungsprotokoll!A$1:Z$1=$B$14)*COLUMN(Änderungsprotokoll!A:Z))+3,1,1,"Änderungsprotokoll")))</f>
        <v/>
      </c>
      <c r="L38" s="666"/>
      <c r="M38" s="666"/>
    </row>
    <row r="39" spans="1:13">
      <c r="B39" s="548"/>
      <c r="C39" s="15"/>
      <c r="D39" s="15"/>
      <c r="E39" s="15"/>
      <c r="F39" s="15"/>
      <c r="G39" s="15"/>
      <c r="H39" s="15"/>
      <c r="I39" s="15"/>
      <c r="J39" s="15"/>
      <c r="K39" s="15"/>
      <c r="L39" s="15"/>
      <c r="M39" s="15"/>
    </row>
    <row r="40" spans="1:13">
      <c r="B40" s="15"/>
      <c r="C40" s="15"/>
      <c r="D40" s="15"/>
      <c r="E40" s="15"/>
      <c r="F40" s="15"/>
      <c r="G40" s="15"/>
      <c r="H40" s="15"/>
      <c r="I40" s="15"/>
      <c r="J40" s="15"/>
      <c r="K40" s="15"/>
      <c r="L40" s="15"/>
      <c r="M40" s="15"/>
    </row>
  </sheetData>
  <sheetProtection algorithmName="SHA-512" hashValue="T1PH1I6fQizYvAf+VSrhQEPEvEcqbRS50qa+sCNwh2JwFIpywUjbma8loOKYPAcJqzPMxijLCqk59Dpy7nrQvw==" saltValue="sbM7+JWCHqDuTkBH/l/4/Q==" spinCount="100000" sheet="1" objects="1" scenarios="1" formatColumns="0" formatRows="0" selectLockedCells="1"/>
  <mergeCells count="43">
    <mergeCell ref="C38:D38"/>
    <mergeCell ref="E33:J33"/>
    <mergeCell ref="E34:J34"/>
    <mergeCell ref="E35:J35"/>
    <mergeCell ref="E36:J36"/>
    <mergeCell ref="E37:J37"/>
    <mergeCell ref="E38:J38"/>
    <mergeCell ref="C33:D33"/>
    <mergeCell ref="C34:D34"/>
    <mergeCell ref="C36:D36"/>
    <mergeCell ref="C37:D37"/>
    <mergeCell ref="C35:D35"/>
    <mergeCell ref="K38:M38"/>
    <mergeCell ref="K33:M33"/>
    <mergeCell ref="K34:M34"/>
    <mergeCell ref="K35:M35"/>
    <mergeCell ref="K36:M36"/>
    <mergeCell ref="K37:M37"/>
    <mergeCell ref="C29:D29"/>
    <mergeCell ref="C30:D30"/>
    <mergeCell ref="C31:D31"/>
    <mergeCell ref="C32:D32"/>
    <mergeCell ref="K28:M28"/>
    <mergeCell ref="E28:J28"/>
    <mergeCell ref="E29:J29"/>
    <mergeCell ref="K29:M29"/>
    <mergeCell ref="E32:J32"/>
    <mergeCell ref="K32:M32"/>
    <mergeCell ref="K30:M30"/>
    <mergeCell ref="K31:M31"/>
    <mergeCell ref="E30:J30"/>
    <mergeCell ref="E31:J31"/>
    <mergeCell ref="C28:D28"/>
    <mergeCell ref="B8:H10"/>
    <mergeCell ref="B3:M3"/>
    <mergeCell ref="B24:M24"/>
    <mergeCell ref="B18:D18"/>
    <mergeCell ref="B19:D19"/>
    <mergeCell ref="B20:D20"/>
    <mergeCell ref="B21:D21"/>
    <mergeCell ref="L5:M5"/>
    <mergeCell ref="L6:M17"/>
    <mergeCell ref="B14:D14"/>
  </mergeCells>
  <conditionalFormatting sqref="B29:M47">
    <cfRule type="cellIs" dxfId="34" priority="1" operator="greaterThan">
      <formula>""</formula>
    </cfRule>
  </conditionalFormatting>
  <dataValidations count="1">
    <dataValidation type="list" allowBlank="1" showInputMessage="1" showErrorMessage="1" sqref="B14" xr:uid="{00000000-0002-0000-0100-000000000000}">
      <formula1>Sprache</formula1>
    </dataValidation>
  </dataValidations>
  <pageMargins left="0.7" right="0.7" top="0.78740157499999996" bottom="0.78740157499999996" header="0.3" footer="0.3"/>
  <pageSetup paperSize="9" scale="55" orientation="portrait" verticalDpi="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77"/>
  <sheetViews>
    <sheetView view="pageBreakPreview" zoomScale="90" zoomScaleNormal="100" zoomScaleSheetLayoutView="90" workbookViewId="0">
      <selection activeCell="E7" sqref="E7:G7"/>
    </sheetView>
  </sheetViews>
  <sheetFormatPr baseColWidth="10" defaultColWidth="11.42578125" defaultRowHeight="12.75" outlineLevelRow="1"/>
  <cols>
    <col min="1" max="3" width="11.42578125" style="14"/>
    <col min="4" max="4" width="35.85546875" style="14" customWidth="1"/>
    <col min="5" max="6" width="11.42578125" style="14"/>
    <col min="7" max="7" width="28.28515625" style="14" customWidth="1"/>
    <col min="8" max="16384" width="11.42578125" style="14"/>
  </cols>
  <sheetData>
    <row r="2" spans="1:10" s="27" customFormat="1" ht="20.100000000000001" customHeight="1">
      <c r="A2" s="26" t="str">
        <f>HLOOKUP(Start!$B$14,Sprachen_allg!B:Z,ROWS(Sprachen_allg!1:17),FALSE)</f>
        <v>Project information</v>
      </c>
    </row>
    <row r="3" spans="1:10" ht="27.95" customHeight="1"/>
    <row r="4" spans="1:10">
      <c r="B4" s="480" t="str">
        <f>HLOOKUP(Start!$B$14,Sprachen_allg!B:Z,ROWS(Sprachen_allg!1:18),FALSE)</f>
        <v>1. Required project information for PART 1 and PART 2</v>
      </c>
    </row>
    <row r="5" spans="1:10" ht="14.1" customHeight="1">
      <c r="B5" s="28"/>
    </row>
    <row r="6" spans="1:10" ht="13.5" thickBot="1">
      <c r="B6" s="481" t="str">
        <f>HLOOKUP(Start!$B$14,Sprachen_allg!B:Z,ROWS(Sprachen_allg!1:19),FALSE)</f>
        <v>Selection of the application, accounting scope and reporting period</v>
      </c>
    </row>
    <row r="7" spans="1:10">
      <c r="B7" s="722" t="str">
        <f>HLOOKUP(Start!$B$14,Sprachen_allg!B:Z,ROWS(Sprachen_allg!1:20),FALSE)</f>
        <v>Application</v>
      </c>
      <c r="C7" s="723"/>
      <c r="D7" s="723"/>
      <c r="E7" s="724"/>
      <c r="F7" s="725"/>
      <c r="G7" s="726"/>
      <c r="H7" s="30" t="str">
        <f>HLOOKUP(Start!$B$14,Sprachen_Einheiten!B:Z,ROWS(Sprachen_Einheiten!1:2),FALSE)</f>
        <v>Please select</v>
      </c>
    </row>
    <row r="8" spans="1:10" ht="14.1" customHeight="1">
      <c r="B8" s="762" t="str">
        <f>HLOOKUP(Start!$B$14,Sprachen_allg!B:Z,ROWS(Sprachen_allg!1:21),FALSE)</f>
        <v>Accounting scope</v>
      </c>
      <c r="C8" s="763"/>
      <c r="D8" s="763"/>
      <c r="E8" s="771"/>
      <c r="F8" s="772"/>
      <c r="G8" s="773"/>
      <c r="H8" s="482" t="str">
        <f>HLOOKUP(Start!$B$14,Sprachen_Einheiten!B:Z,ROWS(Sprachen_Einheiten!1:2),FALSE)</f>
        <v>Please select</v>
      </c>
      <c r="I8" s="31"/>
      <c r="J8" s="31"/>
    </row>
    <row r="9" spans="1:10" ht="14.1" customHeight="1" thickBot="1">
      <c r="A9" s="32"/>
      <c r="B9" s="760" t="str">
        <f>HLOOKUP(Start!$B$14,Sprachen_allg!B:Z,ROWS(Sprachen_allg!1:22),FALSE)</f>
        <v>Reporting period</v>
      </c>
      <c r="C9" s="761"/>
      <c r="D9" s="761"/>
      <c r="E9" s="764"/>
      <c r="F9" s="764"/>
      <c r="G9" s="765"/>
      <c r="H9" s="482" t="str">
        <f>HLOOKUP(Start!$B$14,Sprachen_Einheiten!B:Z,ROWS(Sprachen_Einheiten!1:3),FALSE)</f>
        <v>[MM.YYYY - MM.YYYY]</v>
      </c>
    </row>
    <row r="11" spans="1:10" ht="15.75" customHeight="1" thickBot="1">
      <c r="B11" s="29" t="str">
        <f>HLOOKUP(Start!$B$14,Sprachen_allg!B:Z,ROWS(Sprachen_allg!1:23),FALSE)</f>
        <v>Required information if accounting scope "Operation and Construction" is selected (according to EN 15978 or similar)</v>
      </c>
    </row>
    <row r="12" spans="1:10" ht="12.75" customHeight="1">
      <c r="B12" s="766" t="str">
        <f>HLOOKUP(Start!$B$14,Sprachen_allg!B:Z,ROWS(Sprachen_allg!1:24),FALSE)</f>
        <v>GHG emissions - product stage (A1-A3)</v>
      </c>
      <c r="C12" s="767"/>
      <c r="D12" s="768"/>
      <c r="E12" s="734"/>
      <c r="F12" s="734"/>
      <c r="G12" s="735"/>
      <c r="H12" s="30" t="str">
        <f>HLOOKUP(Start!$B$14,Sprachen_Einheiten!B:Z,ROWS(Sprachen_Einheiten!1:4),FALSE)</f>
        <v>[kgCO2eq]</v>
      </c>
    </row>
    <row r="13" spans="1:10" ht="12.75" customHeight="1">
      <c r="B13" s="742" t="str">
        <f>HLOOKUP(Start!$B$14,Sprachen_allg!B:Z,ROWS(Sprachen_allg!1:25),FALSE)</f>
        <v>GHG emissions - use stage (B1+B4)</v>
      </c>
      <c r="C13" s="769"/>
      <c r="D13" s="770"/>
      <c r="E13" s="736"/>
      <c r="F13" s="736"/>
      <c r="G13" s="737"/>
      <c r="H13" s="482" t="str">
        <f>HLOOKUP(Start!$B$14,Sprachen_Einheiten!B:Z,ROWS(Sprachen_Einheiten!1:4),FALSE)</f>
        <v>[kgCO2eq]</v>
      </c>
    </row>
    <row r="14" spans="1:10" ht="12.75" customHeight="1">
      <c r="B14" s="742" t="str">
        <f>HLOOKUP(Start!$B$14,Sprachen_allg!B:Z,ROWS(Sprachen_allg!1:26),FALSE)</f>
        <v>GHG emissions - end of life stage and recycling potentials (C3+C4+D)</v>
      </c>
      <c r="C14" s="743"/>
      <c r="D14" s="744"/>
      <c r="E14" s="736"/>
      <c r="F14" s="736"/>
      <c r="G14" s="737"/>
      <c r="H14" s="482" t="str">
        <f>HLOOKUP(Start!$B$14,Sprachen_Einheiten!B:Z,ROWS(Sprachen_Einheiten!1:4),FALSE)</f>
        <v>[kgCO2eq]</v>
      </c>
    </row>
    <row r="15" spans="1:10" ht="15.75" customHeight="1">
      <c r="B15" s="33" t="str">
        <f>HLOOKUP(Start!$B$14,Sprachen_allg!B:Z,ROWS(Sprachen_allg!1:27),FALSE)</f>
        <v>Initial greenhouse gas (GHG) emissions of the scope "Construction"</v>
      </c>
      <c r="C15" s="34"/>
      <c r="D15" s="34"/>
      <c r="E15" s="738">
        <f>SUM(E12:F14)</f>
        <v>0</v>
      </c>
      <c r="F15" s="738"/>
      <c r="G15" s="739"/>
      <c r="H15" s="482" t="str">
        <f>HLOOKUP(Start!$B$14,Sprachen_Einheiten!B:Z,ROWS(Sprachen_Einheiten!1:4),FALSE)</f>
        <v>[kgCO2eq]</v>
      </c>
    </row>
    <row r="16" spans="1:10" s="35" customFormat="1" ht="13.5" thickBot="1">
      <c r="B16" s="36" t="str">
        <f>HLOOKUP(Start!$B$14,Sprachen_allg!B:Z,ROWS(Sprachen_allg!1:28),FALSE)</f>
        <v>Data quality indicator (DQI) for accounting scope "Construction"</v>
      </c>
      <c r="C16" s="37"/>
      <c r="D16" s="37"/>
      <c r="E16" s="740" t="str">
        <f>TextLcaDQI</f>
        <v>currently no input necessary</v>
      </c>
      <c r="F16" s="740"/>
      <c r="G16" s="741"/>
      <c r="H16" s="30" t="str">
        <f>HLOOKUP(Start!$B$14,Sprachen_Einheiten!B:Z,ROWS(Sprachen_Einheiten!1:5),FALSE)</f>
        <v>[-]</v>
      </c>
      <c r="I16" s="30"/>
    </row>
    <row r="17" spans="2:8" ht="20.100000000000001" customHeight="1"/>
    <row r="18" spans="2:8">
      <c r="B18" s="38" t="str">
        <f>HLOOKUP(Start!$B$14,Sprachen_allg!B:Z,ROWS(Sprachen_allg!1:29),FALSE)</f>
        <v>Required information if used for the DGNB System Buildings In Use, Version 2020</v>
      </c>
    </row>
    <row r="19" spans="2:8" ht="13.5" thickBot="1">
      <c r="B19" s="38" t="str">
        <f>HLOOKUP(Start!$B$14,Sprachen_allg!B:Z,ROWS(Sprachen_allg!1:30),FALSE)</f>
        <v xml:space="preserve">Please open row 20 to 22 </v>
      </c>
    </row>
    <row r="20" spans="2:8" ht="14.1" customHeight="1" outlineLevel="1">
      <c r="B20" s="692" t="str">
        <f>HLOOKUP(Start!$B$14,Sprachen_allg!B:Z,ROWS(Sprachen_allg!1:31),FALSE)</f>
        <v>DGNB contract number</v>
      </c>
      <c r="C20" s="693"/>
      <c r="D20" s="693"/>
      <c r="E20" s="755"/>
      <c r="F20" s="756"/>
      <c r="G20" s="757"/>
      <c r="H20" s="30" t="str">
        <f>HLOOKUP(Start!$B$14,Sprachen_Einheiten!B:Z,ROWS(Sprachen_Einheiten!1:5),FALSE)</f>
        <v>[-]</v>
      </c>
    </row>
    <row r="21" spans="2:8" ht="14.1" customHeight="1" outlineLevel="1">
      <c r="B21" s="732" t="str">
        <f>HLOOKUP(Start!$B$14,Sprachen_allg!B:Z,ROWS(Sprachen_allg!1:32),FALSE)</f>
        <v>Project name</v>
      </c>
      <c r="C21" s="733"/>
      <c r="D21" s="733"/>
      <c r="E21" s="751"/>
      <c r="F21" s="751"/>
      <c r="G21" s="752"/>
      <c r="H21" s="482" t="str">
        <f>HLOOKUP(Start!$B$14,Sprachen_Einheiten!B:Z,ROWS(Sprachen_Einheiten!1:6),FALSE)</f>
        <v>[Description]</v>
      </c>
    </row>
    <row r="22" spans="2:8" ht="14.1" customHeight="1" outlineLevel="1" thickBot="1">
      <c r="B22" s="683" t="str">
        <f>HLOOKUP(Start!$B$14,Sprachen_allg!B:Z,ROWS(Sprachen_allg!1:33),FALSE)</f>
        <v>DGNB Auditor</v>
      </c>
      <c r="C22" s="684"/>
      <c r="D22" s="684"/>
      <c r="E22" s="753"/>
      <c r="F22" s="753"/>
      <c r="G22" s="754"/>
      <c r="H22" s="30" t="str">
        <f>HLOOKUP(Start!$B$14,Sprachen_Einheiten!B:Z,ROWS(Sprachen_Einheiten!1:7),FALSE)</f>
        <v>[Name, Organisation]</v>
      </c>
    </row>
    <row r="23" spans="2:8" ht="12.75" customHeight="1">
      <c r="B23" s="40"/>
      <c r="C23" s="40"/>
      <c r="D23" s="40"/>
      <c r="E23" s="40"/>
      <c r="F23" s="40"/>
      <c r="G23" s="40"/>
      <c r="H23" s="30"/>
    </row>
    <row r="24" spans="2:8">
      <c r="B24" s="28" t="str">
        <f>HLOOKUP(Start!$B$14,Sprachen_allg!B:Z,ROWS(Sprachen_allg!1:34),FALSE)</f>
        <v>2. Required project information for PART 3</v>
      </c>
      <c r="C24" s="40"/>
      <c r="D24" s="40"/>
      <c r="E24" s="40"/>
      <c r="F24" s="40"/>
      <c r="G24" s="40"/>
      <c r="H24" s="40"/>
    </row>
    <row r="25" spans="2:8" ht="14.1" customHeight="1">
      <c r="B25" s="28"/>
      <c r="C25" s="40"/>
      <c r="D25" s="40"/>
      <c r="E25" s="40"/>
      <c r="F25" s="40"/>
      <c r="G25" s="40"/>
      <c r="H25" s="40"/>
    </row>
    <row r="26" spans="2:8" ht="13.5" thickBot="1">
      <c r="B26" s="29" t="str">
        <f>HLOOKUP(Start!$B$14,Sprachen_allg!B:Z,ROWS(Sprachen_allg!1:35),FALSE)</f>
        <v>Building details</v>
      </c>
    </row>
    <row r="27" spans="2:8" s="32" customFormat="1" ht="14.1" customHeight="1">
      <c r="B27" s="727" t="str">
        <f>HLOOKUP(Start!$B$14,Sprachen_allg!B:Z,ROWS(Sprachen_allg!1:36),FALSE)</f>
        <v>Owner of the building</v>
      </c>
      <c r="C27" s="728"/>
      <c r="D27" s="728"/>
      <c r="E27" s="729"/>
      <c r="F27" s="730"/>
      <c r="G27" s="731"/>
      <c r="H27" s="41" t="str">
        <f>HLOOKUP(Start!$B$14,Sprachen_Einheiten!B:Z,ROWS(Sprachen_Einheiten!1:7),FALSE)</f>
        <v>[Name, Organisation]</v>
      </c>
    </row>
    <row r="28" spans="2:8" ht="14.1" customHeight="1">
      <c r="B28" s="732" t="str">
        <f>HLOOKUP(Start!$B$14,Sprachen_allg!B:Z,ROWS(Sprachen_allg!1:37),FALSE)</f>
        <v>Building project / Project name</v>
      </c>
      <c r="C28" s="733"/>
      <c r="D28" s="733"/>
      <c r="E28" s="758" t="str">
        <f>IF(Project!E21="","",Project!E21)</f>
        <v/>
      </c>
      <c r="F28" s="758"/>
      <c r="G28" s="759"/>
      <c r="H28" s="30" t="str">
        <f>HLOOKUP(Start!$B$14,Sprachen_Einheiten!B:Z,ROWS(Sprachen_Einheiten!1:6),FALSE)</f>
        <v>[Description]</v>
      </c>
    </row>
    <row r="29" spans="2:8" ht="14.1" customHeight="1">
      <c r="B29" s="694" t="str">
        <f>HLOOKUP(Start!$B$14,Sprachen_allg!B:Z,ROWS(Sprachen_allg!1:38),FALSE)</f>
        <v>Street</v>
      </c>
      <c r="C29" s="695"/>
      <c r="D29" s="695"/>
      <c r="E29" s="705"/>
      <c r="F29" s="705"/>
      <c r="G29" s="706"/>
      <c r="H29" s="482" t="str">
        <f>HLOOKUP(Start!$B$14,Sprachen_Einheiten!B:Z,ROWS(Sprachen_Einheiten!1:6),FALSE)</f>
        <v>[Description]</v>
      </c>
    </row>
    <row r="30" spans="2:8" ht="14.1" customHeight="1">
      <c r="B30" s="694" t="str">
        <f>HLOOKUP(Start!$B$14,Sprachen_allg!B:Z,ROWS(Sprachen_allg!1:39),FALSE)</f>
        <v>City</v>
      </c>
      <c r="C30" s="695"/>
      <c r="D30" s="695"/>
      <c r="E30" s="705"/>
      <c r="F30" s="705"/>
      <c r="G30" s="706"/>
      <c r="H30" s="482" t="str">
        <f>HLOOKUP(Start!$B$14,Sprachen_Einheiten!B:Z,ROWS(Sprachen_Einheiten!1:6),FALSE)</f>
        <v>[Description]</v>
      </c>
    </row>
    <row r="31" spans="2:8" ht="14.1" customHeight="1">
      <c r="B31" s="694" t="str">
        <f>HLOOKUP(Start!$B$14,Sprachen_allg!B:Z,ROWS(Sprachen_allg!1:40),FALSE)</f>
        <v>ZIP-code</v>
      </c>
      <c r="C31" s="695"/>
      <c r="D31" s="695"/>
      <c r="E31" s="751"/>
      <c r="F31" s="751"/>
      <c r="G31" s="752"/>
      <c r="H31" s="482" t="str">
        <f>HLOOKUP(Start!$B$14,Sprachen_Einheiten!B:Z,ROWS(Sprachen_Einheiten!1:6),FALSE)</f>
        <v>[Description]</v>
      </c>
    </row>
    <row r="32" spans="2:8" ht="14.1" customHeight="1">
      <c r="B32" s="694" t="str">
        <f>HLOOKUP(Start!$B$14,Sprachen_allg!B:Z,ROWS(Sprachen_allg!1:41),FALSE)</f>
        <v>Year of completion of the building</v>
      </c>
      <c r="C32" s="695"/>
      <c r="D32" s="695"/>
      <c r="E32" s="705"/>
      <c r="F32" s="705"/>
      <c r="G32" s="706"/>
      <c r="H32" s="30" t="str">
        <f>HLOOKUP(Start!$B$14,Sprachen_Einheiten!B:Z,ROWS(Sprachen_Einheiten!1:8),FALSE)</f>
        <v>[YYYY]</v>
      </c>
    </row>
    <row r="33" spans="2:9" ht="14.1" customHeight="1">
      <c r="B33" s="694" t="str">
        <f>HLOOKUP(Start!$B$14,Sprachen_allg!B:Z,ROWS(Sprachen_allg!1:42),FALSE)</f>
        <v>Year of the last substantial renovation</v>
      </c>
      <c r="C33" s="695"/>
      <c r="D33" s="695"/>
      <c r="E33" s="705"/>
      <c r="F33" s="705"/>
      <c r="G33" s="706"/>
      <c r="H33" s="482" t="str">
        <f>HLOOKUP(Start!$B$14,Sprachen_Einheiten!B:Z,ROWS(Sprachen_Einheiten!1:8),FALSE)</f>
        <v>[YYYY]</v>
      </c>
    </row>
    <row r="34" spans="2:9" ht="14.1" customHeight="1">
      <c r="B34" s="694" t="str">
        <f>HLOOKUP(Start!$B$14,Sprachen_allg!B:Z,ROWS(Sprachen_allg!1:43),FALSE)</f>
        <v>Building usage type</v>
      </c>
      <c r="C34" s="695"/>
      <c r="D34" s="695"/>
      <c r="E34" s="705"/>
      <c r="F34" s="705"/>
      <c r="G34" s="706"/>
      <c r="H34" s="30" t="str">
        <f>HLOOKUP(Start!$B$14,Sprachen_Einheiten!B:Z,ROWS(Sprachen_Einheiten!1:6),FALSE)</f>
        <v>[Description]</v>
      </c>
    </row>
    <row r="35" spans="2:9" ht="14.1" customHeight="1">
      <c r="B35" s="747" t="str">
        <f>HLOOKUP(Start!$B$14,Sprachen_allg!B:Z,ROWS(Sprachen_allg!1:44),FALSE)</f>
        <v>Adequate reference unit</v>
      </c>
      <c r="C35" s="748"/>
      <c r="D35" s="748"/>
      <c r="E35" s="705"/>
      <c r="F35" s="705"/>
      <c r="G35" s="706"/>
      <c r="H35" s="30" t="str">
        <f>HLOOKUP(Start!$B$14,Sprachen_Einheiten!B:Z,ROWS(Sprachen_Einheiten!1:9),FALSE)</f>
        <v>eg. persons, beds, …</v>
      </c>
    </row>
    <row r="36" spans="2:9" ht="14.1" customHeight="1" thickBot="1">
      <c r="B36" s="677" t="str">
        <f>HLOOKUP(Start!$B$14,Sprachen_allg!B:Z,ROWS(Sprachen_allg!1:45),FALSE)</f>
        <v>Quantification of adequete reference unit</v>
      </c>
      <c r="C36" s="678"/>
      <c r="D36" s="678"/>
      <c r="E36" s="679"/>
      <c r="F36" s="679"/>
      <c r="G36" s="680"/>
      <c r="H36" s="30" t="str">
        <f>HLOOKUP(Start!$B$14,Sprachen_Einheiten!B:Z,ROWS(Sprachen_Einheiten!1:10),FALSE)</f>
        <v>eg. [nPersons], [nBeds], ...</v>
      </c>
    </row>
    <row r="37" spans="2:9" ht="14.1" customHeight="1">
      <c r="B37" s="40"/>
      <c r="C37" s="40"/>
      <c r="D37" s="40"/>
      <c r="E37" s="40"/>
      <c r="F37" s="40"/>
      <c r="G37" s="40"/>
      <c r="H37" s="40"/>
    </row>
    <row r="38" spans="2:9" ht="13.5" thickBot="1">
      <c r="B38" s="38" t="str">
        <f>HLOOKUP(Start!$B$14,Sprachen_allg!B:Z,ROWS(Sprachen_allg!1:46),FALSE)</f>
        <v>Information on data provision</v>
      </c>
      <c r="C38" s="35"/>
      <c r="D38" s="35"/>
      <c r="E38" s="42"/>
      <c r="F38" s="42"/>
      <c r="G38" s="42"/>
      <c r="H38" s="43"/>
    </row>
    <row r="39" spans="2:9" ht="14.1" customHeight="1">
      <c r="B39" s="781" t="str">
        <f>HLOOKUP(Start!$B$14,Sprachen_allg!B:Z,ROWS(Sprachen_allg!1:47),FALSE)</f>
        <v>Date of data collection</v>
      </c>
      <c r="C39" s="782"/>
      <c r="D39" s="782"/>
      <c r="E39" s="783"/>
      <c r="F39" s="783"/>
      <c r="G39" s="784"/>
      <c r="H39" s="482" t="str">
        <f>HLOOKUP(Start!$B$14,Sprachen_Einheiten!B:Z,ROWS(Sprachen_Einheiten!1:11),FALSE)</f>
        <v>[DD.MM.YYYY]</v>
      </c>
    </row>
    <row r="40" spans="2:9" ht="14.1" customHeight="1">
      <c r="B40" s="732" t="str">
        <f>HLOOKUP(Start!$B$14,Sprachen_allg!B:Z,ROWS(Sprachen_allg!1:48),FALSE)</f>
        <v>Data collected by …</v>
      </c>
      <c r="C40" s="733"/>
      <c r="D40" s="733"/>
      <c r="E40" s="751"/>
      <c r="F40" s="751"/>
      <c r="G40" s="752"/>
      <c r="H40" s="482" t="str">
        <f>HLOOKUP(Start!$B$14,Sprachen_Einheiten!B:Z,ROWS(Sprachen_Einheiten!1:7),FALSE)</f>
        <v>[Name, Organisation]</v>
      </c>
    </row>
    <row r="41" spans="2:9" ht="14.1" customHeight="1" thickBot="1">
      <c r="B41" s="683" t="str">
        <f>HLOOKUP(Start!$B$14,Sprachen_allg!B:Z,ROWS(Sprachen_allg!1:49),FALSE)</f>
        <v>Data checked by …</v>
      </c>
      <c r="C41" s="684"/>
      <c r="D41" s="684"/>
      <c r="E41" s="753"/>
      <c r="F41" s="753"/>
      <c r="G41" s="754"/>
      <c r="H41" s="30" t="str">
        <f>HLOOKUP(Start!$B$14,Sprachen_Einheiten!B:Z,ROWS(Sprachen_Einheiten!1:7),FALSE)</f>
        <v>[Name, Organisation]</v>
      </c>
    </row>
    <row r="42" spans="2:9" ht="12.75" customHeight="1">
      <c r="B42" s="44"/>
      <c r="C42" s="44"/>
      <c r="D42" s="44"/>
      <c r="E42" s="44"/>
      <c r="F42" s="44"/>
      <c r="G42" s="44"/>
      <c r="H42" s="44"/>
    </row>
    <row r="43" spans="2:9" ht="13.5" thickBot="1">
      <c r="B43" s="38" t="str">
        <f>HLOOKUP(Start!$B$14,Sprachen_allg!B:Z,ROWS(Sprachen_allg!1:50),FALSE)</f>
        <v>Building area</v>
      </c>
      <c r="C43" s="35"/>
      <c r="D43" s="35"/>
      <c r="E43" s="42"/>
      <c r="F43" s="42"/>
      <c r="G43" s="42"/>
      <c r="H43" s="30"/>
    </row>
    <row r="44" spans="2:9" ht="15.75" customHeight="1">
      <c r="B44" s="718" t="str">
        <f>HLOOKUP(Start!$B$14,Sprachen_allg!B:Z,ROWS(Sprachen_allg!1:51),FALSE)</f>
        <v>"Net floor area“ (NFA) according to DIN 277:2016 or similar</v>
      </c>
      <c r="C44" s="719"/>
      <c r="D44" s="719"/>
      <c r="E44" s="709"/>
      <c r="F44" s="709"/>
      <c r="G44" s="710"/>
      <c r="H44" s="30" t="str">
        <f>HLOOKUP(Start!$B$14,Sprachen_Einheiten!B:Z,ROWS(Sprachen_Einheiten!1:12),FALSE)</f>
        <v>[m²]</v>
      </c>
      <c r="I44" s="30" t="str">
        <f>HLOOKUP(Start!$B$14,Sprachen_allg!B:Z,ROWS(Sprachen_allg!1:78),FALSE)</f>
        <v>Note:</v>
      </c>
    </row>
    <row r="45" spans="2:9" ht="15.75" customHeight="1" thickBot="1">
      <c r="B45" s="720" t="str">
        <f>HLOOKUP(Start!$B$14,Sprachen_allg!B:Z,ROWS(Sprachen_allg!1:52),FALSE)</f>
        <v>"Gross floor area“ (GFA) according to DIN 277:2016 or similar</v>
      </c>
      <c r="C45" s="721"/>
      <c r="D45" s="721"/>
      <c r="E45" s="711"/>
      <c r="F45" s="711"/>
      <c r="G45" s="712"/>
      <c r="H45" s="30" t="str">
        <f>HLOOKUP(Start!$B$14,Sprachen_Einheiten!B:Z,ROWS(Sprachen_Einheiten!1:12),FALSE)</f>
        <v>[m²]</v>
      </c>
      <c r="I45" s="542"/>
    </row>
    <row r="46" spans="2:9" ht="27.95" customHeight="1">
      <c r="B46" s="44"/>
      <c r="C46" s="44"/>
      <c r="D46" s="44"/>
      <c r="E46" s="44"/>
      <c r="F46" s="44"/>
      <c r="G46" s="44"/>
      <c r="H46" s="44"/>
    </row>
    <row r="47" spans="2:9" ht="15.75" customHeight="1">
      <c r="B47" s="28" t="str">
        <f>HLOOKUP(Start!$B$14,Sprachen_allg!B:Z,ROWS(Sprachen_allg!1:53),FALSE)</f>
        <v>3. Optional project information for PART 3</v>
      </c>
      <c r="C47" s="44"/>
      <c r="D47" s="44"/>
      <c r="E47" s="44"/>
      <c r="F47" s="44"/>
      <c r="G47" s="44"/>
      <c r="H47" s="44"/>
    </row>
    <row r="48" spans="2:9" ht="14.1" customHeight="1">
      <c r="B48" s="44"/>
      <c r="C48" s="44"/>
      <c r="D48" s="44"/>
      <c r="E48" s="44"/>
      <c r="F48" s="44"/>
      <c r="G48" s="44"/>
      <c r="H48" s="44"/>
    </row>
    <row r="49" spans="1:8" ht="13.5" thickBot="1">
      <c r="B49" s="29" t="str">
        <f>HLOOKUP(Start!$B$14,Sprachen_allg!B:Z,ROWS(Sprachen_allg!1:54),FALSE)</f>
        <v>Optional area information on the building</v>
      </c>
      <c r="H49" s="30"/>
    </row>
    <row r="50" spans="1:8" ht="25.5" customHeight="1">
      <c r="B50" s="718" t="str">
        <f>HLOOKUP(Start!$B$14,Sprachen_allg!B:Z,ROWS(Sprachen_allg!1:55),FALSE)</f>
        <v>Residental: Reference floor area according national energy regulation</v>
      </c>
      <c r="C50" s="719"/>
      <c r="D50" s="719"/>
      <c r="E50" s="749"/>
      <c r="F50" s="749"/>
      <c r="G50" s="750"/>
      <c r="H50" s="30" t="str">
        <f>HLOOKUP(Start!$B$14,Sprachen_Einheiten!B:Z,ROWS(Sprachen_Einheiten!1:12),FALSE)</f>
        <v>[m²]</v>
      </c>
    </row>
    <row r="51" spans="1:8" ht="25.5" customHeight="1">
      <c r="B51" s="716" t="str">
        <f>HLOOKUP(Start!$B$14,Sprachen_allg!B:Z,ROWS(Sprachen_allg!1:56),FALSE)</f>
        <v>Non-residental: Reference floor area according national energy regulation</v>
      </c>
      <c r="C51" s="717"/>
      <c r="D51" s="717"/>
      <c r="E51" s="687"/>
      <c r="F51" s="687"/>
      <c r="G51" s="688"/>
      <c r="H51" s="30" t="str">
        <f>HLOOKUP(Start!$B$14,Sprachen_Einheiten!B:Z,ROWS(Sprachen_Einheiten!1:12),FALSE)</f>
        <v>[m²]</v>
      </c>
    </row>
    <row r="52" spans="1:8" ht="14.1" customHeight="1">
      <c r="B52" s="689" t="str">
        <f>HLOOKUP(Start!$B$14,Sprachen_allg!B:Z,ROWS(Sprachen_allg!1:57),FALSE)</f>
        <v>Common Area</v>
      </c>
      <c r="C52" s="690"/>
      <c r="D52" s="691"/>
      <c r="E52" s="687"/>
      <c r="F52" s="687"/>
      <c r="G52" s="688"/>
      <c r="H52" s="30" t="str">
        <f>HLOOKUP(Start!$B$14,Sprachen_Einheiten!B:Z,ROWS(Sprachen_Einheiten!1:12),FALSE)</f>
        <v>[m²]</v>
      </c>
    </row>
    <row r="53" spans="1:8" ht="14.1" customHeight="1">
      <c r="B53" s="689" t="str">
        <f>HLOOKUP(Start!$B$14,Sprachen_allg!B:Z,ROWS(Sprachen_allg!1:58),FALSE)</f>
        <v>Tenant Space</v>
      </c>
      <c r="C53" s="690"/>
      <c r="D53" s="691"/>
      <c r="E53" s="687"/>
      <c r="F53" s="687"/>
      <c r="G53" s="688"/>
      <c r="H53" s="30" t="str">
        <f>HLOOKUP(Start!$B$14,Sprachen_Einheiten!B:Z,ROWS(Sprachen_Einheiten!1:12),FALSE)</f>
        <v>[m²]</v>
      </c>
    </row>
    <row r="54" spans="1:8" ht="14.1" customHeight="1">
      <c r="B54" s="701" t="str">
        <f>HLOOKUP(Start!$B$14,Sprachen_allg!B:Z,ROWS(Sprachen_allg!1:59),FALSE)</f>
        <v>Adequate reference unit</v>
      </c>
      <c r="C54" s="702"/>
      <c r="D54" s="702"/>
      <c r="E54" s="681"/>
      <c r="F54" s="681"/>
      <c r="G54" s="682"/>
      <c r="H54" s="30" t="str">
        <f>HLOOKUP(Start!$B$14,Sprachen_Einheiten!B:Z,ROWS(Sprachen_Einheiten!1:13),FALSE)</f>
        <v>Definition of own reference area</v>
      </c>
    </row>
    <row r="55" spans="1:8" ht="14.1" customHeight="1" thickBot="1">
      <c r="B55" s="683" t="str">
        <f>HLOOKUP(Start!$B$14,Sprachen_allg!B:Z,ROWS(Sprachen_allg!1:60),FALSE)</f>
        <v>Quantification of adequate reference unit</v>
      </c>
      <c r="C55" s="684"/>
      <c r="D55" s="684"/>
      <c r="E55" s="685"/>
      <c r="F55" s="685"/>
      <c r="G55" s="686"/>
      <c r="H55" s="482" t="str">
        <f>HLOOKUP(Start!$B$14,Sprachen_Einheiten!B:Z,ROWS(Sprachen_Einheiten!1:12),FALSE)</f>
        <v>[m²]</v>
      </c>
    </row>
    <row r="56" spans="1:8" ht="14.1" customHeight="1"/>
    <row r="57" spans="1:8" ht="13.5" customHeight="1" thickBot="1">
      <c r="B57" s="29" t="str">
        <f>HLOOKUP(Start!$B$14,Sprachen_allg!B:Z,ROWS(Sprachen_allg!1:61),FALSE)</f>
        <v>Optional information on the building</v>
      </c>
      <c r="H57" s="30"/>
    </row>
    <row r="58" spans="1:8" ht="13.5" customHeight="1">
      <c r="A58" s="32"/>
      <c r="B58" s="692" t="str">
        <f>HLOOKUP(Start!$B$14,Sprachen_allg!B:Z,ROWS(Sprachen_allg!1:62),FALSE)</f>
        <v>Building management</v>
      </c>
      <c r="C58" s="693"/>
      <c r="D58" s="693"/>
      <c r="E58" s="707"/>
      <c r="F58" s="707"/>
      <c r="G58" s="708"/>
      <c r="H58" s="30" t="str">
        <f>HLOOKUP(Start!$B$14,Sprachen_Einheiten!B:Z,ROWS(Sprachen_Einheiten!1:14),FALSE)</f>
        <v>[direct/indirect]</v>
      </c>
    </row>
    <row r="59" spans="1:8" ht="13.5" hidden="1" customHeight="1">
      <c r="A59" s="32"/>
      <c r="B59" s="483" t="str">
        <f>HLOOKUP(Start!$B$14,Sprachen_allg!B:Z,ROWS(Sprachen_allg!1:63),FALSE)</f>
        <v>direct building management</v>
      </c>
      <c r="C59" s="15" t="s">
        <v>198</v>
      </c>
      <c r="D59" s="15"/>
      <c r="E59" s="47"/>
      <c r="F59" s="47"/>
      <c r="G59" s="48"/>
      <c r="H59" s="30"/>
    </row>
    <row r="60" spans="1:8" ht="13.5" customHeight="1">
      <c r="A60" s="32"/>
      <c r="B60" s="777" t="str">
        <f>HLOOKUP(Start!$B$14,Sprachen_allg!B:Z,ROWS(Sprachen_allg!1:64),FALSE)</f>
        <v>Vacancy rate</v>
      </c>
      <c r="C60" s="778"/>
      <c r="D60" s="778"/>
      <c r="E60" s="779"/>
      <c r="F60" s="779"/>
      <c r="G60" s="780"/>
      <c r="H60" s="30" t="str">
        <f>HLOOKUP(Start!$B$14,Sprachen_Einheiten!B:Z,ROWS(Sprachen_Einheiten!1:15),FALSE)</f>
        <v>[%]</v>
      </c>
    </row>
    <row r="61" spans="1:8" ht="14.1" customHeight="1">
      <c r="B61" s="689" t="str">
        <f>HLOOKUP(Start!$B$14,Sprachen_allg!B:Z,ROWS(Sprachen_allg!1:65),FALSE)</f>
        <v>Primary energy demand according to national energy regulation</v>
      </c>
      <c r="C61" s="690"/>
      <c r="D61" s="691"/>
      <c r="E61" s="745"/>
      <c r="F61" s="745"/>
      <c r="G61" s="746"/>
      <c r="H61" s="30" t="str">
        <f>HLOOKUP(Start!$B$14,Sprachen_Einheiten!B:Z,ROWS(Sprachen_Einheiten!1:16),FALSE)</f>
        <v>[kWh/a*m2]</v>
      </c>
    </row>
    <row r="62" spans="1:8" ht="14.1" customHeight="1">
      <c r="B62" s="698" t="str">
        <f>HLOOKUP(Start!$B$14,Sprachen_allg!B:Z,ROWS(Sprachen_allg!1:66),FALSE)</f>
        <v>Energy efficiency class according to national energy regulation</v>
      </c>
      <c r="C62" s="699"/>
      <c r="D62" s="700"/>
      <c r="E62" s="787"/>
      <c r="F62" s="787"/>
      <c r="G62" s="788"/>
      <c r="H62" s="30" t="str">
        <f>HLOOKUP(Start!$B$14,Sprachen_Einheiten!B:Z,ROWS(Sprachen_Einheiten!1:17),FALSE)</f>
        <v>[Class]</v>
      </c>
    </row>
    <row r="63" spans="1:8" ht="14.1" customHeight="1" thickBot="1">
      <c r="B63" s="789" t="str">
        <f>HLOOKUP(Start!$B$14,Sprachen_allg!B:Z,ROWS(Sprachen_allg!1:67),FALSE)</f>
        <v>GHG intensity of building operations according to national energy regulation</v>
      </c>
      <c r="C63" s="790"/>
      <c r="D63" s="791"/>
      <c r="E63" s="711"/>
      <c r="F63" s="711"/>
      <c r="G63" s="712"/>
      <c r="H63" s="30" t="str">
        <f>HLOOKUP(Start!$B$14,Sprachen_Einheiten!B:Z,ROWS(Sprachen_Einheiten!1:16),FALSE)</f>
        <v>[kWh/a*m2]</v>
      </c>
    </row>
    <row r="64" spans="1:8" ht="14.1" customHeight="1"/>
    <row r="65" spans="2:9" ht="13.5" thickBot="1">
      <c r="B65" s="38" t="str">
        <f>HLOOKUP(Start!$B$14,Sprachen_allg!B:Z,ROWS(Sprachen_allg!1:68),FALSE)</f>
        <v>Optional information on further greenhouse gas emissions (outside the accounting scope "Operation and Construction")</v>
      </c>
    </row>
    <row r="66" spans="2:9" ht="14.1" customHeight="1">
      <c r="B66" s="692" t="str">
        <f>HLOOKUP(Start!$B$14,Sprachen_allg!B:Z,ROWS(Sprachen_allg!1:69),FALSE)</f>
        <v>GHG emissions for mobility</v>
      </c>
      <c r="C66" s="693"/>
      <c r="D66" s="693"/>
      <c r="E66" s="785"/>
      <c r="F66" s="785"/>
      <c r="G66" s="786"/>
      <c r="H66" s="30" t="str">
        <f>HLOOKUP(Start!$B$14,Sprachen_Einheiten!B:Z,ROWS(Sprachen_Einheiten!1:4),FALSE)</f>
        <v>[kgCO2eq]</v>
      </c>
    </row>
    <row r="67" spans="2:9" ht="14.1" customHeight="1">
      <c r="B67" s="715"/>
      <c r="C67" s="705"/>
      <c r="D67" s="705"/>
      <c r="E67" s="774"/>
      <c r="F67" s="775"/>
      <c r="G67" s="776"/>
      <c r="H67" s="30" t="str">
        <f>HLOOKUP(Start!$B$14,Sprachen_Einheiten!B:Z,ROWS(Sprachen_Einheiten!1:4),FALSE)</f>
        <v>[kgCO2eq]</v>
      </c>
    </row>
    <row r="68" spans="2:9" ht="14.1" customHeight="1">
      <c r="B68" s="715"/>
      <c r="C68" s="705"/>
      <c r="D68" s="705"/>
      <c r="E68" s="713"/>
      <c r="F68" s="713"/>
      <c r="G68" s="714"/>
      <c r="H68" s="30" t="str">
        <f>HLOOKUP(Start!$B$14,Sprachen_Einheiten!B:Z,ROWS(Sprachen_Einheiten!1:4),FALSE)</f>
        <v>[kgCO2eq]</v>
      </c>
    </row>
    <row r="69" spans="2:9" ht="14.1" customHeight="1" thickBot="1">
      <c r="B69" s="683" t="str">
        <f>HLOOKUP(Start!$B$14,Sprachen_allg!B:Z,ROWS(Sprachen_allg!1:70),FALSE)</f>
        <v>Purchased GHG emission certificates (carbon off-set)</v>
      </c>
      <c r="C69" s="684"/>
      <c r="D69" s="684"/>
      <c r="E69" s="696"/>
      <c r="F69" s="696"/>
      <c r="G69" s="697"/>
      <c r="H69" s="30" t="str">
        <f>HLOOKUP(Start!$B$14,Sprachen_Einheiten!B:Z,ROWS(Sprachen_Einheiten!1:4),FALSE)</f>
        <v>[kgCO2eq]</v>
      </c>
      <c r="I69" s="30"/>
    </row>
    <row r="70" spans="2:9" ht="14.1" customHeight="1"/>
    <row r="71" spans="2:9" ht="14.1" customHeight="1" thickBot="1">
      <c r="B71" s="29" t="str">
        <f>HLOOKUP(Start!$B$14,Sprachen_allg!B:Z,ROWS(Sprachen_allg!1:71),FALSE)</f>
        <v>Optional information on the use of refrigerants</v>
      </c>
    </row>
    <row r="72" spans="2:9" ht="14.1" customHeight="1">
      <c r="B72" s="692" t="str">
        <f>HLOOKUP(Start!$B$14,Sprachen_allg!B:Z,ROWS(Sprachen_allg!1:72),FALSE)</f>
        <v>Refrigerant - type</v>
      </c>
      <c r="C72" s="693"/>
      <c r="D72" s="693"/>
      <c r="E72" s="707"/>
      <c r="F72" s="707"/>
      <c r="G72" s="708"/>
      <c r="H72" s="30" t="str">
        <f>HLOOKUP(Start!$B$14,Sprachen_Einheiten!B:Z,ROWS(Sprachen_Einheiten!1:5),FALSE)</f>
        <v>[-]</v>
      </c>
    </row>
    <row r="73" spans="2:9" ht="14.1" customHeight="1">
      <c r="B73" s="694" t="str">
        <f>HLOOKUP(Start!$B$14,Sprachen_allg!B:Z,ROWS(Sprachen_allg!1:73),FALSE)</f>
        <v>Refrigerant - amount</v>
      </c>
      <c r="C73" s="695"/>
      <c r="D73" s="695"/>
      <c r="E73" s="687"/>
      <c r="F73" s="687"/>
      <c r="G73" s="688"/>
      <c r="H73" s="482" t="str">
        <f>HLOOKUP(Start!$B$14,Sprachen_Einheiten!B:Z,ROWS(Sprachen_Einheiten!1:20),FALSE)</f>
        <v>[m3]</v>
      </c>
    </row>
    <row r="74" spans="2:9" ht="14.1" customHeight="1" thickBot="1">
      <c r="B74" s="683" t="str">
        <f>HLOOKUP(Start!$B$14,Sprachen_allg!B:Z,ROWS(Sprachen_allg!1:74),FALSE)</f>
        <v>Refrigerant - CO2 factor</v>
      </c>
      <c r="C74" s="684"/>
      <c r="D74" s="684"/>
      <c r="E74" s="703"/>
      <c r="F74" s="703"/>
      <c r="G74" s="704"/>
      <c r="H74" s="30" t="str">
        <f>HLOOKUP(Start!$B$14,Sprachen_Einheiten!B:Z,ROWS(Sprachen_Einheiten!1:19),FALSE)</f>
        <v>[kgCO2eq/m3]</v>
      </c>
    </row>
    <row r="75" spans="2:9" ht="14.1" customHeight="1"/>
    <row r="76" spans="2:9" ht="14.1" customHeight="1" thickBot="1">
      <c r="B76" s="29" t="str">
        <f>HLOOKUP(Start!$B$14,Sprachen_allg!B:Z,ROWS(Sprachen_allg!1:75),FALSE)</f>
        <v>Optional information on system/grid support</v>
      </c>
    </row>
    <row r="77" spans="2:9" ht="14.1" customHeight="1" thickBot="1">
      <c r="B77" s="671" t="str">
        <f>HLOOKUP(Start!$B$14,Sprachen_allg!B:Z,ROWS(Sprachen_allg!1:76),FALSE)</f>
        <v>Information on system/grid support</v>
      </c>
      <c r="C77" s="672"/>
      <c r="D77" s="673"/>
      <c r="E77" s="674"/>
      <c r="F77" s="675"/>
      <c r="G77" s="676"/>
      <c r="H77" s="30" t="str">
        <f>HLOOKUP(Start!$B$14,Sprachen_Einheiten!B:Z,ROWS(Sprachen_Einheiten!1:5),FALSE)</f>
        <v>[-]</v>
      </c>
      <c r="I77" s="30" t="str">
        <f>HLOOKUP(Start!$B$14,Sprachen_allg!B:Z,ROWS(Sprachen_allg!1:77),FALSE)</f>
        <v>Note: Perspective query</v>
      </c>
    </row>
  </sheetData>
  <sheetProtection algorithmName="SHA-512" hashValue="xlyebEIAO17AadLrJnYrvUDZ+2XS++osgIbftodvkMMRK4Xu7SFyji3F2TOyGNX+ZSi4bKJqkxd+2gFrROCTCg==" saltValue="VJHNIq908GcPcFu9bqn1hQ==" spinCount="100000" sheet="1" objects="1" scenarios="1" formatColumns="0" formatRows="0" selectLockedCells="1"/>
  <mergeCells count="88">
    <mergeCell ref="B67:D67"/>
    <mergeCell ref="E67:G67"/>
    <mergeCell ref="E30:G30"/>
    <mergeCell ref="E31:G31"/>
    <mergeCell ref="E34:G34"/>
    <mergeCell ref="B60:D60"/>
    <mergeCell ref="B33:D33"/>
    <mergeCell ref="B58:D58"/>
    <mergeCell ref="E58:G58"/>
    <mergeCell ref="E60:G60"/>
    <mergeCell ref="B39:D39"/>
    <mergeCell ref="E39:G39"/>
    <mergeCell ref="E66:G66"/>
    <mergeCell ref="E62:G62"/>
    <mergeCell ref="B63:D63"/>
    <mergeCell ref="E63:G63"/>
    <mergeCell ref="B9:D9"/>
    <mergeCell ref="B8:D8"/>
    <mergeCell ref="E9:G9"/>
    <mergeCell ref="B12:D12"/>
    <mergeCell ref="B13:D13"/>
    <mergeCell ref="E8:G8"/>
    <mergeCell ref="E20:G20"/>
    <mergeCell ref="E21:G21"/>
    <mergeCell ref="E22:G22"/>
    <mergeCell ref="E28:G28"/>
    <mergeCell ref="E29:G29"/>
    <mergeCell ref="B61:D61"/>
    <mergeCell ref="E61:G61"/>
    <mergeCell ref="B21:D21"/>
    <mergeCell ref="B40:D40"/>
    <mergeCell ref="B35:D35"/>
    <mergeCell ref="E35:G35"/>
    <mergeCell ref="B50:D50"/>
    <mergeCell ref="E51:G51"/>
    <mergeCell ref="E50:G50"/>
    <mergeCell ref="E40:G40"/>
    <mergeCell ref="B41:D41"/>
    <mergeCell ref="E41:G41"/>
    <mergeCell ref="E32:G32"/>
    <mergeCell ref="B7:D7"/>
    <mergeCell ref="E7:G7"/>
    <mergeCell ref="B27:D27"/>
    <mergeCell ref="B20:D20"/>
    <mergeCell ref="B32:D32"/>
    <mergeCell ref="B22:D22"/>
    <mergeCell ref="B30:D30"/>
    <mergeCell ref="E27:G27"/>
    <mergeCell ref="B29:D29"/>
    <mergeCell ref="B28:D28"/>
    <mergeCell ref="E12:G12"/>
    <mergeCell ref="E13:G13"/>
    <mergeCell ref="E14:G14"/>
    <mergeCell ref="E15:G15"/>
    <mergeCell ref="E16:G16"/>
    <mergeCell ref="B14:D14"/>
    <mergeCell ref="B66:D66"/>
    <mergeCell ref="B74:D74"/>
    <mergeCell ref="E74:G74"/>
    <mergeCell ref="B34:D34"/>
    <mergeCell ref="B31:D31"/>
    <mergeCell ref="E33:G33"/>
    <mergeCell ref="E72:G72"/>
    <mergeCell ref="E52:G52"/>
    <mergeCell ref="E44:G44"/>
    <mergeCell ref="E45:G45"/>
    <mergeCell ref="B69:D69"/>
    <mergeCell ref="E68:G68"/>
    <mergeCell ref="B68:D68"/>
    <mergeCell ref="B51:D51"/>
    <mergeCell ref="B44:D44"/>
    <mergeCell ref="B45:D45"/>
    <mergeCell ref="B77:D77"/>
    <mergeCell ref="E77:G77"/>
    <mergeCell ref="B36:D36"/>
    <mergeCell ref="E36:G36"/>
    <mergeCell ref="E54:G54"/>
    <mergeCell ref="B55:D55"/>
    <mergeCell ref="E55:G55"/>
    <mergeCell ref="E53:G53"/>
    <mergeCell ref="B53:D53"/>
    <mergeCell ref="B72:D72"/>
    <mergeCell ref="B73:D73"/>
    <mergeCell ref="E73:G73"/>
    <mergeCell ref="E69:G69"/>
    <mergeCell ref="B62:D62"/>
    <mergeCell ref="B54:D54"/>
    <mergeCell ref="B52:D52"/>
  </mergeCells>
  <phoneticPr fontId="4" type="noConversion"/>
  <conditionalFormatting sqref="E16 E12:E14">
    <cfRule type="expression" dxfId="33" priority="5">
      <formula>IF(BBK=1,TRUE,FALSE)</formula>
    </cfRule>
  </conditionalFormatting>
  <conditionalFormatting sqref="E15">
    <cfRule type="expression" dxfId="32" priority="4">
      <formula>IF(BBK=1,TRUE,FALSE)</formula>
    </cfRule>
  </conditionalFormatting>
  <dataValidations count="5">
    <dataValidation type="decimal" operator="greaterThanOrEqual" allowBlank="1" showInputMessage="1" showErrorMessage="1" sqref="E63:G63 E36:G36 E61:G61 E73:G74 E50:G53 E12:E15 E66:G69 E44:G45 E55:G55" xr:uid="{00000000-0002-0000-0200-000000000000}">
      <formula1>0</formula1>
    </dataValidation>
    <dataValidation type="list" allowBlank="1" showInputMessage="1" showErrorMessage="1" sqref="E58:G58" xr:uid="{00000000-0002-0000-0200-000001000000}">
      <formula1>$B$59:$C$59</formula1>
    </dataValidation>
    <dataValidation type="decimal" allowBlank="1" showInputMessage="1" showErrorMessage="1" sqref="E60:G60" xr:uid="{00000000-0002-0000-0200-000002000000}">
      <formula1>0</formula1>
      <formula2>1</formula2>
    </dataValidation>
    <dataValidation operator="greaterThan" allowBlank="1" showInputMessage="1" showErrorMessage="1" sqref="E62:G62" xr:uid="{00000000-0002-0000-0200-000003000000}"/>
    <dataValidation operator="greaterThanOrEqual" allowBlank="1" showInputMessage="1" showErrorMessage="1" sqref="E77:G77" xr:uid="{00000000-0002-0000-0200-000004000000}"/>
  </dataValidations>
  <pageMargins left="0.7" right="0.7" top="0.78740157499999996" bottom="0.78740157499999996" header="0.3" footer="0.3"/>
  <pageSetup paperSize="9" scale="53" orientation="portrait" verticalDpi="200" r:id="rId1"/>
  <ignoredErrors>
    <ignoredError sqref="E16 E28"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Variablen!$B$32:$B$33</xm:f>
          </x14:formula1>
          <xm:sqref>E7:G7</xm:sqref>
        </x14:dataValidation>
        <x14:dataValidation type="list" allowBlank="1" showInputMessage="1" showErrorMessage="1" xr:uid="{00000000-0002-0000-0200-000006000000}">
          <x14:formula1>
            <xm:f>Variablen!$B$39:$B$40</xm:f>
          </x14:formula1>
          <xm:sqref>E8:G8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405"/>
  <sheetViews>
    <sheetView zoomScale="90" zoomScaleNormal="90" zoomScaleSheetLayoutView="90" workbookViewId="0">
      <pane ySplit="19" topLeftCell="A20" activePane="bottomLeft" state="frozen"/>
      <selection pane="bottomLeft" activeCell="H32" sqref="H32"/>
    </sheetView>
  </sheetViews>
  <sheetFormatPr baseColWidth="10" defaultColWidth="11.42578125" defaultRowHeight="12.75" outlineLevelRow="1" outlineLevelCol="1"/>
  <cols>
    <col min="1" max="2" width="11.42578125" style="14"/>
    <col min="3" max="3" width="39.140625" style="14" customWidth="1"/>
    <col min="4" max="4" width="15" style="14" customWidth="1"/>
    <col min="5" max="5" width="16.7109375" style="14" customWidth="1"/>
    <col min="6" max="7" width="30.7109375" style="14" hidden="1" customWidth="1" outlineLevel="1"/>
    <col min="8" max="8" width="30.7109375" style="14" customWidth="1" collapsed="1"/>
    <col min="9" max="10" width="11.42578125" style="14"/>
    <col min="11" max="11" width="11.42578125" style="14" customWidth="1"/>
    <col min="12" max="16384" width="11.42578125" style="14"/>
  </cols>
  <sheetData>
    <row r="1" spans="1:9" s="529" customFormat="1" ht="15.75" hidden="1" outlineLevel="1">
      <c r="A1" s="623" t="str">
        <f>HLOOKUP(Start!$B$14,Sprachen_allg!B:Z,ROWS(Sprachen_allg!1:151),FALSE)</f>
        <v>Check result DGNB climate positive award 2020  |   DGNB CO2 accounting tool</v>
      </c>
      <c r="B1" s="9"/>
      <c r="C1" s="9"/>
      <c r="D1" s="9"/>
      <c r="E1" s="9"/>
      <c r="F1" s="9"/>
      <c r="G1" s="9"/>
      <c r="H1" s="9"/>
      <c r="I1" s="9"/>
    </row>
    <row r="2" spans="1:9" s="529" customFormat="1" hidden="1" outlineLevel="1">
      <c r="A2" s="9"/>
      <c r="B2" s="9"/>
      <c r="C2" s="9"/>
      <c r="D2" s="9"/>
      <c r="E2" s="9"/>
      <c r="F2" s="9"/>
      <c r="G2" s="9"/>
      <c r="H2" s="9"/>
      <c r="I2" s="9"/>
    </row>
    <row r="3" spans="1:9" s="529" customFormat="1" hidden="1" outlineLevel="1">
      <c r="A3" s="9" t="str">
        <f>Project!B20</f>
        <v>DGNB contract number</v>
      </c>
      <c r="B3" s="9"/>
      <c r="C3" s="529" t="str">
        <f>IF(Project!E20="","",Project!E20)</f>
        <v/>
      </c>
      <c r="D3" s="9"/>
      <c r="E3" s="9"/>
      <c r="F3" s="9"/>
      <c r="G3" s="9"/>
      <c r="H3" s="9"/>
      <c r="I3" s="9"/>
    </row>
    <row r="4" spans="1:9" s="529" customFormat="1" hidden="1" outlineLevel="1">
      <c r="A4" s="9" t="str">
        <f>Project!B21</f>
        <v>Project name</v>
      </c>
      <c r="B4" s="9"/>
      <c r="C4" s="529" t="str">
        <f>IF(Project!E21="","",Project!E21)</f>
        <v/>
      </c>
      <c r="D4" s="9"/>
      <c r="E4" s="9"/>
      <c r="F4" s="9"/>
      <c r="G4" s="9"/>
      <c r="H4" s="9"/>
      <c r="I4" s="9"/>
    </row>
    <row r="5" spans="1:9" s="529" customFormat="1" hidden="1" outlineLevel="1">
      <c r="A5" s="9" t="str">
        <f>Project!B22</f>
        <v>DGNB Auditor</v>
      </c>
      <c r="B5" s="9"/>
      <c r="C5" s="529" t="str">
        <f>IF(Project!E22="","",Project!E22)</f>
        <v/>
      </c>
      <c r="D5" s="9"/>
      <c r="E5" s="9"/>
      <c r="F5" s="9"/>
      <c r="G5" s="9"/>
      <c r="H5" s="9"/>
      <c r="I5" s="9"/>
    </row>
    <row r="6" spans="1:9" s="529" customFormat="1" hidden="1" outlineLevel="1">
      <c r="A6" s="9" t="s">
        <v>1317</v>
      </c>
      <c r="B6" s="9"/>
      <c r="C6" s="619"/>
      <c r="D6" s="9"/>
      <c r="E6" s="9"/>
      <c r="F6" s="9"/>
      <c r="G6" s="9"/>
      <c r="H6" s="9"/>
      <c r="I6" s="9"/>
    </row>
    <row r="7" spans="1:9" s="529" customFormat="1" hidden="1" outlineLevel="1">
      <c r="A7" s="9"/>
      <c r="B7" s="9"/>
      <c r="C7" s="619"/>
      <c r="D7" s="9"/>
      <c r="E7" s="9"/>
      <c r="F7" s="9"/>
      <c r="G7" s="9"/>
      <c r="H7" s="9"/>
      <c r="I7" s="9"/>
    </row>
    <row r="8" spans="1:9" s="529" customFormat="1" hidden="1" outlineLevel="1"/>
    <row r="9" spans="1:9" s="529" customFormat="1" hidden="1" outlineLevel="1"/>
    <row r="10" spans="1:9" s="529" customFormat="1" hidden="1" outlineLevel="1"/>
    <row r="11" spans="1:9" collapsed="1"/>
    <row r="12" spans="1:9" s="454" customFormat="1" ht="20.100000000000001" customHeight="1">
      <c r="A12" s="453" t="str">
        <f>HLOOKUP(Start!$B$14,Sprachen_allg!B:Z,ROWS(Sprachen_allg!1:80),FALSE)</f>
        <v>Part 1a): Initial status assessment - balance of GHG emissions</v>
      </c>
      <c r="B12" s="453"/>
    </row>
    <row r="14" spans="1:9" ht="81" customHeight="1">
      <c r="H14" s="307" t="str">
        <f>HLOOKUP(Start!$B$14,Sprachen_allg!B:Z,ROWS(Sprachen_allg!1:148),FALSE)</f>
        <v>Note:
If used for the DGNB System "Buildings In Use" (3-year evaluation), please show the columns group F-H.</v>
      </c>
    </row>
    <row r="15" spans="1:9" ht="13.5" thickBot="1"/>
    <row r="16" spans="1:9">
      <c r="F16" s="49"/>
      <c r="G16" s="49"/>
      <c r="H16" s="50"/>
    </row>
    <row r="17" spans="2:9">
      <c r="B17" s="491" t="str">
        <f>HLOOKUP(Start!$B$14,Sprachen_allg!B:Z,ROWS(Sprachen_allg!1:81),FALSE)</f>
        <v>Calculation of the initial value for the Climate Action Roadmap (CAR)</v>
      </c>
      <c r="F17" s="52" t="str">
        <f>HLOOKUP(Start!$B$14,Sprachen_allg!B:Z,ROWS(Sprachen_allg!1:152),FALSE)</f>
        <v>data for</v>
      </c>
      <c r="G17" s="52" t="str">
        <f>HLOOKUP(Start!$B$14,Sprachen_allg!B:Z,ROWS(Sprachen_allg!1:152),FALSE)</f>
        <v>data for</v>
      </c>
      <c r="H17" s="53" t="str">
        <f>HLOOKUP(Start!$B$14,Sprachen_allg!B:Z,ROWS(Sprachen_allg!1:152),FALSE)</f>
        <v>data for</v>
      </c>
    </row>
    <row r="18" spans="2:9">
      <c r="B18" s="14" t="str">
        <f>HLOOKUP(Start!$B$14,Sprachen_allg!B:Z,ROWS(Sprachen_allg!1:82),FALSE)</f>
        <v>This is done either on the basis of 1 year (data entry in column H)</v>
      </c>
      <c r="E18" s="54" t="str">
        <f>HLOOKUP(Start!$B$14,Sprachen_allg!B:Z,ROWS(Sprachen_allg!1:244),FALSE)</f>
        <v>Year</v>
      </c>
      <c r="F18" s="55">
        <f>G18-1</f>
        <v>2017</v>
      </c>
      <c r="G18" s="55">
        <f>H18-1</f>
        <v>2018</v>
      </c>
      <c r="H18" s="136">
        <v>2019</v>
      </c>
      <c r="I18" s="32"/>
    </row>
    <row r="19" spans="2:9" ht="30" customHeight="1" thickBot="1">
      <c r="B19" s="56" t="str">
        <f>HLOOKUP(Start!$B$14,Sprachen_allg!B:Z,ROWS(Sprachen_allg!1:83),FALSE)</f>
        <v>or averaged over 3 years (data entry columns F-H)</v>
      </c>
      <c r="F19" s="57"/>
      <c r="G19" s="57"/>
      <c r="H19" s="58"/>
      <c r="I19" s="529" t="str">
        <f>IF(Project!E21="","",Project!E21)</f>
        <v/>
      </c>
    </row>
    <row r="20" spans="2:9" ht="12.75" customHeight="1">
      <c r="F20" s="59"/>
      <c r="G20" s="59"/>
      <c r="H20" s="60"/>
    </row>
    <row r="21" spans="2:9" ht="15.75" customHeight="1">
      <c r="B21" s="792" t="str">
        <f>HLOOKUP(Start!$B$14,Sprachen_allg!B:Z,ROWS(Sprachen_allg!1:84),FALSE)</f>
        <v>Final energy imported into the system boundary ("Import")</v>
      </c>
      <c r="C21" s="792"/>
      <c r="D21" s="792"/>
      <c r="E21" s="793"/>
      <c r="F21" s="59"/>
      <c r="G21" s="59"/>
      <c r="H21" s="60"/>
    </row>
    <row r="22" spans="2:9" ht="24.95" customHeight="1">
      <c r="B22" s="806" t="str">
        <f>HLOOKUP(Start!$B$14,Sprachen_allg!B:Z,ROWS(Sprachen_allg!1:85),FALSE)</f>
        <v>According to the Framework:
GHG emissions related to building energy import ("Import").</v>
      </c>
      <c r="C22" s="806"/>
      <c r="D22" s="806"/>
      <c r="E22" s="806"/>
      <c r="F22" s="59"/>
      <c r="G22" s="59"/>
      <c r="H22" s="60"/>
    </row>
    <row r="23" spans="2:9" ht="13.5" thickBot="1">
      <c r="F23" s="59"/>
      <c r="G23" s="59"/>
      <c r="H23" s="60"/>
    </row>
    <row r="24" spans="2:9" ht="20.100000000000001" customHeight="1" thickBot="1">
      <c r="B24" s="798" t="str">
        <f>HLOOKUP(Start!$B$14,Sprachen_allg!B:Z,ROWS(Sprachen_allg!1:86),FALSE)</f>
        <v>Electrical energy</v>
      </c>
      <c r="C24" s="799"/>
      <c r="D24" s="61"/>
      <c r="E24" s="62"/>
      <c r="F24" s="59"/>
      <c r="G24" s="59"/>
      <c r="H24" s="60"/>
    </row>
    <row r="25" spans="2:9" ht="15.75" customHeight="1">
      <c r="B25" s="45"/>
      <c r="C25" s="40"/>
      <c r="D25" s="40"/>
      <c r="E25" s="63"/>
      <c r="F25" s="59"/>
      <c r="G25" s="59"/>
      <c r="H25" s="60"/>
    </row>
    <row r="26" spans="2:9" ht="15.75" customHeight="1">
      <c r="B26" s="64" t="str">
        <f>HLOOKUP(Start!$B$14,Sprachen_allg!B:Z,ROWS(Sprachen_allg!1:87),FALSE)</f>
        <v>1. Measured data available:</v>
      </c>
      <c r="C26" s="15"/>
      <c r="D26" s="40"/>
      <c r="E26" s="63"/>
      <c r="F26" s="65"/>
      <c r="G26" s="65"/>
      <c r="H26" s="66"/>
    </row>
    <row r="27" spans="2:9" ht="15.75" customHeight="1">
      <c r="B27" s="64"/>
      <c r="C27" s="15"/>
      <c r="D27" s="40"/>
      <c r="E27" s="63"/>
      <c r="F27" s="65"/>
      <c r="G27" s="65"/>
      <c r="H27" s="66"/>
    </row>
    <row r="28" spans="2:9" s="42" customFormat="1" ht="15.75" customHeight="1" thickBot="1">
      <c r="B28" s="67"/>
      <c r="C28" s="40" t="str">
        <f>HLOOKUP(Start!$B$14,Sprachen_allg!B:Z,ROWS(Sprachen_allg!1:88),FALSE)</f>
        <v>Electrical energy - Energy source 1.1</v>
      </c>
      <c r="D28" s="40"/>
      <c r="E28" s="40"/>
      <c r="F28" s="396"/>
      <c r="G28" s="396"/>
      <c r="H28" s="68"/>
    </row>
    <row r="29" spans="2:9" ht="15.75" customHeight="1">
      <c r="B29" s="64"/>
      <c r="C29" s="69" t="str">
        <f>HLOOKUP(Start!$B$14,Sprachen_allg!B:Z,ROWS(Sprachen_allg!1:89),FALSE)</f>
        <v>Type of energy source</v>
      </c>
      <c r="D29" s="70"/>
      <c r="E29" s="71"/>
      <c r="F29" s="65"/>
      <c r="G29" s="65"/>
      <c r="H29" s="66"/>
    </row>
    <row r="30" spans="2:9" ht="16.5" customHeight="1">
      <c r="B30" s="64"/>
      <c r="C30" s="800"/>
      <c r="D30" s="772"/>
      <c r="E30" s="772"/>
      <c r="F30" s="72"/>
      <c r="G30" s="72"/>
      <c r="H30" s="73"/>
    </row>
    <row r="31" spans="2:9" ht="15.75" customHeight="1">
      <c r="B31" s="64"/>
      <c r="C31" s="357" t="str">
        <f>HLOOKUP(Start!$B$14,Sprachen_allg!B:Z,ROWS(Sprachen_allg!1:90),FALSE)</f>
        <v>CO2 factor</v>
      </c>
      <c r="D31" s="356"/>
      <c r="E31" s="353" t="str">
        <f>HLOOKUP(Start!$B$14,Sprachen_Einheiten!B:Z,ROWS(Sprachen_Einheiten!1:22),FALSE)</f>
        <v>[kgCO2eq/kWh]</v>
      </c>
      <c r="F31" s="368" t="str">
        <f>IF($C30="",AuswahlEtr,VLOOKUP($C30,'ANNEX 1 Emission Factors'!$B$23:$AR$29,COLUMNS('ANNEX 1 Emission Factors'!$B:$H)+(F$18-2014),FALSE))</f>
        <v>Select energy source</v>
      </c>
      <c r="G31" s="368" t="str">
        <f>IF($C30="",AuswahlEtr,VLOOKUP($C30,'ANNEX 1 Emission Factors'!$B$23:$AR$29,COLUMNS('ANNEX 1 Emission Factors'!$B:$H)+(G$18-2014),FALSE))</f>
        <v>Select energy source</v>
      </c>
      <c r="H31" s="369" t="str">
        <f>IF($C30="",AuswahlEtr,VLOOKUP($C30,'ANNEX 1 Emission Factors'!$B$23:$AR$29,COLUMNS('ANNEX 1 Emission Factors'!$B:$H)+(H$18-2014),FALSE))</f>
        <v>Select energy source</v>
      </c>
    </row>
    <row r="32" spans="2:9" ht="15.75" customHeight="1" thickBot="1">
      <c r="B32" s="64"/>
      <c r="C32" s="75" t="str">
        <f>HLOOKUP(Start!$B$14,Sprachen_allg!B:Z,ROWS(Sprachen_allg!1:91),FALSE)</f>
        <v>Amount of energy</v>
      </c>
      <c r="D32" s="76"/>
      <c r="E32" s="77" t="str">
        <f>HLOOKUP(Start!$B$14,Sprachen_Einheiten!B:Z,ROWS(Sprachen_Einheiten!1:23),FALSE)</f>
        <v>[kWh]</v>
      </c>
      <c r="F32" s="137"/>
      <c r="G32" s="137"/>
      <c r="H32" s="138"/>
    </row>
    <row r="33" spans="2:8" ht="15.75" customHeight="1">
      <c r="B33" s="64"/>
      <c r="C33" s="15"/>
      <c r="D33" s="40"/>
      <c r="E33" s="63"/>
      <c r="F33" s="65"/>
      <c r="G33" s="65"/>
      <c r="H33" s="66"/>
    </row>
    <row r="34" spans="2:8" ht="15.75" customHeight="1" thickBot="1">
      <c r="B34" s="64"/>
      <c r="C34" s="40" t="str">
        <f>HLOOKUP(Start!$B$14,Sprachen_allg!B:Z,ROWS(Sprachen_allg!1:92),FALSE)</f>
        <v>Electrical energy - Energy source 1.2</v>
      </c>
      <c r="D34" s="40"/>
      <c r="E34" s="63"/>
      <c r="F34" s="65"/>
      <c r="G34" s="65"/>
      <c r="H34" s="66"/>
    </row>
    <row r="35" spans="2:8" ht="15.75" customHeight="1">
      <c r="B35" s="64"/>
      <c r="C35" s="69" t="str">
        <f>C29</f>
        <v>Type of energy source</v>
      </c>
      <c r="D35" s="70"/>
      <c r="E35" s="71"/>
      <c r="F35" s="65"/>
      <c r="G35" s="65"/>
      <c r="H35" s="66"/>
    </row>
    <row r="36" spans="2:8" ht="16.5" customHeight="1">
      <c r="B36" s="78"/>
      <c r="C36" s="800"/>
      <c r="D36" s="772"/>
      <c r="E36" s="772"/>
      <c r="F36" s="72"/>
      <c r="G36" s="72"/>
      <c r="H36" s="73"/>
    </row>
    <row r="37" spans="2:8" ht="15.75" customHeight="1">
      <c r="B37" s="79"/>
      <c r="C37" s="357" t="str">
        <f>C31</f>
        <v>CO2 factor</v>
      </c>
      <c r="D37" s="356"/>
      <c r="E37" s="353" t="str">
        <f>E31</f>
        <v>[kgCO2eq/kWh]</v>
      </c>
      <c r="F37" s="368" t="str">
        <f>IF($C36="",AuswahlEtr,VLOOKUP($C36,'ANNEX 1 Emission Factors'!$B$23:$AR$29,COLUMNS('ANNEX 1 Emission Factors'!$B:$H)+(F$18-2014),FALSE))</f>
        <v>Select energy source</v>
      </c>
      <c r="G37" s="368" t="str">
        <f>IF($C36="",AuswahlEtr,VLOOKUP($C36,'ANNEX 1 Emission Factors'!$B$23:$AR$29,COLUMNS('ANNEX 1 Emission Factors'!$B:$H)+(G$18-2014),FALSE))</f>
        <v>Select energy source</v>
      </c>
      <c r="H37" s="369" t="str">
        <f>IF($C36="",AuswahlEtr,VLOOKUP($C36,'ANNEX 1 Emission Factors'!$B$23:$AR$29,COLUMNS('ANNEX 1 Emission Factors'!$B:$H)+(H$18-2014),FALSE))</f>
        <v>Select energy source</v>
      </c>
    </row>
    <row r="38" spans="2:8" ht="15.75" customHeight="1" thickBot="1">
      <c r="B38" s="45"/>
      <c r="C38" s="75" t="str">
        <f>C32</f>
        <v>Amount of energy</v>
      </c>
      <c r="D38" s="76"/>
      <c r="E38" s="77" t="str">
        <f>E32</f>
        <v>[kWh]</v>
      </c>
      <c r="F38" s="137"/>
      <c r="G38" s="137"/>
      <c r="H38" s="138"/>
    </row>
    <row r="39" spans="2:8" ht="13.5" customHeight="1">
      <c r="B39" s="45"/>
      <c r="F39" s="80"/>
      <c r="G39" s="80"/>
      <c r="H39" s="81"/>
    </row>
    <row r="40" spans="2:8" ht="15.75" customHeight="1" thickBot="1">
      <c r="B40" s="45"/>
      <c r="C40" s="40" t="str">
        <f>HLOOKUP(Start!$B$14,Sprachen_allg!B:Z,ROWS(Sprachen_allg!1:93),FALSE)</f>
        <v>Electrical energy - Energy source 1.3</v>
      </c>
      <c r="D40" s="40"/>
      <c r="E40" s="63"/>
      <c r="F40" s="65"/>
      <c r="G40" s="65"/>
      <c r="H40" s="66"/>
    </row>
    <row r="41" spans="2:8" ht="15.75" customHeight="1">
      <c r="B41" s="45"/>
      <c r="C41" s="69" t="str">
        <f>C29</f>
        <v>Type of energy source</v>
      </c>
      <c r="D41" s="70"/>
      <c r="E41" s="71"/>
      <c r="F41" s="65"/>
      <c r="G41" s="65"/>
      <c r="H41" s="66"/>
    </row>
    <row r="42" spans="2:8" ht="16.5" customHeight="1">
      <c r="B42" s="45"/>
      <c r="C42" s="800"/>
      <c r="D42" s="772"/>
      <c r="E42" s="772"/>
      <c r="F42" s="72"/>
      <c r="G42" s="72"/>
      <c r="H42" s="73"/>
    </row>
    <row r="43" spans="2:8" ht="15.75" customHeight="1">
      <c r="B43" s="45"/>
      <c r="C43" s="357" t="str">
        <f>C31</f>
        <v>CO2 factor</v>
      </c>
      <c r="D43" s="356"/>
      <c r="E43" s="353" t="str">
        <f>E31</f>
        <v>[kgCO2eq/kWh]</v>
      </c>
      <c r="F43" s="368" t="str">
        <f>IF($C42="",AuswahlEtr,VLOOKUP($C42,'ANNEX 1 Emission Factors'!$B$23:$AR$29,COLUMNS('ANNEX 1 Emission Factors'!$B:$H)+(F$18-2014),FALSE))</f>
        <v>Select energy source</v>
      </c>
      <c r="G43" s="368" t="str">
        <f>IF($C42="",AuswahlEtr,VLOOKUP($C42,'ANNEX 1 Emission Factors'!$B$23:$AR$29,COLUMNS('ANNEX 1 Emission Factors'!$B:$H)+(G$18-2014),FALSE))</f>
        <v>Select energy source</v>
      </c>
      <c r="H43" s="369" t="str">
        <f>IF($C42="",AuswahlEtr,VLOOKUP($C42,'ANNEX 1 Emission Factors'!$B$23:$AR$29,COLUMNS('ANNEX 1 Emission Factors'!$B:$H)+(H$18-2014),FALSE))</f>
        <v>Select energy source</v>
      </c>
    </row>
    <row r="44" spans="2:8" ht="15.75" customHeight="1" thickBot="1">
      <c r="B44" s="45"/>
      <c r="C44" s="75" t="str">
        <f>C32</f>
        <v>Amount of energy</v>
      </c>
      <c r="D44" s="76"/>
      <c r="E44" s="77" t="str">
        <f>E32</f>
        <v>[kWh]</v>
      </c>
      <c r="F44" s="137"/>
      <c r="G44" s="137"/>
      <c r="H44" s="138"/>
    </row>
    <row r="45" spans="2:8" ht="13.5" hidden="1" customHeight="1">
      <c r="B45" s="45"/>
      <c r="F45" s="82"/>
      <c r="G45" s="82"/>
      <c r="H45" s="81"/>
    </row>
    <row r="46" spans="2:8" ht="15.75" hidden="1" customHeight="1" thickBot="1">
      <c r="B46" s="45"/>
      <c r="C46" s="40" t="s">
        <v>95</v>
      </c>
      <c r="D46" s="40"/>
      <c r="E46" s="63"/>
      <c r="F46" s="65"/>
      <c r="G46" s="65"/>
      <c r="H46" s="66"/>
    </row>
    <row r="47" spans="2:8" ht="15.75" hidden="1" customHeight="1">
      <c r="B47" s="45"/>
      <c r="C47" s="69" t="s">
        <v>28</v>
      </c>
      <c r="D47" s="70"/>
      <c r="E47" s="71"/>
      <c r="F47" s="65"/>
      <c r="G47" s="65"/>
      <c r="H47" s="66"/>
    </row>
    <row r="48" spans="2:8" ht="16.5" hidden="1" customHeight="1">
      <c r="B48" s="45"/>
      <c r="C48" s="801"/>
      <c r="D48" s="802"/>
      <c r="E48" s="802"/>
      <c r="F48" s="65"/>
      <c r="G48" s="65"/>
      <c r="H48" s="66"/>
    </row>
    <row r="49" spans="2:8" ht="15.75" hidden="1" customHeight="1">
      <c r="B49" s="45"/>
      <c r="C49" s="74" t="s">
        <v>100</v>
      </c>
      <c r="D49" s="803" t="str">
        <f>IF(C48="","",IF(VLOOKUP(C48,'ANNEX 1 Emission Factors'!#REF!,2,FALSE)="","Berechnung in ANNEX 2",VLOOKUP(C48,'ANNEX 1 Emission Factors'!#REF!,2,FALSE)))</f>
        <v/>
      </c>
      <c r="E49" s="804"/>
      <c r="F49" s="65"/>
      <c r="G49" s="65"/>
      <c r="H49" s="66"/>
    </row>
    <row r="50" spans="2:8" ht="15.75" hidden="1" customHeight="1" thickBot="1">
      <c r="B50" s="45"/>
      <c r="C50" s="83" t="s">
        <v>94</v>
      </c>
      <c r="D50" s="76"/>
      <c r="E50" s="77" t="s">
        <v>26</v>
      </c>
      <c r="F50" s="84"/>
      <c r="G50" s="84"/>
      <c r="H50" s="85"/>
    </row>
    <row r="51" spans="2:8" ht="13.5" hidden="1" customHeight="1">
      <c r="B51" s="45"/>
      <c r="F51" s="82"/>
      <c r="G51" s="82"/>
      <c r="H51" s="81"/>
    </row>
    <row r="52" spans="2:8" ht="15.75" hidden="1" customHeight="1" thickBot="1">
      <c r="B52" s="45"/>
      <c r="C52" s="40" t="s">
        <v>96</v>
      </c>
      <c r="D52" s="40"/>
      <c r="E52" s="63"/>
      <c r="F52" s="65"/>
      <c r="G52" s="65"/>
      <c r="H52" s="66"/>
    </row>
    <row r="53" spans="2:8" ht="15.75" hidden="1" customHeight="1">
      <c r="B53" s="45"/>
      <c r="C53" s="69" t="s">
        <v>28</v>
      </c>
      <c r="D53" s="70"/>
      <c r="E53" s="71"/>
      <c r="F53" s="65"/>
      <c r="G53" s="65"/>
      <c r="H53" s="66"/>
    </row>
    <row r="54" spans="2:8" ht="16.5" hidden="1" customHeight="1">
      <c r="B54" s="45"/>
      <c r="C54" s="801"/>
      <c r="D54" s="802"/>
      <c r="E54" s="802"/>
      <c r="F54" s="65"/>
      <c r="G54" s="65"/>
      <c r="H54" s="66"/>
    </row>
    <row r="55" spans="2:8" ht="15.75" hidden="1" customHeight="1">
      <c r="B55" s="45"/>
      <c r="C55" s="74" t="s">
        <v>100</v>
      </c>
      <c r="D55" s="803" t="str">
        <f>IF(C54="","",IF(VLOOKUP(C54,'ANNEX 1 Emission Factors'!#REF!,2,FALSE)="","Berechnung in ANNEX 2",VLOOKUP(C54,'ANNEX 1 Emission Factors'!#REF!,2,FALSE)))</f>
        <v/>
      </c>
      <c r="E55" s="804"/>
      <c r="F55" s="65"/>
      <c r="G55" s="65"/>
      <c r="H55" s="66"/>
    </row>
    <row r="56" spans="2:8" ht="15.75" hidden="1" customHeight="1" thickBot="1">
      <c r="B56" s="45"/>
      <c r="C56" s="83" t="s">
        <v>94</v>
      </c>
      <c r="D56" s="76"/>
      <c r="E56" s="77" t="s">
        <v>26</v>
      </c>
      <c r="F56" s="84"/>
      <c r="G56" s="84"/>
      <c r="H56" s="85"/>
    </row>
    <row r="57" spans="2:8" ht="15.75" customHeight="1">
      <c r="B57" s="64"/>
      <c r="C57" s="15"/>
      <c r="D57" s="40"/>
      <c r="E57" s="63"/>
      <c r="F57" s="65"/>
      <c r="G57" s="65"/>
      <c r="H57" s="66"/>
    </row>
    <row r="58" spans="2:8">
      <c r="B58" s="492" t="str">
        <f>HLOOKUP(Start!$B$14,Sprachen_allg!B:Z,ROWS(Sprachen_allg!1:94),FALSE)</f>
        <v>2. Measured data not available:</v>
      </c>
      <c r="C58" s="15"/>
      <c r="D58" s="15"/>
      <c r="E58" s="15"/>
      <c r="F58" s="59"/>
      <c r="G58" s="59"/>
      <c r="H58" s="60"/>
    </row>
    <row r="59" spans="2:8">
      <c r="B59" s="78"/>
      <c r="C59" s="15"/>
      <c r="D59" s="15"/>
      <c r="E59" s="15"/>
      <c r="F59" s="59"/>
      <c r="G59" s="59"/>
      <c r="H59" s="60"/>
    </row>
    <row r="60" spans="2:8" ht="12.6" customHeight="1">
      <c r="B60" s="93" t="str">
        <f>HLOOKUP(Start!$B$14,Sprachen_allg!B:Z,ROWS(Sprachen_allg!1:95),FALSE)</f>
        <v>Note:</v>
      </c>
      <c r="C60" s="805" t="str">
        <f>HLOOKUP(Start!$B$14,Sprachen_allg!B:Z,ROWS(Sprachen_allg!1:96),FALSE)</f>
        <v>Calculation of energy data see tab "ANNEX 3 Partial energy values".</v>
      </c>
      <c r="D60" s="805"/>
      <c r="E60" s="805"/>
      <c r="F60" s="86"/>
      <c r="G60" s="86"/>
      <c r="H60" s="87"/>
    </row>
    <row r="61" spans="2:8" ht="15.75" customHeight="1">
      <c r="B61" s="88"/>
      <c r="C61" s="89"/>
      <c r="D61" s="89"/>
      <c r="E61" s="89"/>
      <c r="F61" s="86"/>
      <c r="G61" s="86"/>
      <c r="H61" s="87"/>
    </row>
    <row r="62" spans="2:8" s="42" customFormat="1" ht="15.75" customHeight="1" thickBot="1">
      <c r="B62" s="67"/>
      <c r="C62" s="40" t="str">
        <f>HLOOKUP(Start!$B$14,Sprachen_allg!B:Z,ROWS(Sprachen_allg!1:97),FALSE)</f>
        <v>Subarea 1/Consumer 1 - Electrical energy</v>
      </c>
      <c r="D62" s="40"/>
      <c r="E62" s="40"/>
      <c r="F62" s="396"/>
      <c r="G62" s="396"/>
      <c r="H62" s="68"/>
    </row>
    <row r="63" spans="2:8" ht="15.75" customHeight="1">
      <c r="B63" s="64"/>
      <c r="C63" s="69" t="str">
        <f>C29</f>
        <v>Type of energy source</v>
      </c>
      <c r="D63" s="70"/>
      <c r="E63" s="71"/>
      <c r="F63" s="65"/>
      <c r="G63" s="65"/>
      <c r="H63" s="66"/>
    </row>
    <row r="64" spans="2:8" ht="16.5" customHeight="1">
      <c r="B64" s="64"/>
      <c r="C64" s="800"/>
      <c r="D64" s="772"/>
      <c r="E64" s="772"/>
      <c r="F64" s="72"/>
      <c r="G64" s="72"/>
      <c r="H64" s="73"/>
    </row>
    <row r="65" spans="2:8" ht="15.75" customHeight="1">
      <c r="B65" s="64"/>
      <c r="C65" s="357" t="str">
        <f>C31</f>
        <v>CO2 factor</v>
      </c>
      <c r="D65" s="356"/>
      <c r="E65" s="353" t="str">
        <f>E31</f>
        <v>[kgCO2eq/kWh]</v>
      </c>
      <c r="F65" s="368" t="str">
        <f>IF($C64="",AuswahlEtr,VLOOKUP($C64,'ANNEX 1 Emission Factors'!$B$23:$AR$29,COLUMNS('ANNEX 1 Emission Factors'!$B:$H)+(F$18-2014),FALSE))</f>
        <v>Select energy source</v>
      </c>
      <c r="G65" s="368" t="str">
        <f>IF($C64="",AuswahlEtr,VLOOKUP($C64,'ANNEX 1 Emission Factors'!$B$23:$AR$29,COLUMNS('ANNEX 1 Emission Factors'!$B:$H)+(G$18-2014),FALSE))</f>
        <v>Select energy source</v>
      </c>
      <c r="H65" s="369" t="str">
        <f>IF($C64="",AuswahlEtr,VLOOKUP($C64,'ANNEX 1 Emission Factors'!$B$23:$AR$29,COLUMNS('ANNEX 1 Emission Factors'!$B:$H)+(H$18-2014),FALSE))</f>
        <v>Select energy source</v>
      </c>
    </row>
    <row r="66" spans="2:8" ht="15.75" customHeight="1" thickBot="1">
      <c r="B66" s="45"/>
      <c r="C66" s="75" t="str">
        <f>C32</f>
        <v>Amount of energy</v>
      </c>
      <c r="D66" s="76"/>
      <c r="E66" s="493" t="str">
        <f>E32</f>
        <v>[kWh]</v>
      </c>
      <c r="F66" s="90" t="str">
        <f>IF(ISBLANK($C$64),"",IF('ANNEX 3 Partial energy values'!$L$62&gt;0,'ANNEX 3 Partial energy values'!$L$62,TextAx3))</f>
        <v/>
      </c>
      <c r="G66" s="90" t="str">
        <f>IF(ISBLANK($C$64),"",IF('ANNEX 3 Partial energy values'!$L$62&gt;0,'ANNEX 3 Partial energy values'!$L$62,TextAx3))</f>
        <v/>
      </c>
      <c r="H66" s="91" t="str">
        <f>IF(ISBLANK($C$64),"",IF('ANNEX 3 Partial energy values'!$L$62&gt;0,'ANNEX 3 Partial energy values'!$L$62,TextAx3))</f>
        <v/>
      </c>
    </row>
    <row r="67" spans="2:8" ht="15.75" customHeight="1">
      <c r="B67" s="64"/>
      <c r="C67" s="15"/>
      <c r="D67" s="40"/>
      <c r="E67" s="63"/>
      <c r="F67" s="65"/>
      <c r="G67" s="65"/>
      <c r="H67" s="66"/>
    </row>
    <row r="68" spans="2:8" ht="15.75" customHeight="1" thickBot="1">
      <c r="B68" s="64"/>
      <c r="C68" s="40" t="str">
        <f>HLOOKUP(Start!$B$14,Sprachen_allg!B:Z,ROWS(Sprachen_allg!1:98),FALSE)</f>
        <v>Subarea 2/Consumer 2 - Electrical energy</v>
      </c>
      <c r="D68" s="40"/>
      <c r="E68" s="63"/>
      <c r="F68" s="65"/>
      <c r="G68" s="65"/>
      <c r="H68" s="66"/>
    </row>
    <row r="69" spans="2:8" ht="15.75" customHeight="1">
      <c r="B69" s="64"/>
      <c r="C69" s="69" t="str">
        <f>C63</f>
        <v>Type of energy source</v>
      </c>
      <c r="D69" s="70"/>
      <c r="E69" s="71"/>
      <c r="F69" s="65"/>
      <c r="G69" s="65"/>
      <c r="H69" s="66"/>
    </row>
    <row r="70" spans="2:8" ht="16.5" customHeight="1">
      <c r="B70" s="78"/>
      <c r="C70" s="800"/>
      <c r="D70" s="772"/>
      <c r="E70" s="772"/>
      <c r="F70" s="72"/>
      <c r="G70" s="72"/>
      <c r="H70" s="73"/>
    </row>
    <row r="71" spans="2:8" ht="15.75" customHeight="1">
      <c r="B71" s="79"/>
      <c r="C71" s="357" t="str">
        <f>C65</f>
        <v>CO2 factor</v>
      </c>
      <c r="D71" s="356"/>
      <c r="E71" s="353" t="str">
        <f>E65</f>
        <v>[kgCO2eq/kWh]</v>
      </c>
      <c r="F71" s="368" t="str">
        <f>IF($C70="",AuswahlEtr,VLOOKUP($C70,'ANNEX 1 Emission Factors'!$B$23:$AR$29,COLUMNS('ANNEX 1 Emission Factors'!$B:$H)+(F$18-2014),FALSE))</f>
        <v>Select energy source</v>
      </c>
      <c r="G71" s="368" t="str">
        <f>IF($C70="",AuswahlEtr,VLOOKUP($C70,'ANNEX 1 Emission Factors'!$B$23:$AR$29,COLUMNS('ANNEX 1 Emission Factors'!$B:$H)+(G$18-2014),FALSE))</f>
        <v>Select energy source</v>
      </c>
      <c r="H71" s="369" t="str">
        <f>IF($C70="",AuswahlEtr,VLOOKUP($C70,'ANNEX 1 Emission Factors'!$B$23:$AR$29,COLUMNS('ANNEX 1 Emission Factors'!$B:$H)+(H$18-2014),FALSE))</f>
        <v>Select energy source</v>
      </c>
    </row>
    <row r="72" spans="2:8" ht="15.75" customHeight="1" thickBot="1">
      <c r="B72" s="45"/>
      <c r="C72" s="75" t="str">
        <f>C66</f>
        <v>Amount of energy</v>
      </c>
      <c r="D72" s="76"/>
      <c r="E72" s="77" t="str">
        <f>E66</f>
        <v>[kWh]</v>
      </c>
      <c r="F72" s="90" t="str">
        <f>IF(ISBLANK($C$70),"",IF('ANNEX 3 Partial energy values'!$P$62&gt;0,'ANNEX 3 Partial energy values'!$P$62,TextAx3))</f>
        <v/>
      </c>
      <c r="G72" s="90" t="str">
        <f>IF(ISBLANK($C$70),"",IF('ANNEX 3 Partial energy values'!$P$62&gt;0,'ANNEX 3 Partial energy values'!$P$62,TextAx3))</f>
        <v/>
      </c>
      <c r="H72" s="91" t="str">
        <f>IF(ISBLANK($C$70),"",IF('ANNEX 3 Partial energy values'!$P$62&gt;0,'ANNEX 3 Partial energy values'!$P$62,TextAx3))</f>
        <v/>
      </c>
    </row>
    <row r="73" spans="2:8" ht="13.5" customHeight="1">
      <c r="B73" s="45"/>
      <c r="F73" s="80"/>
      <c r="G73" s="80"/>
      <c r="H73" s="81"/>
    </row>
    <row r="74" spans="2:8" ht="15.75" customHeight="1" thickBot="1">
      <c r="B74" s="45"/>
      <c r="C74" s="40" t="str">
        <f>HLOOKUP(Start!$B$14,Sprachen_allg!B:Z,ROWS(Sprachen_allg!1:99),FALSE)</f>
        <v>Subarea 3/Consumer 3 - Electrical energy</v>
      </c>
      <c r="D74" s="40"/>
      <c r="E74" s="63"/>
      <c r="F74" s="65"/>
      <c r="G74" s="65"/>
      <c r="H74" s="66"/>
    </row>
    <row r="75" spans="2:8" ht="15.75" customHeight="1">
      <c r="B75" s="45"/>
      <c r="C75" s="69" t="str">
        <f>C63</f>
        <v>Type of energy source</v>
      </c>
      <c r="D75" s="70"/>
      <c r="E75" s="71"/>
      <c r="F75" s="65"/>
      <c r="G75" s="65"/>
      <c r="H75" s="66"/>
    </row>
    <row r="76" spans="2:8" ht="16.5" customHeight="1">
      <c r="B76" s="45"/>
      <c r="C76" s="800"/>
      <c r="D76" s="772"/>
      <c r="E76" s="772"/>
      <c r="F76" s="72"/>
      <c r="G76" s="72"/>
      <c r="H76" s="73"/>
    </row>
    <row r="77" spans="2:8" ht="15.75" customHeight="1">
      <c r="B77" s="45"/>
      <c r="C77" s="357" t="str">
        <f>C65</f>
        <v>CO2 factor</v>
      </c>
      <c r="D77" s="356"/>
      <c r="E77" s="353" t="str">
        <f>E65</f>
        <v>[kgCO2eq/kWh]</v>
      </c>
      <c r="F77" s="368" t="str">
        <f>IF($C76="",AuswahlEtr,VLOOKUP($C76,'ANNEX 1 Emission Factors'!$B$23:$AR$29,COLUMNS('ANNEX 1 Emission Factors'!$B:$H)+(F$18-2014),FALSE))</f>
        <v>Select energy source</v>
      </c>
      <c r="G77" s="368" t="str">
        <f>IF($C76="",AuswahlEtr,VLOOKUP($C76,'ANNEX 1 Emission Factors'!$B$23:$AR$29,COLUMNS('ANNEX 1 Emission Factors'!$B:$H)+(G$18-2014),FALSE))</f>
        <v>Select energy source</v>
      </c>
      <c r="H77" s="369" t="str">
        <f>IF($C76="",AuswahlEtr,VLOOKUP($C76,'ANNEX 1 Emission Factors'!$B$23:$AR$29,COLUMNS('ANNEX 1 Emission Factors'!$B:$H)+(H$18-2014),FALSE))</f>
        <v>Select energy source</v>
      </c>
    </row>
    <row r="78" spans="2:8" ht="15.75" customHeight="1" thickBot="1">
      <c r="B78" s="92"/>
      <c r="C78" s="75" t="str">
        <f>C66</f>
        <v>Amount of energy</v>
      </c>
      <c r="D78" s="76"/>
      <c r="E78" s="77" t="str">
        <f>E66</f>
        <v>[kWh]</v>
      </c>
      <c r="F78" s="90" t="str">
        <f>IF(ISBLANK($C$76),"",IF('ANNEX 3 Partial energy values'!$T$62&gt;0,'ANNEX 3 Partial energy values'!$T$62,TextAx3))</f>
        <v/>
      </c>
      <c r="G78" s="90" t="str">
        <f>IF(ISBLANK($C$76),"",IF('ANNEX 3 Partial energy values'!$T$62&gt;0,'ANNEX 3 Partial energy values'!$T$62,TextAx3))</f>
        <v/>
      </c>
      <c r="H78" s="91" t="str">
        <f>IF(ISBLANK($C$76),"",IF('ANNEX 3 Partial energy values'!$T$62&gt;0,'ANNEX 3 Partial energy values'!$T$62,TextAx3))</f>
        <v/>
      </c>
    </row>
    <row r="79" spans="2:8" ht="13.5" thickBot="1">
      <c r="C79" s="15"/>
      <c r="D79" s="15"/>
      <c r="E79" s="15"/>
      <c r="F79" s="65"/>
      <c r="G79" s="65"/>
      <c r="H79" s="66"/>
    </row>
    <row r="80" spans="2:8" ht="20.100000000000001" customHeight="1" thickBot="1">
      <c r="B80" s="798" t="str">
        <f>HLOOKUP(Start!$B$14,Sprachen_allg!B:Z,ROWS(Sprachen_allg!1:100),FALSE)</f>
        <v>Thermal energy</v>
      </c>
      <c r="C80" s="799"/>
      <c r="D80" s="61"/>
      <c r="E80" s="62"/>
      <c r="F80" s="65"/>
      <c r="G80" s="65"/>
      <c r="H80" s="66"/>
    </row>
    <row r="81" spans="2:11" ht="15.75" customHeight="1">
      <c r="B81" s="64"/>
      <c r="C81" s="15"/>
      <c r="D81" s="40"/>
      <c r="E81" s="63"/>
      <c r="F81" s="65"/>
      <c r="G81" s="65"/>
      <c r="H81" s="66"/>
    </row>
    <row r="82" spans="2:11" ht="12.6" customHeight="1">
      <c r="B82" s="93" t="str">
        <f>B60</f>
        <v>Note:</v>
      </c>
      <c r="C82" s="819" t="str">
        <f>HLOOKUP(Start!$B$14,Sprachen_allg!B:Z,ROWS(Sprachen_allg!1:101),FALSE)</f>
        <v>Cooling systems using a chiller is accounted for under "Electrical energy".</v>
      </c>
      <c r="D82" s="819"/>
      <c r="E82" s="819"/>
      <c r="F82" s="65"/>
      <c r="G82" s="65"/>
      <c r="H82" s="66"/>
    </row>
    <row r="83" spans="2:11" ht="15.75" customHeight="1">
      <c r="B83" s="64"/>
      <c r="C83" s="15"/>
      <c r="D83" s="40"/>
      <c r="E83" s="63"/>
      <c r="F83" s="65"/>
      <c r="G83" s="65"/>
      <c r="H83" s="66"/>
    </row>
    <row r="84" spans="2:11" ht="15.75" customHeight="1">
      <c r="B84" s="64" t="str">
        <f>HLOOKUP(Start!$B$14,Sprachen_allg!B:Z,ROWS(Sprachen_allg!1:102),FALSE)</f>
        <v>1. Measured data available:</v>
      </c>
      <c r="C84" s="15"/>
      <c r="D84" s="40"/>
      <c r="E84" s="63"/>
      <c r="F84" s="65"/>
      <c r="G84" s="65"/>
      <c r="H84" s="66"/>
    </row>
    <row r="85" spans="2:11" ht="15.75" customHeight="1">
      <c r="B85" s="64"/>
      <c r="C85" s="15"/>
      <c r="D85" s="40"/>
      <c r="E85" s="63"/>
      <c r="F85" s="65"/>
      <c r="G85" s="65"/>
      <c r="H85" s="66"/>
    </row>
    <row r="86" spans="2:11" s="42" customFormat="1" ht="15.75" customHeight="1" thickBot="1">
      <c r="B86" s="67"/>
      <c r="C86" s="40" t="str">
        <f>HLOOKUP(Start!$B$14,Sprachen_allg!B:Z,ROWS(Sprachen_allg!1:103),FALSE)</f>
        <v>Thermal energy - Energy source 1.1</v>
      </c>
      <c r="D86" s="40"/>
      <c r="E86" s="40"/>
      <c r="F86" s="65"/>
      <c r="G86" s="65"/>
      <c r="H86" s="66"/>
      <c r="K86" s="14"/>
    </row>
    <row r="87" spans="2:11" ht="15.75" customHeight="1">
      <c r="B87" s="64"/>
      <c r="C87" s="69" t="str">
        <f>C75</f>
        <v>Type of energy source</v>
      </c>
      <c r="D87" s="70"/>
      <c r="E87" s="71"/>
      <c r="F87" s="65"/>
      <c r="G87" s="65"/>
      <c r="H87" s="66"/>
    </row>
    <row r="88" spans="2:11" ht="16.5" customHeight="1">
      <c r="B88" s="64"/>
      <c r="C88" s="800"/>
      <c r="D88" s="772"/>
      <c r="E88" s="772"/>
      <c r="F88" s="72"/>
      <c r="G88" s="72"/>
      <c r="H88" s="73"/>
    </row>
    <row r="89" spans="2:11" ht="15.75" customHeight="1">
      <c r="B89" s="64"/>
      <c r="C89" s="357" t="str">
        <f>C77</f>
        <v>CO2 factor</v>
      </c>
      <c r="D89" s="356"/>
      <c r="E89" s="353" t="str">
        <f>E77</f>
        <v>[kgCO2eq/kWh]</v>
      </c>
      <c r="F89" s="368" t="str">
        <f>IF($C88="",AuswahlEtr,VLOOKUP($C88,'ANNEX 1 Emission Factors'!$B$41:$AR$58,COLUMNS('ANNEX 1 Emission Factors'!$B:$H)+(F$18-2014),FALSE))</f>
        <v>Select energy source</v>
      </c>
      <c r="G89" s="368" t="str">
        <f>IF($C88="",AuswahlEtr,VLOOKUP($C88,'ANNEX 1 Emission Factors'!$B$41:$AR$58,COLUMNS('ANNEX 1 Emission Factors'!$B:$H)+(G$18-2014),FALSE))</f>
        <v>Select energy source</v>
      </c>
      <c r="H89" s="369" t="str">
        <f>IF($C88="",AuswahlEtr,VLOOKUP($C88,'ANNEX 1 Emission Factors'!$B$41:$AR$58,COLUMNS('ANNEX 1 Emission Factors'!$B:$H)+(H$18-2014),FALSE))</f>
        <v>Select energy source</v>
      </c>
    </row>
    <row r="90" spans="2:11" ht="15.75" customHeight="1" thickBot="1">
      <c r="B90" s="64"/>
      <c r="C90" s="75" t="str">
        <f>C78</f>
        <v>Amount of energy</v>
      </c>
      <c r="D90" s="76"/>
      <c r="E90" s="77" t="str">
        <f>E78</f>
        <v>[kWh]</v>
      </c>
      <c r="F90" s="137"/>
      <c r="G90" s="137"/>
      <c r="H90" s="138"/>
    </row>
    <row r="91" spans="2:11" ht="15.75" customHeight="1">
      <c r="B91" s="64"/>
      <c r="C91" s="15"/>
      <c r="D91" s="40"/>
      <c r="E91" s="63"/>
      <c r="F91" s="65"/>
      <c r="G91" s="65"/>
      <c r="H91" s="66"/>
    </row>
    <row r="92" spans="2:11" s="42" customFormat="1" ht="15.75" customHeight="1" thickBot="1">
      <c r="B92" s="67"/>
      <c r="C92" s="40" t="str">
        <f>HLOOKUP(Start!$B$14,Sprachen_allg!B:Z,ROWS(Sprachen_allg!1:104),FALSE)</f>
        <v>Thermal energy - Energy source 1.2</v>
      </c>
      <c r="D92" s="40"/>
      <c r="E92" s="40"/>
      <c r="F92" s="396"/>
      <c r="G92" s="396"/>
      <c r="H92" s="68"/>
      <c r="K92" s="14"/>
    </row>
    <row r="93" spans="2:11" ht="15.75" customHeight="1">
      <c r="B93" s="64"/>
      <c r="C93" s="69" t="str">
        <f>C87</f>
        <v>Type of energy source</v>
      </c>
      <c r="D93" s="70"/>
      <c r="E93" s="71"/>
      <c r="F93" s="65"/>
      <c r="G93" s="65"/>
      <c r="H93" s="66"/>
    </row>
    <row r="94" spans="2:11" ht="16.5" customHeight="1">
      <c r="B94" s="64"/>
      <c r="C94" s="800"/>
      <c r="D94" s="772"/>
      <c r="E94" s="772"/>
      <c r="F94" s="72"/>
      <c r="G94" s="72"/>
      <c r="H94" s="73"/>
    </row>
    <row r="95" spans="2:11" ht="15.75" customHeight="1">
      <c r="B95" s="64"/>
      <c r="C95" s="357" t="str">
        <f>C89</f>
        <v>CO2 factor</v>
      </c>
      <c r="D95" s="356"/>
      <c r="E95" s="353" t="str">
        <f>E89</f>
        <v>[kgCO2eq/kWh]</v>
      </c>
      <c r="F95" s="368" t="str">
        <f>IF($C94="",AuswahlEtr,VLOOKUP($C94,'ANNEX 1 Emission Factors'!$B$41:$AR$58,COLUMNS('ANNEX 1 Emission Factors'!$B:$H)+(F$18-2014),FALSE))</f>
        <v>Select energy source</v>
      </c>
      <c r="G95" s="368" t="str">
        <f>IF($C94="",AuswahlEtr,VLOOKUP($C94,'ANNEX 1 Emission Factors'!$B$41:$AR$58,COLUMNS('ANNEX 1 Emission Factors'!$B:$H)+(G$18-2014),FALSE))</f>
        <v>Select energy source</v>
      </c>
      <c r="H95" s="369" t="str">
        <f>IF($C94="",AuswahlEtr,VLOOKUP($C94,'ANNEX 1 Emission Factors'!$B$41:$AR$58,COLUMNS('ANNEX 1 Emission Factors'!$B:$H)+(H$18-2014),FALSE))</f>
        <v>Select energy source</v>
      </c>
    </row>
    <row r="96" spans="2:11" ht="15.75" customHeight="1" thickBot="1">
      <c r="B96" s="64"/>
      <c r="C96" s="75" t="str">
        <f>C90</f>
        <v>Amount of energy</v>
      </c>
      <c r="D96" s="76"/>
      <c r="E96" s="77" t="str">
        <f>E90</f>
        <v>[kWh]</v>
      </c>
      <c r="F96" s="137"/>
      <c r="G96" s="137"/>
      <c r="H96" s="138"/>
    </row>
    <row r="97" spans="2:11" ht="15.75" customHeight="1">
      <c r="B97" s="64"/>
      <c r="C97" s="15"/>
      <c r="D97" s="40"/>
      <c r="E97" s="63"/>
      <c r="F97" s="65"/>
      <c r="G97" s="65"/>
      <c r="H97" s="66"/>
    </row>
    <row r="98" spans="2:11" s="42" customFormat="1" ht="15.75" customHeight="1" thickBot="1">
      <c r="B98" s="67"/>
      <c r="C98" s="40" t="str">
        <f>HLOOKUP(Start!$B$14,Sprachen_allg!B:Z,ROWS(Sprachen_allg!1:105),FALSE)</f>
        <v>Thermal energy - Energy source 1.3</v>
      </c>
      <c r="D98" s="40"/>
      <c r="E98" s="40"/>
      <c r="F98" s="396"/>
      <c r="G98" s="396"/>
      <c r="H98" s="68"/>
      <c r="K98" s="14"/>
    </row>
    <row r="99" spans="2:11" ht="15.75" customHeight="1">
      <c r="B99" s="64"/>
      <c r="C99" s="69" t="str">
        <f>C93</f>
        <v>Type of energy source</v>
      </c>
      <c r="D99" s="70"/>
      <c r="E99" s="71"/>
      <c r="F99" s="65"/>
      <c r="G99" s="65"/>
      <c r="H99" s="66"/>
    </row>
    <row r="100" spans="2:11" ht="16.5" customHeight="1">
      <c r="B100" s="64"/>
      <c r="C100" s="800"/>
      <c r="D100" s="772"/>
      <c r="E100" s="772"/>
      <c r="F100" s="72"/>
      <c r="G100" s="72"/>
      <c r="H100" s="73"/>
    </row>
    <row r="101" spans="2:11" ht="15.75" customHeight="1">
      <c r="B101" s="64"/>
      <c r="C101" s="357" t="str">
        <f>C95</f>
        <v>CO2 factor</v>
      </c>
      <c r="D101" s="356"/>
      <c r="E101" s="353" t="str">
        <f>E95</f>
        <v>[kgCO2eq/kWh]</v>
      </c>
      <c r="F101" s="368" t="str">
        <f>IF($C100="",AuswahlEtr,VLOOKUP($C100,'ANNEX 1 Emission Factors'!$B$41:$AR$58,COLUMNS('ANNEX 1 Emission Factors'!$B:$H)+(F$18-2014),FALSE))</f>
        <v>Select energy source</v>
      </c>
      <c r="G101" s="368" t="str">
        <f>IF($C100="",AuswahlEtr,VLOOKUP($C100,'ANNEX 1 Emission Factors'!$B$41:$AR$58,COLUMNS('ANNEX 1 Emission Factors'!$B:$H)+(G$18-2014),FALSE))</f>
        <v>Select energy source</v>
      </c>
      <c r="H101" s="369" t="str">
        <f>IF($C100="",AuswahlEtr,VLOOKUP($C100,'ANNEX 1 Emission Factors'!$B$41:$AR$58,COLUMNS('ANNEX 1 Emission Factors'!$B:$H)+(H$18-2014),FALSE))</f>
        <v>Select energy source</v>
      </c>
    </row>
    <row r="102" spans="2:11" ht="15.75" customHeight="1" thickBot="1">
      <c r="B102" s="64"/>
      <c r="C102" s="75" t="str">
        <f>C96</f>
        <v>Amount of energy</v>
      </c>
      <c r="D102" s="76"/>
      <c r="E102" s="77" t="str">
        <f>E96</f>
        <v>[kWh]</v>
      </c>
      <c r="F102" s="137"/>
      <c r="G102" s="137"/>
      <c r="H102" s="138"/>
    </row>
    <row r="103" spans="2:11" ht="15.75" hidden="1" customHeight="1">
      <c r="B103" s="64"/>
      <c r="C103" s="15"/>
      <c r="D103" s="40"/>
      <c r="E103" s="63"/>
      <c r="F103" s="65"/>
      <c r="G103" s="65"/>
      <c r="H103" s="66"/>
    </row>
    <row r="104" spans="2:11" s="42" customFormat="1" ht="15.75" hidden="1" customHeight="1" thickBot="1">
      <c r="B104" s="67"/>
      <c r="C104" s="40" t="s">
        <v>120</v>
      </c>
      <c r="D104" s="40"/>
      <c r="E104" s="40"/>
      <c r="F104" s="396"/>
      <c r="G104" s="396"/>
      <c r="H104" s="68"/>
      <c r="K104" s="14"/>
    </row>
    <row r="105" spans="2:11" ht="15.75" hidden="1" customHeight="1">
      <c r="B105" s="64"/>
      <c r="C105" s="69" t="s">
        <v>28</v>
      </c>
      <c r="D105" s="70"/>
      <c r="E105" s="71"/>
      <c r="F105" s="65"/>
      <c r="G105" s="65"/>
      <c r="H105" s="66"/>
    </row>
    <row r="106" spans="2:11" ht="16.5" hidden="1" customHeight="1">
      <c r="B106" s="64"/>
      <c r="C106" s="801"/>
      <c r="D106" s="802"/>
      <c r="E106" s="802"/>
      <c r="F106" s="65"/>
      <c r="G106" s="65"/>
      <c r="H106" s="66"/>
    </row>
    <row r="107" spans="2:11" ht="15.75" hidden="1" customHeight="1">
      <c r="B107" s="64"/>
      <c r="C107" s="74" t="s">
        <v>100</v>
      </c>
      <c r="D107" s="803" t="str">
        <f>IF(C106="","",IF(VLOOKUP(C106,'ANNEX 1 Emission Factors'!#REF!,2,FALSE)="","Berechnung in ANNEX 2",VLOOKUP(C106,'ANNEX 1 Emission Factors'!#REF!,2,FALSE)))</f>
        <v/>
      </c>
      <c r="E107" s="804"/>
      <c r="F107" s="65"/>
      <c r="G107" s="65"/>
      <c r="H107" s="66"/>
    </row>
    <row r="108" spans="2:11" ht="15.75" hidden="1" customHeight="1" thickBot="1">
      <c r="B108" s="64"/>
      <c r="C108" s="83" t="s">
        <v>94</v>
      </c>
      <c r="D108" s="76"/>
      <c r="E108" s="77" t="s">
        <v>26</v>
      </c>
      <c r="F108" s="84"/>
      <c r="G108" s="84"/>
      <c r="H108" s="85"/>
    </row>
    <row r="109" spans="2:11" ht="15.75" hidden="1" customHeight="1">
      <c r="B109" s="64"/>
      <c r="C109" s="15"/>
      <c r="D109" s="40"/>
      <c r="E109" s="63"/>
      <c r="F109" s="65"/>
      <c r="G109" s="65"/>
      <c r="H109" s="66"/>
    </row>
    <row r="110" spans="2:11" s="42" customFormat="1" ht="15.75" hidden="1" customHeight="1" thickBot="1">
      <c r="B110" s="67"/>
      <c r="C110" s="40" t="s">
        <v>121</v>
      </c>
      <c r="D110" s="40"/>
      <c r="E110" s="40"/>
      <c r="F110" s="396"/>
      <c r="G110" s="396"/>
      <c r="H110" s="68"/>
      <c r="K110" s="14"/>
    </row>
    <row r="111" spans="2:11" ht="15.75" hidden="1" customHeight="1">
      <c r="B111" s="64"/>
      <c r="C111" s="69" t="s">
        <v>28</v>
      </c>
      <c r="D111" s="70"/>
      <c r="E111" s="71"/>
      <c r="F111" s="65"/>
      <c r="G111" s="65"/>
      <c r="H111" s="66"/>
    </row>
    <row r="112" spans="2:11" ht="16.5" hidden="1" customHeight="1">
      <c r="B112" s="64"/>
      <c r="C112" s="801"/>
      <c r="D112" s="802"/>
      <c r="E112" s="802"/>
      <c r="F112" s="65"/>
      <c r="G112" s="65"/>
      <c r="H112" s="66"/>
    </row>
    <row r="113" spans="2:11" ht="15.75" hidden="1" customHeight="1">
      <c r="B113" s="64"/>
      <c r="C113" s="74" t="s">
        <v>100</v>
      </c>
      <c r="D113" s="803" t="str">
        <f>IF(C112="","",IF(VLOOKUP(C112,'ANNEX 1 Emission Factors'!#REF!,2,FALSE)="","Berechnung in ANNEX 2",VLOOKUP(C112,'ANNEX 1 Emission Factors'!#REF!,2,FALSE)))</f>
        <v/>
      </c>
      <c r="E113" s="804"/>
      <c r="F113" s="65"/>
      <c r="G113" s="65"/>
      <c r="H113" s="66"/>
    </row>
    <row r="114" spans="2:11" ht="15.75" hidden="1" customHeight="1" thickBot="1">
      <c r="B114" s="64"/>
      <c r="C114" s="83" t="s">
        <v>94</v>
      </c>
      <c r="D114" s="76"/>
      <c r="E114" s="77" t="s">
        <v>26</v>
      </c>
      <c r="F114" s="84"/>
      <c r="G114" s="84"/>
      <c r="H114" s="85"/>
    </row>
    <row r="115" spans="2:11" ht="15.75" customHeight="1">
      <c r="B115" s="64"/>
      <c r="C115" s="15"/>
      <c r="D115" s="40"/>
      <c r="E115" s="63"/>
      <c r="F115" s="65"/>
      <c r="G115" s="65"/>
      <c r="H115" s="66"/>
    </row>
    <row r="116" spans="2:11">
      <c r="B116" s="64" t="str">
        <f>HLOOKUP(Start!$B$14,Sprachen_allg!B:Z,ROWS(Sprachen_allg!1:106),FALSE)</f>
        <v>2. Measured data not available:</v>
      </c>
      <c r="C116" s="15"/>
      <c r="D116" s="15"/>
      <c r="E116" s="15"/>
      <c r="F116" s="59"/>
      <c r="G116" s="59"/>
      <c r="H116" s="60"/>
    </row>
    <row r="117" spans="2:11">
      <c r="B117" s="78"/>
      <c r="C117" s="15"/>
      <c r="D117" s="15"/>
      <c r="E117" s="15"/>
      <c r="F117" s="59"/>
      <c r="G117" s="59"/>
      <c r="H117" s="60"/>
    </row>
    <row r="118" spans="2:11" ht="12.6" customHeight="1">
      <c r="B118" s="93" t="str">
        <f>B82</f>
        <v>Note:</v>
      </c>
      <c r="C118" s="805" t="str">
        <f>HLOOKUP(Start!$B$14,Sprachen_allg!B:Z,ROWS(Sprachen_allg!1:107),FALSE)</f>
        <v>Calculation of energy data see tab "ANNEX 3 Partial energy values".</v>
      </c>
      <c r="D118" s="805"/>
      <c r="E118" s="805"/>
      <c r="F118" s="86"/>
      <c r="G118" s="86"/>
      <c r="H118" s="87"/>
    </row>
    <row r="119" spans="2:11" ht="15.75" customHeight="1">
      <c r="B119" s="88"/>
      <c r="C119" s="89"/>
      <c r="D119" s="89"/>
      <c r="E119" s="89"/>
      <c r="F119" s="86"/>
      <c r="G119" s="86"/>
      <c r="H119" s="87"/>
    </row>
    <row r="120" spans="2:11" s="42" customFormat="1" ht="15.75" customHeight="1" thickBot="1">
      <c r="B120" s="67"/>
      <c r="C120" s="40" t="str">
        <f>HLOOKUP(Start!$B$14,Sprachen_allg!B:Z,ROWS(Sprachen_allg!1:108),FALSE)</f>
        <v>Subarea 1/Consumer 1 - Thermal energy</v>
      </c>
      <c r="D120" s="40"/>
      <c r="E120" s="40"/>
      <c r="F120" s="396"/>
      <c r="G120" s="396"/>
      <c r="H120" s="68"/>
      <c r="K120" s="14"/>
    </row>
    <row r="121" spans="2:11" ht="15.75" customHeight="1">
      <c r="B121" s="64"/>
      <c r="C121" s="69" t="str">
        <f>C99</f>
        <v>Type of energy source</v>
      </c>
      <c r="D121" s="70"/>
      <c r="E121" s="71"/>
      <c r="F121" s="65"/>
      <c r="G121" s="65"/>
      <c r="H121" s="66"/>
    </row>
    <row r="122" spans="2:11" ht="16.5" customHeight="1">
      <c r="B122" s="64"/>
      <c r="C122" s="800"/>
      <c r="D122" s="772"/>
      <c r="E122" s="772"/>
      <c r="F122" s="72"/>
      <c r="G122" s="72"/>
      <c r="H122" s="73"/>
    </row>
    <row r="123" spans="2:11" ht="15.75" customHeight="1">
      <c r="B123" s="64"/>
      <c r="C123" s="357" t="str">
        <f>C101</f>
        <v>CO2 factor</v>
      </c>
      <c r="D123" s="356"/>
      <c r="E123" s="353" t="str">
        <f>E101</f>
        <v>[kgCO2eq/kWh]</v>
      </c>
      <c r="F123" s="368" t="str">
        <f>IF($C122="",AuswahlEtr,VLOOKUP($C122,'ANNEX 1 Emission Factors'!$B$41:$AR$58,COLUMNS('ANNEX 1 Emission Factors'!$B:$H)+(F$18-2014),FALSE))</f>
        <v>Select energy source</v>
      </c>
      <c r="G123" s="368" t="str">
        <f>IF($C122="",AuswahlEtr,VLOOKUP($C122,'ANNEX 1 Emission Factors'!$B$41:$AR$58,COLUMNS('ANNEX 1 Emission Factors'!$B:$H)+(G$18-2014),FALSE))</f>
        <v>Select energy source</v>
      </c>
      <c r="H123" s="369" t="str">
        <f>IF($C122="",AuswahlEtr,VLOOKUP($C122,'ANNEX 1 Emission Factors'!$B$41:$AR$58,COLUMNS('ANNEX 1 Emission Factors'!$B:$H)+(H$18-2014),FALSE))</f>
        <v>Select energy source</v>
      </c>
    </row>
    <row r="124" spans="2:11" ht="15.75" customHeight="1" thickBot="1">
      <c r="B124" s="45"/>
      <c r="C124" s="75" t="str">
        <f>C102</f>
        <v>Amount of energy</v>
      </c>
      <c r="D124" s="76"/>
      <c r="E124" s="77" t="str">
        <f>E102</f>
        <v>[kWh]</v>
      </c>
      <c r="F124" s="90" t="str">
        <f>IF(ISBLANK($C$122),"",IF('ANNEX 3 Partial energy values'!$M$62&gt;0,'ANNEX 3 Partial energy values'!$M$62,TextAx3))</f>
        <v/>
      </c>
      <c r="G124" s="90" t="str">
        <f>IF(ISBLANK($C$122),"",IF('ANNEX 3 Partial energy values'!$M$62&gt;0,'ANNEX 3 Partial energy values'!$M$62,TextAx3))</f>
        <v/>
      </c>
      <c r="H124" s="91" t="str">
        <f>IF(ISBLANK($C$122),"",IF('ANNEX 3 Partial energy values'!$M$62&gt;0,'ANNEX 3 Partial energy values'!$M$62,TextAx3))</f>
        <v/>
      </c>
    </row>
    <row r="125" spans="2:11" ht="15.75" customHeight="1">
      <c r="B125" s="64"/>
      <c r="C125" s="15"/>
      <c r="D125" s="40"/>
      <c r="E125" s="63"/>
      <c r="F125" s="65"/>
      <c r="G125" s="65"/>
      <c r="H125" s="66"/>
    </row>
    <row r="126" spans="2:11" ht="15.75" customHeight="1" thickBot="1">
      <c r="B126" s="64"/>
      <c r="C126" s="40" t="str">
        <f>HLOOKUP(Start!$B$14,Sprachen_allg!B:Z,ROWS(Sprachen_allg!1:109),FALSE)</f>
        <v>Subarea 2/Consumer 2 - Thermal energy</v>
      </c>
      <c r="D126" s="40"/>
      <c r="E126" s="63"/>
      <c r="F126" s="65"/>
      <c r="G126" s="65"/>
      <c r="H126" s="66"/>
    </row>
    <row r="127" spans="2:11" ht="15.75" customHeight="1">
      <c r="B127" s="64"/>
      <c r="C127" s="69" t="str">
        <f>C121</f>
        <v>Type of energy source</v>
      </c>
      <c r="D127" s="70"/>
      <c r="E127" s="71"/>
      <c r="F127" s="65"/>
      <c r="G127" s="65"/>
      <c r="H127" s="66"/>
    </row>
    <row r="128" spans="2:11" ht="16.5" customHeight="1">
      <c r="B128" s="78"/>
      <c r="C128" s="800"/>
      <c r="D128" s="772"/>
      <c r="E128" s="772"/>
      <c r="F128" s="72"/>
      <c r="G128" s="72"/>
      <c r="H128" s="73"/>
    </row>
    <row r="129" spans="2:11" ht="15.75" customHeight="1">
      <c r="B129" s="79"/>
      <c r="C129" s="357" t="str">
        <f>C123</f>
        <v>CO2 factor</v>
      </c>
      <c r="D129" s="356"/>
      <c r="E129" s="353" t="str">
        <f>E123</f>
        <v>[kgCO2eq/kWh]</v>
      </c>
      <c r="F129" s="368" t="str">
        <f>IF($C128="",AuswahlEtr,VLOOKUP($C128,'ANNEX 1 Emission Factors'!$B$41:$AR$58,COLUMNS('ANNEX 1 Emission Factors'!$B:$H)+(F$18-2014),FALSE))</f>
        <v>Select energy source</v>
      </c>
      <c r="G129" s="368" t="str">
        <f>IF($C128="",AuswahlEtr,VLOOKUP($C128,'ANNEX 1 Emission Factors'!$B$41:$AR$58,COLUMNS('ANNEX 1 Emission Factors'!$B:$H)+(G$18-2014),FALSE))</f>
        <v>Select energy source</v>
      </c>
      <c r="H129" s="369" t="str">
        <f>IF($C128="",AuswahlEtr,VLOOKUP($C128,'ANNEX 1 Emission Factors'!$B$41:$AR$58,COLUMNS('ANNEX 1 Emission Factors'!$B:$H)+(H$18-2014),FALSE))</f>
        <v>Select energy source</v>
      </c>
    </row>
    <row r="130" spans="2:11" ht="15.75" customHeight="1" thickBot="1">
      <c r="B130" s="45"/>
      <c r="C130" s="75" t="str">
        <f>C124</f>
        <v>Amount of energy</v>
      </c>
      <c r="D130" s="76"/>
      <c r="E130" s="77" t="str">
        <f>E124</f>
        <v>[kWh]</v>
      </c>
      <c r="F130" s="90" t="str">
        <f>IF(ISBLANK($C$128),"",IF('ANNEX 3 Partial energy values'!$Q$62&gt;0,'ANNEX 3 Partial energy values'!$Q$62,TextAx3))</f>
        <v/>
      </c>
      <c r="G130" s="90" t="str">
        <f>IF(ISBLANK($C$128),"",IF('ANNEX 3 Partial energy values'!$Q$62&gt;0,'ANNEX 3 Partial energy values'!$Q$62,TextAx3))</f>
        <v/>
      </c>
      <c r="H130" s="91" t="str">
        <f>IF(ISBLANK($C$128),"",IF('ANNEX 3 Partial energy values'!$Q$62&gt;0,'ANNEX 3 Partial energy values'!$Q$62,TextAx3))</f>
        <v/>
      </c>
    </row>
    <row r="131" spans="2:11" ht="13.5" customHeight="1">
      <c r="B131" s="45"/>
      <c r="F131" s="80"/>
      <c r="G131" s="80"/>
      <c r="H131" s="81"/>
    </row>
    <row r="132" spans="2:11" ht="15.75" customHeight="1" thickBot="1">
      <c r="B132" s="45"/>
      <c r="C132" s="40" t="str">
        <f>HLOOKUP(Start!$B$14,Sprachen_allg!B:Z,ROWS(Sprachen_allg!1:110),FALSE)</f>
        <v>Subarea 3/Consumer 3 - Thermal energy</v>
      </c>
      <c r="D132" s="40"/>
      <c r="E132" s="63"/>
      <c r="F132" s="65"/>
      <c r="G132" s="65"/>
      <c r="H132" s="66"/>
    </row>
    <row r="133" spans="2:11" ht="15.75" customHeight="1">
      <c r="B133" s="45"/>
      <c r="C133" s="69" t="str">
        <f>C127</f>
        <v>Type of energy source</v>
      </c>
      <c r="D133" s="70"/>
      <c r="E133" s="71"/>
      <c r="F133" s="65"/>
      <c r="G133" s="65"/>
      <c r="H133" s="66"/>
    </row>
    <row r="134" spans="2:11" ht="16.5" customHeight="1">
      <c r="B134" s="45"/>
      <c r="C134" s="800"/>
      <c r="D134" s="772"/>
      <c r="E134" s="772"/>
      <c r="F134" s="72"/>
      <c r="G134" s="72"/>
      <c r="H134" s="73"/>
    </row>
    <row r="135" spans="2:11" ht="15.75" customHeight="1">
      <c r="B135" s="45"/>
      <c r="C135" s="357" t="str">
        <f>C129</f>
        <v>CO2 factor</v>
      </c>
      <c r="D135" s="356"/>
      <c r="E135" s="353" t="str">
        <f>E129</f>
        <v>[kgCO2eq/kWh]</v>
      </c>
      <c r="F135" s="368" t="str">
        <f>IF($C134="",AuswahlEtr,VLOOKUP($C134,'ANNEX 1 Emission Factors'!$B$41:$AR$58,COLUMNS('ANNEX 1 Emission Factors'!$B:$H)+(F$18-2014),FALSE))</f>
        <v>Select energy source</v>
      </c>
      <c r="G135" s="368" t="str">
        <f>IF($C134="",AuswahlEtr,VLOOKUP($C134,'ANNEX 1 Emission Factors'!$B$41:$AR$58,COLUMNS('ANNEX 1 Emission Factors'!$B:$H)+(G$18-2014),FALSE))</f>
        <v>Select energy source</v>
      </c>
      <c r="H135" s="369" t="str">
        <f>IF($C134="",AuswahlEtr,VLOOKUP($C134,'ANNEX 1 Emission Factors'!$B$41:$AR$58,COLUMNS('ANNEX 1 Emission Factors'!$B:$H)+(H$18-2014),FALSE))</f>
        <v>Select energy source</v>
      </c>
    </row>
    <row r="136" spans="2:11" ht="15.75" customHeight="1" thickBot="1">
      <c r="B136" s="92"/>
      <c r="C136" s="75" t="str">
        <f>C130</f>
        <v>Amount of energy</v>
      </c>
      <c r="D136" s="76"/>
      <c r="E136" s="77" t="str">
        <f>E130</f>
        <v>[kWh]</v>
      </c>
      <c r="F136" s="90" t="str">
        <f>IF(ISBLANK($C$134),"",IF('ANNEX 3 Partial energy values'!$U$62&gt;0,'ANNEX 3 Partial energy values'!$U$62,TextAx3))</f>
        <v/>
      </c>
      <c r="G136" s="90" t="str">
        <f>IF(ISBLANK($C$134),"",IF('ANNEX 3 Partial energy values'!$U$62&gt;0,'ANNEX 3 Partial energy values'!$U$62,TextAx3))</f>
        <v/>
      </c>
      <c r="H136" s="91" t="str">
        <f>IF(ISBLANK($C$134),"",IF('ANNEX 3 Partial energy values'!$U$62&gt;0,'ANNEX 3 Partial energy values'!$U$62,TextAx3))</f>
        <v/>
      </c>
    </row>
    <row r="137" spans="2:11" ht="15.75" customHeight="1">
      <c r="C137" s="15"/>
      <c r="D137" s="40"/>
      <c r="E137" s="63"/>
      <c r="F137" s="65"/>
      <c r="G137" s="65"/>
      <c r="H137" s="66"/>
    </row>
    <row r="138" spans="2:11" ht="12.75" customHeight="1">
      <c r="F138" s="59"/>
      <c r="G138" s="59"/>
      <c r="H138" s="60"/>
    </row>
    <row r="139" spans="2:11" ht="15.75" customHeight="1">
      <c r="B139" s="794" t="str">
        <f>HLOOKUP(Start!$B$14,Sprachen_allg!B:Z,ROWS(Sprachen_allg!1:111),FALSE)</f>
        <v>Final energy produced on-site</v>
      </c>
      <c r="C139" s="794"/>
      <c r="D139" s="794"/>
      <c r="E139" s="795"/>
      <c r="F139" s="59"/>
      <c r="G139" s="59"/>
      <c r="H139" s="60"/>
    </row>
    <row r="140" spans="2:11">
      <c r="B140" s="806" t="str">
        <f>HLOOKUP(Start!$B$14,Sprachen_allg!B:Z,ROWS(Sprachen_allg!1:112),FALSE)</f>
        <v>Required for calculating self-generated fraction of consumed final energy.</v>
      </c>
      <c r="C140" s="806"/>
      <c r="D140" s="806"/>
      <c r="E140" s="807"/>
      <c r="F140" s="59"/>
      <c r="G140" s="59"/>
      <c r="H140" s="60"/>
    </row>
    <row r="141" spans="2:11" ht="13.5" thickBot="1">
      <c r="F141" s="59"/>
      <c r="G141" s="59"/>
      <c r="H141" s="60"/>
    </row>
    <row r="142" spans="2:11" ht="20.100000000000001" customHeight="1" thickBot="1">
      <c r="B142" s="798" t="str">
        <f>HLOOKUP(Start!$B$14,Sprachen_allg!B:Z,ROWS(Sprachen_allg!1:113),FALSE)</f>
        <v>Electrical energy</v>
      </c>
      <c r="C142" s="799"/>
      <c r="D142" s="61"/>
      <c r="E142" s="62"/>
      <c r="F142" s="59"/>
      <c r="G142" s="59"/>
      <c r="H142" s="60"/>
    </row>
    <row r="143" spans="2:11">
      <c r="B143" s="95"/>
      <c r="C143" s="40"/>
      <c r="D143" s="40"/>
      <c r="E143" s="96"/>
      <c r="F143" s="59"/>
      <c r="G143" s="59"/>
      <c r="H143" s="60"/>
    </row>
    <row r="144" spans="2:11" s="42" customFormat="1" ht="15.75" customHeight="1" thickBot="1">
      <c r="B144" s="67"/>
      <c r="C144" s="40" t="str">
        <f>HLOOKUP(Start!$B$14,Sprachen_allg!B:Z,ROWS(Sprachen_allg!1:114),FALSE)</f>
        <v>Produced electricity</v>
      </c>
      <c r="D144" s="40"/>
      <c r="E144" s="40"/>
      <c r="F144" s="396"/>
      <c r="G144" s="396"/>
      <c r="H144" s="68"/>
      <c r="K144" s="14"/>
    </row>
    <row r="145" spans="2:11" ht="15.75" customHeight="1">
      <c r="B145" s="64"/>
      <c r="C145" s="69" t="str">
        <f>C133</f>
        <v>Type of energy source</v>
      </c>
      <c r="D145" s="70"/>
      <c r="E145" s="71"/>
      <c r="F145" s="65"/>
      <c r="G145" s="65"/>
      <c r="H145" s="66"/>
    </row>
    <row r="146" spans="2:11" ht="16.5" customHeight="1">
      <c r="B146" s="64"/>
      <c r="C146" s="800"/>
      <c r="D146" s="772"/>
      <c r="E146" s="772"/>
      <c r="F146" s="72"/>
      <c r="G146" s="72"/>
      <c r="H146" s="73"/>
    </row>
    <row r="147" spans="2:11" ht="15.75" customHeight="1">
      <c r="B147" s="64"/>
      <c r="C147" s="357" t="str">
        <f>C135</f>
        <v>CO2 factor</v>
      </c>
      <c r="D147" s="356"/>
      <c r="E147" s="353" t="str">
        <f>E135</f>
        <v>[kgCO2eq/kWh]</v>
      </c>
      <c r="F147" s="368" t="str">
        <f>IF($C146="",AuswahlEtr,VLOOKUP($C146,'ANNEX 1 Emission Factors'!$B$9:$AR$10,COLUMNS('ANNEX 1 Emission Factors'!$B:$H)+(F$18-2014),FALSE))</f>
        <v>Select energy source</v>
      </c>
      <c r="G147" s="368" t="str">
        <f>IF($C146="",AuswahlEtr,VLOOKUP($C146,'ANNEX 1 Emission Factors'!$B$9:$AR$10,COLUMNS('ANNEX 1 Emission Factors'!$B:$H)+(G$18-2014),FALSE))</f>
        <v>Select energy source</v>
      </c>
      <c r="H147" s="369" t="str">
        <f>IF($C146="",AuswahlEtr,VLOOKUP($C146,'ANNEX 1 Emission Factors'!$B$9:$AR$10,COLUMNS('ANNEX 1 Emission Factors'!$B:$H)+(H$18-2014),FALSE))</f>
        <v>Select energy source</v>
      </c>
    </row>
    <row r="148" spans="2:11" ht="15.75" customHeight="1" thickBot="1">
      <c r="B148" s="92"/>
      <c r="C148" s="75" t="str">
        <f>C136</f>
        <v>Amount of energy</v>
      </c>
      <c r="D148" s="76"/>
      <c r="E148" s="77" t="str">
        <f>E136</f>
        <v>[kWh]</v>
      </c>
      <c r="F148" s="137"/>
      <c r="G148" s="137"/>
      <c r="H148" s="138"/>
    </row>
    <row r="149" spans="2:11" ht="13.5" thickBot="1">
      <c r="F149" s="59"/>
      <c r="G149" s="59"/>
      <c r="H149" s="60"/>
    </row>
    <row r="150" spans="2:11" ht="20.100000000000001" customHeight="1" thickBot="1">
      <c r="B150" s="798" t="str">
        <f>HLOOKUP(Start!$B$14,Sprachen_allg!B:Z,ROWS(Sprachen_allg!1:115),FALSE)</f>
        <v>Thermal energy</v>
      </c>
      <c r="C150" s="799"/>
      <c r="D150" s="61"/>
      <c r="E150" s="62"/>
      <c r="F150" s="59"/>
      <c r="G150" s="59"/>
      <c r="H150" s="60"/>
    </row>
    <row r="151" spans="2:11">
      <c r="B151" s="45"/>
      <c r="C151" s="15"/>
      <c r="D151" s="15"/>
      <c r="E151" s="15"/>
      <c r="F151" s="59"/>
      <c r="G151" s="59"/>
      <c r="H151" s="60"/>
    </row>
    <row r="152" spans="2:11" s="42" customFormat="1" ht="15.75" customHeight="1" thickBot="1">
      <c r="B152" s="67"/>
      <c r="C152" s="40" t="str">
        <f>HLOOKUP(Start!$B$14,Sprachen_allg!B:Z,ROWS(Sprachen_allg!1:116),FALSE)</f>
        <v>Produced heating</v>
      </c>
      <c r="D152" s="40"/>
      <c r="E152" s="40"/>
      <c r="F152" s="65"/>
      <c r="G152" s="65"/>
      <c r="H152" s="66"/>
      <c r="K152" s="14"/>
    </row>
    <row r="153" spans="2:11" ht="15.75" customHeight="1">
      <c r="B153" s="64"/>
      <c r="C153" s="69" t="str">
        <f>C145</f>
        <v>Type of energy source</v>
      </c>
      <c r="D153" s="70"/>
      <c r="E153" s="71"/>
      <c r="F153" s="65"/>
      <c r="G153" s="65"/>
      <c r="H153" s="66"/>
    </row>
    <row r="154" spans="2:11" ht="16.5" customHeight="1">
      <c r="B154" s="64"/>
      <c r="C154" s="800"/>
      <c r="D154" s="772"/>
      <c r="E154" s="772"/>
      <c r="F154" s="72"/>
      <c r="G154" s="72"/>
      <c r="H154" s="73"/>
    </row>
    <row r="155" spans="2:11" ht="15.75" customHeight="1">
      <c r="B155" s="64"/>
      <c r="C155" s="357" t="str">
        <f>C147</f>
        <v>CO2 factor</v>
      </c>
      <c r="D155" s="356"/>
      <c r="E155" s="353" t="str">
        <f>E147</f>
        <v>[kgCO2eq/kWh]</v>
      </c>
      <c r="F155" s="368" t="str">
        <f>IF($C154="",AuswahlEtr,VLOOKUP($C154,'ANNEX 1 Emission Factors'!$B$14:$AR$17,COLUMNS('ANNEX 1 Emission Factors'!$B:$H)+(F$18-2014),FALSE))</f>
        <v>Select energy source</v>
      </c>
      <c r="G155" s="368" t="str">
        <f>IF($C154="",AuswahlEtr,VLOOKUP($C154,'ANNEX 1 Emission Factors'!$B$14:$AR$17,COLUMNS('ANNEX 1 Emission Factors'!$B:$H)+(G$18-2014),FALSE))</f>
        <v>Select energy source</v>
      </c>
      <c r="H155" s="369" t="str">
        <f>IF($C154="",AuswahlEtr,VLOOKUP($C154,'ANNEX 1 Emission Factors'!$B$14:$AR$17,COLUMNS('ANNEX 1 Emission Factors'!$B:$H)+(H$18-2014),FALSE))</f>
        <v>Select energy source</v>
      </c>
    </row>
    <row r="156" spans="2:11" ht="15.75" customHeight="1" thickBot="1">
      <c r="B156" s="64"/>
      <c r="C156" s="75" t="str">
        <f>C148</f>
        <v>Amount of energy</v>
      </c>
      <c r="D156" s="76"/>
      <c r="E156" s="77" t="str">
        <f>E148</f>
        <v>[kWh]</v>
      </c>
      <c r="F156" s="137"/>
      <c r="G156" s="137"/>
      <c r="H156" s="138"/>
    </row>
    <row r="157" spans="2:11" ht="15.75" customHeight="1">
      <c r="B157" s="45"/>
      <c r="C157" s="98"/>
      <c r="D157" s="40"/>
      <c r="E157" s="96"/>
      <c r="F157" s="65"/>
      <c r="G157" s="65"/>
      <c r="H157" s="66"/>
    </row>
    <row r="158" spans="2:11" s="42" customFormat="1" ht="15.75" customHeight="1" thickBot="1">
      <c r="B158" s="67"/>
      <c r="C158" s="40" t="str">
        <f>HLOOKUP(Start!$B$14,Sprachen_allg!B:Z,ROWS(Sprachen_allg!1:117),FALSE)</f>
        <v>Produced cooling</v>
      </c>
      <c r="D158" s="40"/>
      <c r="E158" s="40"/>
      <c r="F158" s="65"/>
      <c r="G158" s="65"/>
      <c r="H158" s="66"/>
      <c r="K158" s="14"/>
    </row>
    <row r="159" spans="2:11" ht="15.75" customHeight="1">
      <c r="B159" s="64"/>
      <c r="C159" s="69" t="str">
        <f>C153</f>
        <v>Type of energy source</v>
      </c>
      <c r="D159" s="70"/>
      <c r="E159" s="71"/>
      <c r="F159" s="65"/>
      <c r="G159" s="65"/>
      <c r="H159" s="66"/>
    </row>
    <row r="160" spans="2:11" ht="16.5" customHeight="1">
      <c r="B160" s="64"/>
      <c r="C160" s="800"/>
      <c r="D160" s="772"/>
      <c r="E160" s="772"/>
      <c r="F160" s="72"/>
      <c r="G160" s="72"/>
      <c r="H160" s="73"/>
    </row>
    <row r="161" spans="2:11" ht="15.75" customHeight="1">
      <c r="B161" s="64"/>
      <c r="C161" s="357" t="str">
        <f>C155</f>
        <v>CO2 factor</v>
      </c>
      <c r="D161" s="356"/>
      <c r="E161" s="353" t="str">
        <f>E155</f>
        <v>[kgCO2eq/kWh]</v>
      </c>
      <c r="F161" s="368" t="str">
        <f>IF($C160="",AuswahlEtr,VLOOKUP($C160,'ANNEX 1 Emission Factors'!$B$14:$AR$17,COLUMNS('ANNEX 1 Emission Factors'!$B:$H)+(F$18-2014),FALSE))</f>
        <v>Select energy source</v>
      </c>
      <c r="G161" s="368" t="str">
        <f>IF($C160="",AuswahlEtr,VLOOKUP($C160,'ANNEX 1 Emission Factors'!$B$14:$AR$17,COLUMNS('ANNEX 1 Emission Factors'!$B:$H)+(G$18-2014),FALSE))</f>
        <v>Select energy source</v>
      </c>
      <c r="H161" s="369" t="str">
        <f>IF($C160="",AuswahlEtr,VLOOKUP($C160,'ANNEX 1 Emission Factors'!$B$14:$AR$17,COLUMNS('ANNEX 1 Emission Factors'!$B:$H)+(H$18-2014),FALSE))</f>
        <v>Select energy source</v>
      </c>
    </row>
    <row r="162" spans="2:11" ht="15.75" customHeight="1" thickBot="1">
      <c r="B162" s="92"/>
      <c r="C162" s="75" t="str">
        <f>C156</f>
        <v>Amount of energy</v>
      </c>
      <c r="D162" s="76"/>
      <c r="E162" s="77" t="str">
        <f>E156</f>
        <v>[kWh]</v>
      </c>
      <c r="F162" s="138"/>
      <c r="G162" s="138"/>
      <c r="H162" s="138"/>
    </row>
    <row r="163" spans="2:11" ht="15.75" customHeight="1">
      <c r="B163" s="15"/>
      <c r="C163" s="98"/>
      <c r="D163" s="40"/>
      <c r="E163" s="96"/>
      <c r="F163" s="59"/>
      <c r="G163" s="59"/>
      <c r="H163" s="60"/>
    </row>
    <row r="164" spans="2:11" ht="12.75" customHeight="1">
      <c r="F164" s="59"/>
      <c r="G164" s="59"/>
      <c r="H164" s="60"/>
    </row>
    <row r="165" spans="2:11" ht="15.75" customHeight="1">
      <c r="B165" s="796" t="str">
        <f>HLOOKUP(Start!$B$14,Sprachen_allg!B:Z,ROWS(Sprachen_allg!1:118),FALSE)</f>
        <v>Final energy exported beyond the system boundary</v>
      </c>
      <c r="C165" s="796"/>
      <c r="D165" s="796"/>
      <c r="E165" s="797"/>
      <c r="F165" s="59"/>
      <c r="G165" s="59"/>
      <c r="H165" s="60"/>
    </row>
    <row r="166" spans="2:11" ht="24.95" customHeight="1">
      <c r="B166" s="806" t="str">
        <f>HLOOKUP(Start!$B$14,Sprachen_allg!B:Z,ROWS(Sprachen_allg!1:119),FALSE)</f>
        <v>According to the Framework: 
Avoided GHG emissions by on-site generated energy fed into the grid (“Export”).</v>
      </c>
      <c r="C166" s="806"/>
      <c r="D166" s="806"/>
      <c r="E166" s="807"/>
      <c r="F166" s="59"/>
      <c r="G166" s="59"/>
      <c r="H166" s="60"/>
    </row>
    <row r="167" spans="2:11" ht="13.5" thickBot="1">
      <c r="F167" s="59"/>
      <c r="G167" s="59"/>
      <c r="H167" s="60"/>
    </row>
    <row r="168" spans="2:11" ht="20.100000000000001" customHeight="1" thickBot="1">
      <c r="B168" s="798" t="str">
        <f>HLOOKUP(Start!$B$14,Sprachen_allg!B:Z,ROWS(Sprachen_allg!1:120),FALSE)</f>
        <v>Electrical energy</v>
      </c>
      <c r="C168" s="799"/>
      <c r="D168" s="61"/>
      <c r="E168" s="62"/>
      <c r="F168" s="59"/>
      <c r="G168" s="59"/>
      <c r="H168" s="60"/>
    </row>
    <row r="169" spans="2:11">
      <c r="B169" s="95"/>
      <c r="C169" s="40"/>
      <c r="D169" s="40"/>
      <c r="E169" s="96"/>
      <c r="F169" s="59"/>
      <c r="G169" s="59"/>
      <c r="H169" s="60"/>
    </row>
    <row r="170" spans="2:11" s="42" customFormat="1" ht="15.75" customHeight="1" thickBot="1">
      <c r="B170" s="67"/>
      <c r="C170" s="99" t="str">
        <f>HLOOKUP(Start!$B$14,Sprachen_allg!B:Z,ROWS(Sprachen_allg!1:121),FALSE)</f>
        <v>Electricity produced and exported beyond the system boundary</v>
      </c>
      <c r="D170" s="40"/>
      <c r="E170" s="40"/>
      <c r="F170" s="396"/>
      <c r="G170" s="396"/>
      <c r="H170" s="68"/>
      <c r="K170" s="14"/>
    </row>
    <row r="171" spans="2:11" ht="15.75" customHeight="1">
      <c r="B171" s="64"/>
      <c r="C171" s="69" t="str">
        <f>C159</f>
        <v>Type of energy source</v>
      </c>
      <c r="D171" s="70"/>
      <c r="E171" s="71"/>
      <c r="F171" s="65"/>
      <c r="G171" s="65"/>
      <c r="H171" s="66"/>
    </row>
    <row r="172" spans="2:11" ht="16.5" customHeight="1">
      <c r="B172" s="64"/>
      <c r="C172" s="762" t="str">
        <f>'ANNEX 1 Emission Factors'!B23</f>
        <v>Electricity Mix Germany</v>
      </c>
      <c r="D172" s="763"/>
      <c r="E172" s="763"/>
      <c r="F172" s="72"/>
      <c r="G172" s="72"/>
      <c r="H172" s="73"/>
    </row>
    <row r="173" spans="2:11" ht="15.75" customHeight="1">
      <c r="B173" s="64"/>
      <c r="C173" s="357" t="str">
        <f>C161</f>
        <v>CO2 factor</v>
      </c>
      <c r="D173" s="356"/>
      <c r="E173" s="353" t="str">
        <f>E161</f>
        <v>[kgCO2eq/kWh]</v>
      </c>
      <c r="F173" s="368">
        <f>IF($C172="",AuswahlEtr,VLOOKUP($C172,'ANNEX 1 Emission Factors'!$B$23:$AR$29,COLUMNS('ANNEX 1 Emission Factors'!$B:$H)+(F$18-2014),FALSE))</f>
        <v>0.57479999999999998</v>
      </c>
      <c r="G173" s="368">
        <f>IF($C172="",AuswahlEtr,VLOOKUP($C172,'ANNEX 1 Emission Factors'!$B$23:$AR$29,COLUMNS('ANNEX 1 Emission Factors'!$B:$H)+(G$18-2014),FALSE))</f>
        <v>0.53200000000000003</v>
      </c>
      <c r="H173" s="369">
        <f>IF($C172="",AuswahlEtr,VLOOKUP($C172,'ANNEX 1 Emission Factors'!$B$23:$AR$29,COLUMNS('ANNEX 1 Emission Factors'!$B:$H)+(H$18-2014),FALSE))</f>
        <v>0.56069999999999998</v>
      </c>
    </row>
    <row r="174" spans="2:11" ht="15.75" customHeight="1" thickBot="1">
      <c r="B174" s="92"/>
      <c r="C174" s="75" t="str">
        <f>C162</f>
        <v>Amount of energy</v>
      </c>
      <c r="D174" s="76"/>
      <c r="E174" s="77" t="str">
        <f>E162</f>
        <v>[kWh]</v>
      </c>
      <c r="F174" s="137"/>
      <c r="G174" s="137"/>
      <c r="H174" s="138"/>
    </row>
    <row r="175" spans="2:11" ht="13.5" thickBot="1">
      <c r="F175" s="59"/>
      <c r="G175" s="59"/>
      <c r="H175" s="60"/>
    </row>
    <row r="176" spans="2:11" ht="20.100000000000001" customHeight="1" thickBot="1">
      <c r="B176" s="798" t="str">
        <f>HLOOKUP(Start!$B$14,Sprachen_allg!B:Z,ROWS(Sprachen_allg!1:122),FALSE)</f>
        <v>Thermal energy</v>
      </c>
      <c r="C176" s="799"/>
      <c r="D176" s="61"/>
      <c r="E176" s="62"/>
      <c r="F176" s="59"/>
      <c r="G176" s="59"/>
      <c r="H176" s="60"/>
    </row>
    <row r="177" spans="2:11">
      <c r="B177" s="45"/>
      <c r="C177" s="15"/>
      <c r="D177" s="15"/>
      <c r="E177" s="15"/>
      <c r="F177" s="59"/>
      <c r="G177" s="59"/>
      <c r="H177" s="60"/>
    </row>
    <row r="178" spans="2:11" s="42" customFormat="1" ht="15.75" customHeight="1" thickBot="1">
      <c r="B178" s="67"/>
      <c r="C178" s="99" t="str">
        <f>HLOOKUP(Start!$B$14,Sprachen_allg!B:Z,ROWS(Sprachen_allg!1:123),FALSE)</f>
        <v>Heating produced and exported beyond the system boundary</v>
      </c>
      <c r="D178" s="40"/>
      <c r="E178" s="40"/>
      <c r="F178" s="65"/>
      <c r="G178" s="65"/>
      <c r="H178" s="66"/>
      <c r="K178" s="14"/>
    </row>
    <row r="179" spans="2:11" ht="15.75" customHeight="1">
      <c r="B179" s="64"/>
      <c r="C179" s="69" t="str">
        <f>C171</f>
        <v>Type of energy source</v>
      </c>
      <c r="D179" s="70"/>
      <c r="E179" s="71"/>
      <c r="F179" s="65"/>
      <c r="G179" s="65"/>
      <c r="H179" s="66"/>
    </row>
    <row r="180" spans="2:11" ht="16.5" customHeight="1">
      <c r="B180" s="64"/>
      <c r="C180" s="800"/>
      <c r="D180" s="772"/>
      <c r="E180" s="772"/>
      <c r="F180" s="65"/>
      <c r="G180" s="65"/>
      <c r="H180" s="66"/>
    </row>
    <row r="181" spans="2:11" ht="15.75" customHeight="1">
      <c r="B181" s="64"/>
      <c r="C181" s="357" t="str">
        <f>C173</f>
        <v>CO2 factor</v>
      </c>
      <c r="D181" s="356"/>
      <c r="E181" s="353" t="str">
        <f>E173</f>
        <v>[kgCO2eq/kWh]</v>
      </c>
      <c r="F181" s="368" t="str">
        <f>IF($C180="",AuswahlEtr,VLOOKUP($C180,'ANNEX 1 Emission Factors'!$B$68:$AR$74,COLUMNS('ANNEX 1 Emission Factors'!$B:$H)+(F$18-2014),FALSE))</f>
        <v>Select energy source</v>
      </c>
      <c r="G181" s="368" t="str">
        <f>IF($C180="",AuswahlEtr,VLOOKUP($C180,'ANNEX 1 Emission Factors'!$B$68:$AR$74,COLUMNS('ANNEX 1 Emission Factors'!$B:$H)+(G$18-2014),FALSE))</f>
        <v>Select energy source</v>
      </c>
      <c r="H181" s="369" t="str">
        <f>IF($C180="",AuswahlEtr,VLOOKUP($C180,'ANNEX 1 Emission Factors'!$B$68:$AR$74,COLUMNS('ANNEX 1 Emission Factors'!$B:$H)+(H$18-2014),FALSE))</f>
        <v>Select energy source</v>
      </c>
    </row>
    <row r="182" spans="2:11" ht="15.75" customHeight="1" thickBot="1">
      <c r="B182" s="64"/>
      <c r="C182" s="75" t="str">
        <f>C174</f>
        <v>Amount of energy</v>
      </c>
      <c r="D182" s="76"/>
      <c r="E182" s="77" t="str">
        <f>E174</f>
        <v>[kWh]</v>
      </c>
      <c r="F182" s="137"/>
      <c r="G182" s="137"/>
      <c r="H182" s="138"/>
    </row>
    <row r="183" spans="2:11" ht="15.75" customHeight="1">
      <c r="B183" s="45"/>
      <c r="C183" s="98"/>
      <c r="D183" s="40"/>
      <c r="E183" s="96"/>
      <c r="F183" s="65"/>
      <c r="G183" s="65"/>
      <c r="H183" s="66"/>
    </row>
    <row r="184" spans="2:11" s="42" customFormat="1" ht="15.75" customHeight="1" thickBot="1">
      <c r="B184" s="67"/>
      <c r="C184" s="99" t="str">
        <f>HLOOKUP(Start!$B$14,Sprachen_allg!B:Z,ROWS(Sprachen_allg!1:124),FALSE)</f>
        <v>Cooling produced and exported beyond the system boundary</v>
      </c>
      <c r="D184" s="40"/>
      <c r="E184" s="40"/>
      <c r="F184" s="65"/>
      <c r="G184" s="65"/>
      <c r="H184" s="66"/>
      <c r="K184" s="14"/>
    </row>
    <row r="185" spans="2:11" ht="15.75" customHeight="1">
      <c r="B185" s="64"/>
      <c r="C185" s="69" t="str">
        <f>C179</f>
        <v>Type of energy source</v>
      </c>
      <c r="D185" s="70"/>
      <c r="E185" s="71"/>
      <c r="F185" s="65"/>
      <c r="G185" s="65"/>
      <c r="H185" s="66"/>
    </row>
    <row r="186" spans="2:11" ht="16.5" customHeight="1">
      <c r="B186" s="64"/>
      <c r="C186" s="800"/>
      <c r="D186" s="772"/>
      <c r="E186" s="772"/>
      <c r="F186" s="72"/>
      <c r="G186" s="72"/>
      <c r="H186" s="73"/>
    </row>
    <row r="187" spans="2:11" ht="15.75" customHeight="1">
      <c r="B187" s="64"/>
      <c r="C187" s="357" t="str">
        <f>C181</f>
        <v>CO2 factor</v>
      </c>
      <c r="D187" s="356"/>
      <c r="E187" s="353" t="str">
        <f>E181</f>
        <v>[kgCO2eq/kWh]</v>
      </c>
      <c r="F187" s="368" t="str">
        <f>IF($C186="",AuswahlEtr,VLOOKUP($C186,'ANNEX 1 Emission Factors'!$B$68:$AR$74,COLUMNS('ANNEX 1 Emission Factors'!$B:$H)+(F$18-2014),FALSE))</f>
        <v>Select energy source</v>
      </c>
      <c r="G187" s="368" t="str">
        <f>IF($C186="",AuswahlEtr,VLOOKUP($C186,'ANNEX 1 Emission Factors'!$B$68:$AR$74,COLUMNS('ANNEX 1 Emission Factors'!$B:$H)+(G$18-2014),FALSE))</f>
        <v>Select energy source</v>
      </c>
      <c r="H187" s="369" t="str">
        <f>IF($C186="",AuswahlEtr,VLOOKUP($C186,'ANNEX 1 Emission Factors'!$B$68:$AR$74,COLUMNS('ANNEX 1 Emission Factors'!$B:$H)+(H$18-2014),FALSE))</f>
        <v>Select energy source</v>
      </c>
    </row>
    <row r="188" spans="2:11" ht="15.75" customHeight="1" thickBot="1">
      <c r="B188" s="92"/>
      <c r="C188" s="75" t="str">
        <f>C182</f>
        <v>Amount of energy</v>
      </c>
      <c r="D188" s="76"/>
      <c r="E188" s="77" t="str">
        <f>E182</f>
        <v>[kWh]</v>
      </c>
      <c r="F188" s="139"/>
      <c r="G188" s="139"/>
      <c r="H188" s="140"/>
    </row>
    <row r="189" spans="2:11" ht="15.75" customHeight="1"/>
    <row r="190" spans="2:11" ht="12.75" customHeight="1"/>
    <row r="191" spans="2:11" ht="15.75">
      <c r="B191" s="794" t="str">
        <f>HLOOKUP(Start!$B$14,Sprachen_allg!B:Z,ROWS(Sprachen_allg!1:125),FALSE)</f>
        <v>Balance of GHG emissions (CO2 emission balance)</v>
      </c>
      <c r="C191" s="794"/>
      <c r="D191" s="794"/>
      <c r="E191" s="794"/>
    </row>
    <row r="192" spans="2:11" ht="13.5" thickBot="1"/>
    <row r="193" spans="2:8" ht="20.100000000000001" customHeight="1" thickBot="1">
      <c r="B193" s="101"/>
      <c r="C193" s="102" t="str">
        <f>Variablen!$B$39</f>
        <v>Accounting scope "Operation"</v>
      </c>
      <c r="D193" s="61"/>
      <c r="E193" s="62"/>
      <c r="F193" s="103"/>
      <c r="G193" s="103"/>
      <c r="H193" s="104"/>
    </row>
    <row r="194" spans="2:8">
      <c r="B194" s="45"/>
      <c r="C194" s="15"/>
      <c r="D194" s="15"/>
      <c r="E194" s="15"/>
      <c r="F194" s="59"/>
      <c r="G194" s="59"/>
      <c r="H194" s="60"/>
    </row>
    <row r="195" spans="2:8" ht="13.5" thickBot="1">
      <c r="B195" s="45"/>
      <c r="C195" s="40" t="str">
        <f>HLOOKUP(Start!$B$14,Sprachen_allg!B:Z,ROWS(Sprachen_allg!1:126),FALSE)</f>
        <v>GHG balance for operation</v>
      </c>
      <c r="D195" s="15"/>
      <c r="E195" s="15"/>
      <c r="F195" s="59"/>
      <c r="G195" s="59"/>
      <c r="H195" s="60"/>
    </row>
    <row r="196" spans="2:8" ht="15.75" customHeight="1">
      <c r="B196" s="64"/>
      <c r="C196" s="105" t="str">
        <f>HLOOKUP(Start!$B$14,Sprachen_allg!B:Z,ROWS(Sprachen_allg!1:127),FALSE)</f>
        <v>GHG emissions from imported final energy ("Import")</v>
      </c>
      <c r="D196" s="106"/>
      <c r="E196" s="71" t="str">
        <f>HLOOKUP(Start!$B$14,Sprachen_Einheiten!B:Z,ROWS(Sprachen_Einheiten!1:24),FALSE)</f>
        <v>[kgCO2eq/a]</v>
      </c>
      <c r="F196" s="107">
        <f ca="1">SUM(SUMPRODUCT(F$241:F$247,F$250:F$256),SUMPRODUCT(F$260:F$277,F$280:F$297))</f>
        <v>0</v>
      </c>
      <c r="G196" s="107">
        <f ca="1">SUM(SUMPRODUCT(G$241:G$247,G$250:G$256),SUMPRODUCT(G$260:G$277,G$280:G$297))</f>
        <v>0</v>
      </c>
      <c r="H196" s="108">
        <f ca="1">SUM(SUMPRODUCT(H$241:H$247,H$250:H$256),SUMPRODUCT(H$260:H$277,H$280:H$297))</f>
        <v>0</v>
      </c>
    </row>
    <row r="197" spans="2:8" ht="15.75" customHeight="1">
      <c r="B197" s="64"/>
      <c r="C197" s="109" t="str">
        <f>HLOOKUP(Start!$B$14,Sprachen_allg!B:Z,ROWS(Sprachen_allg!1:128),FALSE)</f>
        <v>GHG emissions from exported final energy ("Export")</v>
      </c>
      <c r="D197" s="110"/>
      <c r="E197" s="111" t="str">
        <f>E196</f>
        <v>[kgCO2eq/a]</v>
      </c>
      <c r="F197" s="112">
        <f ca="1">SUM(F$335*F$336,SUMPRODUCT(F$340:F$346,F$349:F$355))</f>
        <v>0</v>
      </c>
      <c r="G197" s="112">
        <f t="shared" ref="G197:H197" ca="1" si="0">SUM(G$335*G$336,SUMPRODUCT(G$340:G$346,G$349:G$355))</f>
        <v>0</v>
      </c>
      <c r="H197" s="113">
        <f t="shared" ca="1" si="0"/>
        <v>0</v>
      </c>
    </row>
    <row r="198" spans="2:8" ht="15.75" customHeight="1">
      <c r="B198" s="64"/>
      <c r="C198" s="114" t="str">
        <f>HLOOKUP(Start!$B$14,Sprachen_allg!B:Z,ROWS(Sprachen_allg!1:129),FALSE)</f>
        <v>Balance of GHG emissions</v>
      </c>
      <c r="D198" s="110"/>
      <c r="E198" s="115" t="str">
        <f>E197</f>
        <v>[kgCO2eq/a]</v>
      </c>
      <c r="F198" s="112">
        <f ca="1">F$196-F$197</f>
        <v>0</v>
      </c>
      <c r="G198" s="112">
        <f t="shared" ref="G198:H198" ca="1" si="1">G$196-G$197</f>
        <v>0</v>
      </c>
      <c r="H198" s="113">
        <f t="shared" ca="1" si="1"/>
        <v>0</v>
      </c>
    </row>
    <row r="199" spans="2:8" ht="15.75" customHeight="1" thickBot="1">
      <c r="B199" s="64"/>
      <c r="C199" s="83" t="str">
        <f>HLOOKUP(Start!$B$14,Sprachen_allg!B:Z,ROWS(Sprachen_allg!1:130),FALSE)</f>
        <v>Balance of GHG emissions (area-specific)</v>
      </c>
      <c r="D199" s="116"/>
      <c r="E199" s="117" t="str">
        <f>HLOOKUP(Start!$B$14,Sprachen_Einheiten!B:Z,ROWS(Sprachen_Einheiten!1:25),FALSE)</f>
        <v>[kgCO2eq/a*NRF]</v>
      </c>
      <c r="F199" s="118" t="str">
        <f>IF(AngabeNRF=1,F198/NRF,TextNRF)</f>
        <v>no net floor space</v>
      </c>
      <c r="G199" s="118" t="str">
        <f>IF(AngabeNRF=1,G198/NRF,TextNRF)</f>
        <v>no net floor space</v>
      </c>
      <c r="H199" s="352" t="str">
        <f>IF(AngabeNRF=1,H198/NRF,TextNRF)</f>
        <v>no net floor space</v>
      </c>
    </row>
    <row r="200" spans="2:8" s="9" customFormat="1">
      <c r="B200" s="64"/>
      <c r="F200" s="310"/>
      <c r="G200" s="310"/>
      <c r="H200" s="311"/>
    </row>
    <row r="201" spans="2:8" s="9" customFormat="1" ht="13.5" thickBot="1">
      <c r="B201" s="64"/>
      <c r="C201" s="312" t="str">
        <f>HLOOKUP(Start!$B$14,Sprachen_allg!B:Z,ROWS(Sprachen_allg!1:131),FALSE)</f>
        <v>Carbon neutral operation</v>
      </c>
      <c r="F201" s="310"/>
      <c r="G201" s="310"/>
      <c r="H201" s="311"/>
    </row>
    <row r="202" spans="2:8" s="9" customFormat="1" ht="19.899999999999999" customHeight="1" thickBot="1">
      <c r="B202" s="313"/>
      <c r="C202" s="314" t="str">
        <f>HLOOKUP(Start!$B$14,Sprachen_allg!B:Z,ROWS(Sprachen_allg!1:132),FALSE)</f>
        <v>Is the building / site operated carbon neutral?</v>
      </c>
      <c r="D202" s="315"/>
      <c r="E202" s="316"/>
      <c r="F202" s="317" t="str">
        <f ca="1">IF(F198&lt;=0,Y,N)</f>
        <v>YES</v>
      </c>
      <c r="G202" s="317" t="str">
        <f ca="1">IF(G198&lt;=0,Y,N)</f>
        <v>YES</v>
      </c>
      <c r="H202" s="317" t="str">
        <f ca="1">IF(H198&lt;=0,Y,N)</f>
        <v>YES</v>
      </c>
    </row>
    <row r="204" spans="2:8" ht="13.5" thickBot="1"/>
    <row r="205" spans="2:8" ht="15.75" customHeight="1" thickBot="1">
      <c r="B205" s="820" t="str">
        <f>HLOOKUP(Start!$B$14,Sprachen_allg!B:Z,ROWS(Sprachen_allg!1:133),FALSE)</f>
        <v>Data Quality Index (DQI) for accounting scope "Operation"</v>
      </c>
      <c r="C205" s="821"/>
      <c r="D205" s="821"/>
      <c r="E205" s="822"/>
      <c r="F205" s="141" t="str">
        <f>TextDQI</f>
        <v>Calculation in ANNEX 4</v>
      </c>
      <c r="G205" s="141" t="str">
        <f>TextDQI</f>
        <v>Calculation in ANNEX 4</v>
      </c>
      <c r="H205" s="141" t="str">
        <f>TextDQI</f>
        <v>Calculation in ANNEX 4</v>
      </c>
    </row>
    <row r="206" spans="2:8" ht="27" customHeight="1">
      <c r="B206" s="809" t="str">
        <f>HLOOKUP(Start!$B$14,Sprachen_allg!B:Z,ROWS(Sprachen_allg!1:134),FALSE)</f>
        <v>NOTE: The Data Quality Index (DQI) must be recalculated every year in "ANNEX 4 Data Quality Index". 
When transfering the DQI results, make sure that no links are created.</v>
      </c>
      <c r="C206" s="809"/>
      <c r="D206" s="809"/>
      <c r="E206" s="809"/>
      <c r="F206" s="362"/>
      <c r="G206" s="63"/>
      <c r="H206" s="63"/>
    </row>
    <row r="207" spans="2:8" ht="15.75" customHeight="1">
      <c r="B207" s="309"/>
      <c r="C207" s="309"/>
      <c r="D207" s="309"/>
      <c r="E207" s="309"/>
      <c r="F207" s="63"/>
      <c r="G207" s="63"/>
      <c r="H207" s="63"/>
    </row>
    <row r="208" spans="2:8" ht="13.5" thickBot="1"/>
    <row r="209" spans="2:8" ht="20.100000000000001" customHeight="1" thickBot="1">
      <c r="B209" s="798" t="str">
        <f>Variablen!$B$40</f>
        <v>Accounting scope "Operation and Construction"</v>
      </c>
      <c r="C209" s="808"/>
      <c r="D209" s="61"/>
      <c r="E209" s="119"/>
      <c r="F209" s="103"/>
      <c r="G209" s="103"/>
      <c r="H209" s="104"/>
    </row>
    <row r="210" spans="2:8">
      <c r="B210" s="45"/>
      <c r="C210" s="15"/>
      <c r="D210" s="15"/>
      <c r="E210" s="46"/>
      <c r="F210" s="59"/>
      <c r="G210" s="59"/>
      <c r="H210" s="60"/>
    </row>
    <row r="211" spans="2:8" ht="13.5" thickBot="1">
      <c r="B211" s="45"/>
      <c r="C211" s="40" t="str">
        <f>HLOOKUP(Start!$B$14,Sprachen_allg!B:Z,ROWS(Sprachen_allg!1:135),FALSE)</f>
        <v>Annual GHG emissions (informative)</v>
      </c>
      <c r="D211" s="15"/>
      <c r="E211" s="46"/>
      <c r="F211" s="59"/>
      <c r="G211" s="59"/>
      <c r="H211" s="60"/>
    </row>
    <row r="212" spans="2:8" ht="25.5" customHeight="1">
      <c r="B212" s="64"/>
      <c r="C212" s="766" t="str">
        <f>HLOOKUP(Start!$B$14,Sprachen_allg!B:Z,ROWS(Sprachen_allg!1:136),FALSE)</f>
        <v>GHG emissions to be compensated annually
carbon neutral in "Operation and Construction" until 2050</v>
      </c>
      <c r="D212" s="767"/>
      <c r="E212" s="120" t="str">
        <f>E198</f>
        <v>[kgCO2eq/a]</v>
      </c>
      <c r="F212" s="121" t="str">
        <f>IF(BBK=0,Variablen!$B$39,IF(AngabeLCA=1,Project!$E$15/(2050-F$18+1),EingabePd))</f>
        <v>Accounting scope "Operation"</v>
      </c>
      <c r="G212" s="121" t="str">
        <f>IF(BBK=0,Variablen!$B$39,IF(AngabeLCA=1,Project!$E$15/(2050-G$18+1),EingabePd))</f>
        <v>Accounting scope "Operation"</v>
      </c>
      <c r="H212" s="122" t="str">
        <f>IF(BBK=0,Variablen!$B$39,IF(AngabeLCA=1,Project!$E$15/(2050-H$18+1),EingabePd))</f>
        <v>Accounting scope "Operation"</v>
      </c>
    </row>
    <row r="213" spans="2:8" ht="29.25" customHeight="1" thickBot="1">
      <c r="B213" s="92"/>
      <c r="C213" s="789" t="str">
        <f>HLOOKUP(Start!$B$14,Sprachen_allg!B:Z,ROWS(Sprachen_allg!1:137),FALSE)</f>
        <v>Annual balance of GHG emissions
in "Operation and Construction"</v>
      </c>
      <c r="D213" s="790"/>
      <c r="E213" s="123" t="str">
        <f>E212</f>
        <v>[kgCO2eq/a]</v>
      </c>
      <c r="F213" s="124" t="str">
        <f>IF(ISNUMBER(F212),F198+F212,Variablen!$B$39)</f>
        <v>Accounting scope "Operation"</v>
      </c>
      <c r="G213" s="124" t="str">
        <f>IF(ISNUMBER(G212),G198+G212,Variablen!$B$39)</f>
        <v>Accounting scope "Operation"</v>
      </c>
      <c r="H213" s="125" t="str">
        <f>IF(ISNUMBER(H212),H198+H212,Variablen!$B$39)</f>
        <v>Accounting scope "Operation"</v>
      </c>
    </row>
    <row r="214" spans="2:8" ht="15.75" customHeight="1"/>
    <row r="215" spans="2:8" ht="12.75" customHeight="1"/>
    <row r="216" spans="2:8" ht="15.75">
      <c r="B216" s="100" t="str">
        <f>HLOOKUP(Start!$B$14,Sprachen_allg!B:Z,ROWS(Sprachen_allg!1:138),FALSE)</f>
        <v>DGNB "Climate Positive" Award</v>
      </c>
    </row>
    <row r="218" spans="2:8">
      <c r="B218" s="14" t="str">
        <f>HLOOKUP(Start!$B$14,Sprachen_allg!B:Z,ROWS(Sprachen_allg!1:139),FALSE)</f>
        <v>Please open row 220 to 229</v>
      </c>
    </row>
    <row r="219" spans="2:8" ht="13.5" thickBot="1"/>
    <row r="220" spans="2:8" ht="20.100000000000001" customHeight="1" outlineLevel="1" thickBot="1">
      <c r="B220" s="101"/>
      <c r="C220" s="102" t="str">
        <f>HLOOKUP(Start!$B$14,Sprachen_allg!B:Z,ROWS(Sprachen_allg!1:140),FALSE)</f>
        <v>Minimum requirements</v>
      </c>
      <c r="D220" s="61"/>
      <c r="E220" s="62"/>
      <c r="F220" s="50"/>
      <c r="G220" s="50"/>
      <c r="H220" s="50"/>
    </row>
    <row r="221" spans="2:8" ht="13.5" customHeight="1" outlineLevel="1" thickBot="1">
      <c r="B221" s="126"/>
      <c r="C221" s="127"/>
      <c r="D221" s="128"/>
      <c r="E221" s="128"/>
      <c r="F221" s="60"/>
      <c r="G221" s="60"/>
      <c r="H221" s="60"/>
    </row>
    <row r="222" spans="2:8" ht="27.75" customHeight="1" outlineLevel="1">
      <c r="B222" s="45"/>
      <c r="C222" s="817" t="str">
        <f>HLOOKUP(Start!$B$14,Sprachen_allg!B:Z,ROWS(Sprachen_allg!1:141),FALSE)</f>
        <v>1. Evidence based on measured values of a negative annual balance of GHG emissions for accounting scope "Operation" according to the Framework</v>
      </c>
      <c r="D222" s="818"/>
      <c r="E222" s="818"/>
      <c r="F222" s="129" t="str">
        <f ca="1">IF(F198&lt;0,Variablen!$B$55,Variablen!$B$56)</f>
        <v>Requirement not fulfilled</v>
      </c>
      <c r="G222" s="129" t="str">
        <f ca="1">IF(G198&lt;0,Variablen!$B$55,Variablen!$B$56)</f>
        <v>Requirement not fulfilled</v>
      </c>
      <c r="H222" s="129" t="str">
        <f ca="1">IF(H198&lt;0,Variablen!$B$55,Variablen!$B$56)</f>
        <v>Requirement not fulfilled</v>
      </c>
    </row>
    <row r="223" spans="2:8" ht="15.75" customHeight="1" outlineLevel="1">
      <c r="B223" s="45"/>
      <c r="C223" s="689" t="str">
        <f>HLOOKUP(Start!$B$14,Sprachen_allg!B:Z,ROWS(Sprachen_allg!1:142),FALSE)</f>
        <v>2. Requirements for the quality of the building envelope are met?</v>
      </c>
      <c r="D223" s="690"/>
      <c r="E223" s="690"/>
      <c r="F223" s="142"/>
      <c r="G223" s="142"/>
      <c r="H223" s="142"/>
    </row>
    <row r="224" spans="2:8" ht="27" customHeight="1" outlineLevel="1">
      <c r="B224" s="45"/>
      <c r="C224" s="742" t="str">
        <f>HLOOKUP(Start!$B$14,Sprachen_allg!B:Z,ROWS(Sprachen_allg!1:143),FALSE)</f>
        <v>3. Disclosure of the self-generated fraction of consumed final energy</v>
      </c>
      <c r="D224" s="743"/>
      <c r="E224" s="503" t="str">
        <f>HLOOKUP(Start!$B$14,Sprachen_Einheiten!B:Z,15,FALSE)</f>
        <v>[%]</v>
      </c>
      <c r="F224" s="130">
        <f ca="1">IF(SUM(F$366:F$368,F$304:F$307)&gt;0,SUM(F$366:F$368)/SUM(F$366:F$368,F$304:F$307),0)</f>
        <v>0</v>
      </c>
      <c r="G224" s="130">
        <f ca="1">IF(SUM(G$366:G$368,G$304:G$307)&gt;0,SUM(G$366:G$368)/SUM(G$366:G$368,G$304:G$307),0)</f>
        <v>0</v>
      </c>
      <c r="H224" s="130">
        <f ca="1">IF(SUM(H$366:H$368,H$304:H$307)&gt;0,SUM(H$366:H$368)/SUM(H$366:H$368,H$304:H$307),0)</f>
        <v>0</v>
      </c>
    </row>
    <row r="225" spans="1:8" ht="26.25" customHeight="1" outlineLevel="1">
      <c r="B225" s="45"/>
      <c r="C225" s="689" t="str">
        <f>HLOOKUP(Start!$B$14,Sprachen_allg!B:Z,ROWS(Sprachen_allg!1:144),FALSE)</f>
        <v>4. Disclosure of the realised fraction of solar renewable potential</v>
      </c>
      <c r="D225" s="690"/>
      <c r="E225" s="115" t="str">
        <f>E224</f>
        <v>[%]</v>
      </c>
      <c r="F225" s="130" t="str">
        <f>IF(F227&gt;0,F226/F227,"")</f>
        <v/>
      </c>
      <c r="G225" s="130" t="str">
        <f>IF(G227&gt;0,G226/G227,"")</f>
        <v/>
      </c>
      <c r="H225" s="130" t="str">
        <f>IF(H227&gt;0,H226/H227,"")</f>
        <v/>
      </c>
    </row>
    <row r="226" spans="1:8" outlineLevel="1">
      <c r="B226" s="45"/>
      <c r="C226" s="813" t="str">
        <f>HLOOKUP(Start!$B$14,Sprachen_allg!B:Z,ROWS(Sprachen_allg!1:145),FALSE)</f>
        <v>4.1 Opaque surfaces used for solar energy (activated area)</v>
      </c>
      <c r="D226" s="814"/>
      <c r="E226" s="503" t="str">
        <f>HLOOKUP(Start!$B$14,Sprachen_Einheiten!B:Z,12,FALSE)</f>
        <v>[m²]</v>
      </c>
      <c r="F226" s="143"/>
      <c r="G226" s="143"/>
      <c r="H226" s="143"/>
    </row>
    <row r="227" spans="1:8" ht="13.5" outlineLevel="1" thickBot="1">
      <c r="B227" s="45"/>
      <c r="C227" s="815" t="str">
        <f>HLOOKUP(Start!$B$14,Sprachen_allg!B:Z,ROWS(Sprachen_allg!1:146),FALSE)</f>
        <v>4.2 Opaque surfaces available for solar energy (available area)</v>
      </c>
      <c r="D227" s="816"/>
      <c r="E227" s="131" t="str">
        <f>E226</f>
        <v>[m²]</v>
      </c>
      <c r="F227" s="144"/>
      <c r="G227" s="144"/>
      <c r="H227" s="144"/>
    </row>
    <row r="228" spans="1:8" ht="13.5" outlineLevel="1" thickBot="1">
      <c r="B228" s="45"/>
      <c r="C228" s="40"/>
      <c r="D228" s="40"/>
      <c r="E228" s="132"/>
      <c r="F228" s="60"/>
      <c r="G228" s="60"/>
      <c r="H228" s="60"/>
    </row>
    <row r="229" spans="1:8" ht="27.75" customHeight="1" outlineLevel="1" thickBot="1">
      <c r="B229" s="92"/>
      <c r="C229" s="810" t="str">
        <f>HLOOKUP(Start!$B$14,Sprachen_allg!B:Z,ROWS(Sprachen_allg!1:147),FALSE)</f>
        <v>Are the requirements for the "Climate Positive" award (accounting scope "Operation") met?</v>
      </c>
      <c r="D229" s="811"/>
      <c r="E229" s="812"/>
      <c r="F229" s="318" t="str">
        <f ca="1">IF(AND(F222=Variablen!$B$55,F223=Variablen!$B$55,F224&gt;0,F225&lt;&gt;""),Y,N)</f>
        <v>NO</v>
      </c>
      <c r="G229" s="318" t="str">
        <f ca="1">IF(AND(G222=Variablen!$B$55,G223=Variablen!$B$55,G224&gt;0,G225&lt;&gt;""),Y,N)</f>
        <v>NO</v>
      </c>
      <c r="H229" s="318" t="str">
        <f ca="1">IF(AND(H222=Variablen!$B$55,H223=Variablen!$B$55,H224&gt;0,H225&lt;&gt;""),Y,N)</f>
        <v>NO</v>
      </c>
    </row>
    <row r="231" spans="1:8" ht="27.75" hidden="1" customHeight="1" thickBot="1">
      <c r="B231" s="92"/>
      <c r="C231" s="810" t="s">
        <v>468</v>
      </c>
      <c r="D231" s="811"/>
      <c r="E231" s="812"/>
      <c r="F231" s="318" t="str">
        <f>IF(F213&lt;=0,Y,N)</f>
        <v>NO</v>
      </c>
      <c r="G231" s="318" t="str">
        <f>IF(G213&lt;=0,Y,N)</f>
        <v>NO</v>
      </c>
      <c r="H231" s="318" t="str">
        <f>IF(H213&lt;=0,Y,N)</f>
        <v>NO</v>
      </c>
    </row>
    <row r="232" spans="1:8" hidden="1"/>
    <row r="233" spans="1:8" hidden="1" outlineLevel="1">
      <c r="A233" s="51" t="s">
        <v>358</v>
      </c>
    </row>
    <row r="234" spans="1:8" hidden="1" outlineLevel="1"/>
    <row r="235" spans="1:8" hidden="1" outlineLevel="1">
      <c r="A235" s="14" t="s">
        <v>162</v>
      </c>
      <c r="C235" s="14" t="s">
        <v>280</v>
      </c>
      <c r="D235" s="14" t="s">
        <v>338</v>
      </c>
      <c r="E235" s="14" t="s">
        <v>339</v>
      </c>
    </row>
    <row r="236" spans="1:8" hidden="1" outlineLevel="1"/>
    <row r="237" spans="1:8" s="195" customFormat="1" ht="15" hidden="1" outlineLevel="1">
      <c r="A237" s="394" t="str">
        <f>$B$21</f>
        <v>Final energy imported into the system boundary ("Import")</v>
      </c>
    </row>
    <row r="238" spans="1:8" ht="15" hidden="1" outlineLevel="1">
      <c r="A238" s="133"/>
    </row>
    <row r="239" spans="1:8" hidden="1" outlineLevel="1">
      <c r="A239" s="14" t="s">
        <v>132</v>
      </c>
    </row>
    <row r="240" spans="1:8" hidden="1" outlineLevel="1">
      <c r="A240" s="387" t="s">
        <v>522</v>
      </c>
      <c r="B240" s="15"/>
      <c r="C240" s="15"/>
      <c r="D240" s="15"/>
      <c r="E240" s="15"/>
      <c r="F240" s="15"/>
      <c r="G240" s="15"/>
      <c r="H240" s="15"/>
    </row>
    <row r="241" spans="1:8" hidden="1" outlineLevel="1">
      <c r="A241" s="15" t="str">
        <f>'ANNEX 1 Emission Factors'!B23</f>
        <v>Electricity Mix Germany</v>
      </c>
      <c r="B241" s="15"/>
      <c r="C241" s="15" t="str">
        <f>'ANNEX 1 Emission Factors'!F23</f>
        <v>ÖKOBAUDAT-Datenbank (Stand: 19.02.2020)</v>
      </c>
      <c r="D241" s="354">
        <f>'ANNEX 1 Emission Factors'!D23</f>
        <v>0</v>
      </c>
      <c r="E241" s="15" t="str">
        <f>'ANNEX 1 Emission Factors'!E23</f>
        <v>Scope 2</v>
      </c>
      <c r="F241" s="289">
        <f ca="1">SUMIF($C$30:$E$76,$A241,F$32:F$78)</f>
        <v>0</v>
      </c>
      <c r="G241" s="289">
        <f t="shared" ref="F241:H242" ca="1" si="2">SUMIF($C$30:$E$76,$A241,G$32:G$78)</f>
        <v>0</v>
      </c>
      <c r="H241" s="289">
        <f t="shared" ca="1" si="2"/>
        <v>0</v>
      </c>
    </row>
    <row r="242" spans="1:8" hidden="1" outlineLevel="1">
      <c r="A242" s="15" t="str">
        <f>'ANNEX 1 Emission Factors'!B24</f>
        <v>'Green Electricity'-Mix 1 (supplier-specific)</v>
      </c>
      <c r="B242" s="15"/>
      <c r="C242" s="15" t="str">
        <f>'ANNEX 1 Emission Factors'!F24</f>
        <v/>
      </c>
      <c r="D242" s="354">
        <f>'ANNEX 1 Emission Factors'!D24</f>
        <v>1</v>
      </c>
      <c r="E242" s="15" t="str">
        <f>'ANNEX 1 Emission Factors'!E24</f>
        <v>Scope 2</v>
      </c>
      <c r="F242" s="289">
        <f t="shared" ca="1" si="2"/>
        <v>0</v>
      </c>
      <c r="G242" s="289">
        <f t="shared" ca="1" si="2"/>
        <v>0</v>
      </c>
      <c r="H242" s="289">
        <f t="shared" ca="1" si="2"/>
        <v>0</v>
      </c>
    </row>
    <row r="243" spans="1:8" hidden="1" outlineLevel="1">
      <c r="A243" s="15" t="str">
        <f>'ANNEX 1 Emission Factors'!B25</f>
        <v>'Green Electricity'-Mix 2 (supplier-specific)</v>
      </c>
      <c r="B243" s="15"/>
      <c r="C243" s="15" t="str">
        <f>'ANNEX 1 Emission Factors'!F25</f>
        <v/>
      </c>
      <c r="D243" s="354">
        <f>'ANNEX 1 Emission Factors'!D25</f>
        <v>1</v>
      </c>
      <c r="E243" s="15" t="str">
        <f>'ANNEX 1 Emission Factors'!E25</f>
        <v>Scope 2</v>
      </c>
      <c r="F243" s="289">
        <f t="shared" ref="F243:H247" ca="1" si="3">SUMIF($C$30:$E$76,$A243,F$32:F$78)</f>
        <v>0</v>
      </c>
      <c r="G243" s="289">
        <f t="shared" ca="1" si="3"/>
        <v>0</v>
      </c>
      <c r="H243" s="289">
        <f t="shared" ca="1" si="3"/>
        <v>0</v>
      </c>
    </row>
    <row r="244" spans="1:8" hidden="1" outlineLevel="1">
      <c r="A244" s="15" t="str">
        <f>'ANNEX 1 Emission Factors'!B26</f>
        <v>'Green Electricity'-Mix 3 (supplier-specific)</v>
      </c>
      <c r="B244" s="15"/>
      <c r="C244" s="15" t="str">
        <f>'ANNEX 1 Emission Factors'!F26</f>
        <v/>
      </c>
      <c r="D244" s="354">
        <f>'ANNEX 1 Emission Factors'!D26</f>
        <v>1</v>
      </c>
      <c r="E244" s="15" t="str">
        <f>'ANNEX 1 Emission Factors'!E26</f>
        <v>Scope 2</v>
      </c>
      <c r="F244" s="289">
        <f t="shared" ca="1" si="3"/>
        <v>0</v>
      </c>
      <c r="G244" s="289">
        <f t="shared" ca="1" si="3"/>
        <v>0</v>
      </c>
      <c r="H244" s="289">
        <f t="shared" ca="1" si="3"/>
        <v>0</v>
      </c>
    </row>
    <row r="245" spans="1:8" hidden="1" outlineLevel="1">
      <c r="A245" s="15" t="str">
        <f>'ANNEX 1 Emission Factors'!B27</f>
        <v>Emission factor 1 (project-specific)</v>
      </c>
      <c r="B245" s="15"/>
      <c r="C245" s="15" t="str">
        <f>'ANNEX 1 Emission Factors'!F27</f>
        <v/>
      </c>
      <c r="D245" s="354">
        <f>'ANNEX 1 Emission Factors'!D27</f>
        <v>0</v>
      </c>
      <c r="E245" s="15" t="str">
        <f>'ANNEX 1 Emission Factors'!E27</f>
        <v>Scope 2</v>
      </c>
      <c r="F245" s="289">
        <f t="shared" ca="1" si="3"/>
        <v>0</v>
      </c>
      <c r="G245" s="289">
        <f t="shared" ca="1" si="3"/>
        <v>0</v>
      </c>
      <c r="H245" s="289">
        <f t="shared" ca="1" si="3"/>
        <v>0</v>
      </c>
    </row>
    <row r="246" spans="1:8" hidden="1" outlineLevel="1">
      <c r="A246" s="15" t="str">
        <f>'ANNEX 1 Emission Factors'!B28</f>
        <v>Emission factor 2 (project-specific)</v>
      </c>
      <c r="B246" s="15"/>
      <c r="C246" s="15" t="str">
        <f>'ANNEX 1 Emission Factors'!F28</f>
        <v/>
      </c>
      <c r="D246" s="354">
        <f>'ANNEX 1 Emission Factors'!D28</f>
        <v>0</v>
      </c>
      <c r="E246" s="15" t="str">
        <f>'ANNEX 1 Emission Factors'!E28</f>
        <v>Scope 2</v>
      </c>
      <c r="F246" s="289">
        <f t="shared" ca="1" si="3"/>
        <v>0</v>
      </c>
      <c r="G246" s="289">
        <f t="shared" ca="1" si="3"/>
        <v>0</v>
      </c>
      <c r="H246" s="289">
        <f t="shared" ca="1" si="3"/>
        <v>0</v>
      </c>
    </row>
    <row r="247" spans="1:8" hidden="1" outlineLevel="1">
      <c r="A247" s="15" t="str">
        <f>'ANNEX 1 Emission Factors'!B29</f>
        <v>Emission factor 3 (project-specific)</v>
      </c>
      <c r="B247" s="15"/>
      <c r="C247" s="15" t="str">
        <f>'ANNEX 1 Emission Factors'!F29</f>
        <v/>
      </c>
      <c r="D247" s="354">
        <f>'ANNEX 1 Emission Factors'!D29</f>
        <v>0</v>
      </c>
      <c r="E247" s="15" t="str">
        <f>'ANNEX 1 Emission Factors'!E29</f>
        <v>Scope 2</v>
      </c>
      <c r="F247" s="289">
        <f t="shared" ca="1" si="3"/>
        <v>0</v>
      </c>
      <c r="G247" s="289">
        <f t="shared" ca="1" si="3"/>
        <v>0</v>
      </c>
      <c r="H247" s="289">
        <f t="shared" ca="1" si="3"/>
        <v>0</v>
      </c>
    </row>
    <row r="248" spans="1:8" hidden="1" outlineLevel="1">
      <c r="A248" s="15"/>
      <c r="B248" s="15"/>
      <c r="C248" s="15"/>
      <c r="D248" s="354"/>
      <c r="E248" s="15"/>
      <c r="F248" s="289"/>
      <c r="G248" s="289"/>
      <c r="H248" s="289"/>
    </row>
    <row r="249" spans="1:8" hidden="1" outlineLevel="1">
      <c r="A249" s="387" t="s">
        <v>518</v>
      </c>
      <c r="B249" s="15"/>
      <c r="C249" s="15"/>
      <c r="D249" s="354"/>
      <c r="E249" s="15"/>
      <c r="F249" s="355"/>
      <c r="G249" s="355"/>
      <c r="H249" s="355"/>
    </row>
    <row r="250" spans="1:8" hidden="1" outlineLevel="1">
      <c r="A250" s="15" t="str">
        <f t="shared" ref="A250:A256" si="4">A241</f>
        <v>Electricity Mix Germany</v>
      </c>
      <c r="B250" s="15"/>
      <c r="C250" s="15"/>
      <c r="D250" s="354"/>
      <c r="E250" s="15"/>
      <c r="F250" s="355">
        <f>VLOOKUP($A250,'ANNEX 1 Emission Factors'!$B$23:$AR$29,COLUMNS('ANNEX 1 Emission Factors'!$B:$H)+(F$18-2014),FALSE)</f>
        <v>0.57479999999999998</v>
      </c>
      <c r="G250" s="355">
        <f>VLOOKUP($A250,'ANNEX 1 Emission Factors'!$B$23:$AR$29,COLUMNS('ANNEX 1 Emission Factors'!$B:$H)+(G$18-2014),FALSE)</f>
        <v>0.53200000000000003</v>
      </c>
      <c r="H250" s="355">
        <f>VLOOKUP($A250,'ANNEX 1 Emission Factors'!$B$23:$AR$29,COLUMNS('ANNEX 1 Emission Factors'!$B:$H)+(H$18-2014),FALSE)</f>
        <v>0.56069999999999998</v>
      </c>
    </row>
    <row r="251" spans="1:8" hidden="1" outlineLevel="1">
      <c r="A251" s="15" t="str">
        <f t="shared" si="4"/>
        <v>'Green Electricity'-Mix 1 (supplier-specific)</v>
      </c>
      <c r="B251" s="15"/>
      <c r="C251" s="15"/>
      <c r="D251" s="354"/>
      <c r="E251" s="15"/>
      <c r="F251" s="355" t="str">
        <f>VLOOKUP($A251,'ANNEX 1 Emission Factors'!$B$23:$AR$29,COLUMNS('ANNEX 1 Emission Factors'!$B:$H)+(F$18-2014),FALSE)</f>
        <v>Calculation in ANNEX 2</v>
      </c>
      <c r="G251" s="355" t="str">
        <f>VLOOKUP($A251,'ANNEX 1 Emission Factors'!$B$23:$AR$29,COLUMNS('ANNEX 1 Emission Factors'!$B:$H)+(G$18-2014),FALSE)</f>
        <v>Calculation in ANNEX 2</v>
      </c>
      <c r="H251" s="355" t="str">
        <f>VLOOKUP($A251,'ANNEX 1 Emission Factors'!$B$23:$AR$29,COLUMNS('ANNEX 1 Emission Factors'!$B:$H)+(H$18-2014),FALSE)</f>
        <v>Calculation in ANNEX 2</v>
      </c>
    </row>
    <row r="252" spans="1:8" hidden="1" outlineLevel="1">
      <c r="A252" s="15" t="str">
        <f t="shared" si="4"/>
        <v>'Green Electricity'-Mix 2 (supplier-specific)</v>
      </c>
      <c r="B252" s="15"/>
      <c r="C252" s="15"/>
      <c r="D252" s="354"/>
      <c r="E252" s="15"/>
      <c r="F252" s="355" t="str">
        <f>VLOOKUP($A252,'ANNEX 1 Emission Factors'!$B$23:$AR$29,COLUMNS('ANNEX 1 Emission Factors'!$B:$H)+(F$18-2014),FALSE)</f>
        <v>Calculation in ANNEX 2</v>
      </c>
      <c r="G252" s="355" t="str">
        <f>VLOOKUP($A252,'ANNEX 1 Emission Factors'!$B$23:$AR$29,COLUMNS('ANNEX 1 Emission Factors'!$B:$H)+(G$18-2014),FALSE)</f>
        <v>Calculation in ANNEX 2</v>
      </c>
      <c r="H252" s="355" t="str">
        <f>VLOOKUP($A252,'ANNEX 1 Emission Factors'!$B$23:$AR$29,COLUMNS('ANNEX 1 Emission Factors'!$B:$H)+(H$18-2014),FALSE)</f>
        <v>Calculation in ANNEX 2</v>
      </c>
    </row>
    <row r="253" spans="1:8" hidden="1" outlineLevel="1">
      <c r="A253" s="15" t="str">
        <f t="shared" si="4"/>
        <v>'Green Electricity'-Mix 3 (supplier-specific)</v>
      </c>
      <c r="B253" s="15"/>
      <c r="C253" s="15"/>
      <c r="D253" s="354"/>
      <c r="E253" s="15"/>
      <c r="F253" s="355" t="str">
        <f>VLOOKUP($A253,'ANNEX 1 Emission Factors'!$B$23:$AR$29,COLUMNS('ANNEX 1 Emission Factors'!$B:$H)+(F$18-2014),FALSE)</f>
        <v>Calculation in ANNEX 2</v>
      </c>
      <c r="G253" s="355" t="str">
        <f>VLOOKUP($A253,'ANNEX 1 Emission Factors'!$B$23:$AR$29,COLUMNS('ANNEX 1 Emission Factors'!$B:$H)+(G$18-2014),FALSE)</f>
        <v>Calculation in ANNEX 2</v>
      </c>
      <c r="H253" s="355" t="str">
        <f>VLOOKUP($A253,'ANNEX 1 Emission Factors'!$B$23:$AR$29,COLUMNS('ANNEX 1 Emission Factors'!$B:$H)+(H$18-2014),FALSE)</f>
        <v>Calculation in ANNEX 2</v>
      </c>
    </row>
    <row r="254" spans="1:8" hidden="1" outlineLevel="1">
      <c r="A254" s="15" t="str">
        <f t="shared" si="4"/>
        <v>Emission factor 1 (project-specific)</v>
      </c>
      <c r="B254" s="15"/>
      <c r="C254" s="15"/>
      <c r="D254" s="354"/>
      <c r="E254" s="15"/>
      <c r="F254" s="355" t="str">
        <f>VLOOKUP($A254,'ANNEX 1 Emission Factors'!$B$23:$AR$29,COLUMNS('ANNEX 1 Emission Factors'!$B:$H)+(F$18-2014),FALSE)</f>
        <v>Calculation in ANNEX 2</v>
      </c>
      <c r="G254" s="355" t="str">
        <f>VLOOKUP($A254,'ANNEX 1 Emission Factors'!$B$23:$AR$29,COLUMNS('ANNEX 1 Emission Factors'!$B:$H)+(G$18-2014),FALSE)</f>
        <v>Calculation in ANNEX 2</v>
      </c>
      <c r="H254" s="355" t="str">
        <f>VLOOKUP($A254,'ANNEX 1 Emission Factors'!$B$23:$AR$29,COLUMNS('ANNEX 1 Emission Factors'!$B:$H)+(H$18-2014),FALSE)</f>
        <v>Calculation in ANNEX 2</v>
      </c>
    </row>
    <row r="255" spans="1:8" hidden="1" outlineLevel="1">
      <c r="A255" s="15" t="str">
        <f t="shared" si="4"/>
        <v>Emission factor 2 (project-specific)</v>
      </c>
      <c r="B255" s="15"/>
      <c r="C255" s="15"/>
      <c r="D255" s="354"/>
      <c r="E255" s="15"/>
      <c r="F255" s="355" t="str">
        <f>VLOOKUP($A255,'ANNEX 1 Emission Factors'!$B$23:$AR$29,COLUMNS('ANNEX 1 Emission Factors'!$B:$H)+(F$18-2014),FALSE)</f>
        <v>Calculation in ANNEX 2</v>
      </c>
      <c r="G255" s="355" t="str">
        <f>VLOOKUP($A255,'ANNEX 1 Emission Factors'!$B$23:$AR$29,COLUMNS('ANNEX 1 Emission Factors'!$B:$H)+(G$18-2014),FALSE)</f>
        <v>Calculation in ANNEX 2</v>
      </c>
      <c r="H255" s="355" t="str">
        <f>VLOOKUP($A255,'ANNEX 1 Emission Factors'!$B$23:$AR$29,COLUMNS('ANNEX 1 Emission Factors'!$B:$H)+(H$18-2014),FALSE)</f>
        <v>Calculation in ANNEX 2</v>
      </c>
    </row>
    <row r="256" spans="1:8" hidden="1" outlineLevel="1">
      <c r="A256" s="15" t="str">
        <f t="shared" si="4"/>
        <v>Emission factor 3 (project-specific)</v>
      </c>
      <c r="B256" s="15"/>
      <c r="C256" s="15"/>
      <c r="D256" s="354"/>
      <c r="E256" s="15"/>
      <c r="F256" s="355" t="str">
        <f>VLOOKUP($A256,'ANNEX 1 Emission Factors'!$B$23:$AR$29,COLUMNS('ANNEX 1 Emission Factors'!$B:$H)+(F$18-2014),FALSE)</f>
        <v>Calculation in ANNEX 2</v>
      </c>
      <c r="G256" s="355" t="str">
        <f>VLOOKUP($A256,'ANNEX 1 Emission Factors'!$B$23:$AR$29,COLUMNS('ANNEX 1 Emission Factors'!$B:$H)+(G$18-2014),FALSE)</f>
        <v>Calculation in ANNEX 2</v>
      </c>
      <c r="H256" s="355" t="str">
        <f>VLOOKUP($A256,'ANNEX 1 Emission Factors'!$B$23:$AR$29,COLUMNS('ANNEX 1 Emission Factors'!$B:$H)+(H$18-2014),FALSE)</f>
        <v>Calculation in ANNEX 2</v>
      </c>
    </row>
    <row r="257" spans="1:8" hidden="1" outlineLevel="1">
      <c r="A257" s="15"/>
      <c r="B257" s="15"/>
      <c r="C257" s="15"/>
      <c r="D257" s="354"/>
      <c r="E257" s="15"/>
      <c r="F257" s="355"/>
      <c r="G257" s="355"/>
      <c r="H257" s="355"/>
    </row>
    <row r="258" spans="1:8" hidden="1" outlineLevel="1">
      <c r="A258" s="15" t="s">
        <v>123</v>
      </c>
      <c r="B258" s="15"/>
      <c r="C258" s="15"/>
      <c r="D258" s="15"/>
      <c r="E258" s="15"/>
      <c r="F258" s="289"/>
      <c r="G258" s="289"/>
      <c r="H258" s="289"/>
    </row>
    <row r="259" spans="1:8" hidden="1" outlineLevel="1">
      <c r="A259" s="387" t="s">
        <v>523</v>
      </c>
      <c r="B259" s="15"/>
      <c r="C259" s="15"/>
      <c r="D259" s="15"/>
      <c r="E259" s="15"/>
      <c r="F259" s="289"/>
      <c r="G259" s="289"/>
      <c r="H259" s="289"/>
    </row>
    <row r="260" spans="1:8" hidden="1" outlineLevel="1">
      <c r="A260" s="388" t="str">
        <f>'ANNEX 1 Emission Factors'!B42</f>
        <v>Final energy from wood chips</v>
      </c>
      <c r="B260" s="15"/>
      <c r="C260" s="15" t="str">
        <f>'ANNEX 1 Emission Factors'!F42</f>
        <v>ÖKOBAUDAT-Datenbank (Stand: 19.02.2020)</v>
      </c>
      <c r="D260" s="354">
        <f>'ANNEX 1 Emission Factors'!D42</f>
        <v>1</v>
      </c>
      <c r="E260" s="354" t="str">
        <f>'ANNEX 1 Emission Factors'!E42</f>
        <v>Scope 1</v>
      </c>
      <c r="F260" s="289">
        <f ca="1">SUMIF($C$88:$E$134,$A260,F$90:F$136)</f>
        <v>0</v>
      </c>
      <c r="G260" s="289">
        <f ca="1">SUMIF($C$88:$E$134,$A260,G$90:G$136)</f>
        <v>0</v>
      </c>
      <c r="H260" s="289">
        <f ca="1">SUMIF($C$88:$E$134,$A260,H$90:H$136)</f>
        <v>0</v>
      </c>
    </row>
    <row r="261" spans="1:8" hidden="1" outlineLevel="1">
      <c r="A261" s="388" t="str">
        <f>'ANNEX 1 Emission Factors'!B43</f>
        <v>Final energy from wood pellets</v>
      </c>
      <c r="B261" s="15"/>
      <c r="C261" s="15" t="str">
        <f>'ANNEX 1 Emission Factors'!F43</f>
        <v>ÖKOBAUDAT-Datenbank (Stand: 19.02.2020)</v>
      </c>
      <c r="D261" s="354">
        <f>'ANNEX 1 Emission Factors'!D43</f>
        <v>1</v>
      </c>
      <c r="E261" s="354" t="str">
        <f>'ANNEX 1 Emission Factors'!E43</f>
        <v>Scope 1</v>
      </c>
      <c r="F261" s="289">
        <f t="shared" ref="F261:H277" ca="1" si="5">SUMIF($C$88:$E$134,$A261,F$90:F$136)</f>
        <v>0</v>
      </c>
      <c r="G261" s="289">
        <f t="shared" ca="1" si="5"/>
        <v>0</v>
      </c>
      <c r="H261" s="289">
        <f t="shared" ca="1" si="5"/>
        <v>0</v>
      </c>
    </row>
    <row r="262" spans="1:8" hidden="1" outlineLevel="1">
      <c r="A262" s="389" t="str">
        <f>'ANNEX 1 Emission Factors'!B44</f>
        <v>Final energy from biogas-mix Germany, upper heating value</v>
      </c>
      <c r="B262" s="15"/>
      <c r="C262" s="15" t="str">
        <f>'ANNEX 1 Emission Factors'!F44</f>
        <v>GaBi-Datenbank</v>
      </c>
      <c r="D262" s="354">
        <f>'ANNEX 1 Emission Factors'!D44</f>
        <v>1</v>
      </c>
      <c r="E262" s="354" t="str">
        <f>'ANNEX 1 Emission Factors'!E44</f>
        <v>Scope 1</v>
      </c>
      <c r="F262" s="289">
        <f t="shared" ca="1" si="5"/>
        <v>0</v>
      </c>
      <c r="G262" s="289">
        <f t="shared" ca="1" si="5"/>
        <v>0</v>
      </c>
      <c r="H262" s="289">
        <f t="shared" ca="1" si="5"/>
        <v>0</v>
      </c>
    </row>
    <row r="263" spans="1:8" hidden="1" outlineLevel="1">
      <c r="A263" s="389" t="str">
        <f>'ANNEX 1 Emission Factors'!B45</f>
        <v>Final energy from biogas-mix Germany, lower heating value</v>
      </c>
      <c r="B263" s="15"/>
      <c r="C263" s="15" t="str">
        <f>'ANNEX 1 Emission Factors'!F45</f>
        <v>GaBi-Datenbank</v>
      </c>
      <c r="D263" s="354">
        <f>'ANNEX 1 Emission Factors'!D45</f>
        <v>1</v>
      </c>
      <c r="E263" s="354" t="str">
        <f>'ANNEX 1 Emission Factors'!E45</f>
        <v>Scope 1</v>
      </c>
      <c r="F263" s="289">
        <f t="shared" ca="1" si="5"/>
        <v>0</v>
      </c>
      <c r="G263" s="289">
        <f t="shared" ca="1" si="5"/>
        <v>0</v>
      </c>
      <c r="H263" s="289">
        <f t="shared" ca="1" si="5"/>
        <v>0</v>
      </c>
    </row>
    <row r="264" spans="1:8" hidden="1" outlineLevel="1">
      <c r="A264" s="390" t="str">
        <f>'ANNEX 1 Emission Factors'!B46</f>
        <v>Final energy from gas, upper heating value</v>
      </c>
      <c r="B264" s="15"/>
      <c r="C264" s="15" t="str">
        <f>'ANNEX 1 Emission Factors'!F46</f>
        <v>ÖKOBAUDAT-Datenbank (Stand: 19.02.2020)</v>
      </c>
      <c r="D264" s="354">
        <f>'ANNEX 1 Emission Factors'!D46</f>
        <v>0</v>
      </c>
      <c r="E264" s="354" t="str">
        <f>'ANNEX 1 Emission Factors'!E46</f>
        <v>Scope 1</v>
      </c>
      <c r="F264" s="289">
        <f t="shared" ca="1" si="5"/>
        <v>0</v>
      </c>
      <c r="G264" s="289">
        <f t="shared" ca="1" si="5"/>
        <v>0</v>
      </c>
      <c r="H264" s="289">
        <f t="shared" ca="1" si="5"/>
        <v>0</v>
      </c>
    </row>
    <row r="265" spans="1:8" hidden="1" outlineLevel="1">
      <c r="A265" s="390" t="str">
        <f>'ANNEX 1 Emission Factors'!B47</f>
        <v>Final energy from gas, lower heating temperature</v>
      </c>
      <c r="B265" s="15"/>
      <c r="C265" s="15" t="str">
        <f>'ANNEX 1 Emission Factors'!F47</f>
        <v>ÖKOBAUDAT-Datenbank (Stand: 19.02.2020)</v>
      </c>
      <c r="D265" s="354">
        <f>'ANNEX 1 Emission Factors'!D47</f>
        <v>0</v>
      </c>
      <c r="E265" s="354" t="str">
        <f>'ANNEX 1 Emission Factors'!E47</f>
        <v>Scope 1</v>
      </c>
      <c r="F265" s="289">
        <f t="shared" ca="1" si="5"/>
        <v>0</v>
      </c>
      <c r="G265" s="289">
        <f t="shared" ca="1" si="5"/>
        <v>0</v>
      </c>
      <c r="H265" s="289">
        <f t="shared" ca="1" si="5"/>
        <v>0</v>
      </c>
    </row>
    <row r="266" spans="1:8" hidden="1" outlineLevel="1">
      <c r="A266" s="388" t="str">
        <f>'ANNEX 1 Emission Factors'!B48</f>
        <v>Final energy from oil, upper and lower heating value</v>
      </c>
      <c r="B266" s="15"/>
      <c r="C266" s="15" t="str">
        <f>'ANNEX 1 Emission Factors'!F48</f>
        <v>ÖKOBAUDAT-Datenbank (Stand: 19.02.2020)</v>
      </c>
      <c r="D266" s="354">
        <f>'ANNEX 1 Emission Factors'!D48</f>
        <v>0</v>
      </c>
      <c r="E266" s="354" t="str">
        <f>'ANNEX 1 Emission Factors'!E48</f>
        <v>Scope 1</v>
      </c>
      <c r="F266" s="289">
        <f t="shared" ca="1" si="5"/>
        <v>0</v>
      </c>
      <c r="G266" s="289">
        <f t="shared" ca="1" si="5"/>
        <v>0</v>
      </c>
      <c r="H266" s="289">
        <f t="shared" ca="1" si="5"/>
        <v>0</v>
      </c>
    </row>
    <row r="267" spans="1:8" hidden="1" outlineLevel="1">
      <c r="A267" s="390" t="str">
        <f>'ANNEX 1 Emission Factors'!B49</f>
        <v>Final energy district heating from biogas (100%)</v>
      </c>
      <c r="B267" s="15"/>
      <c r="C267" s="15" t="str">
        <f>'ANNEX 1 Emission Factors'!F49</f>
        <v>ÖKOBAUDAT-Datenbank (Stand: 19.02.2020)</v>
      </c>
      <c r="D267" s="354">
        <f>'ANNEX 1 Emission Factors'!D49</f>
        <v>1</v>
      </c>
      <c r="E267" s="354" t="str">
        <f>'ANNEX 1 Emission Factors'!E49</f>
        <v>Scope 2</v>
      </c>
      <c r="F267" s="289">
        <f t="shared" ca="1" si="5"/>
        <v>0</v>
      </c>
      <c r="G267" s="289">
        <f t="shared" ca="1" si="5"/>
        <v>0</v>
      </c>
      <c r="H267" s="289">
        <f t="shared" ca="1" si="5"/>
        <v>0</v>
      </c>
    </row>
    <row r="268" spans="1:8" hidden="1" outlineLevel="1">
      <c r="A268" s="390" t="str">
        <f>'ANNEX 1 Emission Factors'!B50</f>
        <v>Final energy district heating from biomass (solid)</v>
      </c>
      <c r="B268" s="15"/>
      <c r="C268" s="15" t="str">
        <f>'ANNEX 1 Emission Factors'!F50</f>
        <v>ÖKOBAUDAT-Datenbank (Stand: 19.02.2020)</v>
      </c>
      <c r="D268" s="354">
        <f>'ANNEX 1 Emission Factors'!D50</f>
        <v>1</v>
      </c>
      <c r="E268" s="354" t="str">
        <f>'ANNEX 1 Emission Factors'!E50</f>
        <v>Scope 2</v>
      </c>
      <c r="F268" s="289">
        <f t="shared" ca="1" si="5"/>
        <v>0</v>
      </c>
      <c r="G268" s="289">
        <f t="shared" ca="1" si="5"/>
        <v>0</v>
      </c>
      <c r="H268" s="289">
        <f t="shared" ca="1" si="5"/>
        <v>0</v>
      </c>
    </row>
    <row r="269" spans="1:8" hidden="1" outlineLevel="1">
      <c r="A269" s="390" t="str">
        <f>'ANNEX 1 Emission Factors'!B51</f>
        <v>Final energy district heating (120-400 kW)</v>
      </c>
      <c r="B269" s="15"/>
      <c r="C269" s="15" t="str">
        <f>'ANNEX 1 Emission Factors'!F51</f>
        <v>ÖKOBAUDAT-Datenbank (Stand: 19.02.2020)</v>
      </c>
      <c r="D269" s="354">
        <f>'ANNEX 1 Emission Factors'!D51</f>
        <v>0</v>
      </c>
      <c r="E269" s="354" t="str">
        <f>'ANNEX 1 Emission Factors'!E51</f>
        <v>Scope 2</v>
      </c>
      <c r="F269" s="289">
        <f t="shared" ca="1" si="5"/>
        <v>0</v>
      </c>
      <c r="G269" s="289">
        <f t="shared" ca="1" si="5"/>
        <v>0</v>
      </c>
      <c r="H269" s="289">
        <f t="shared" ca="1" si="5"/>
        <v>0</v>
      </c>
    </row>
    <row r="270" spans="1:8" hidden="1" outlineLevel="1">
      <c r="A270" s="390" t="str">
        <f>'ANNEX 1 Emission Factors'!B52</f>
        <v>Final energy district heating (20-120 kW)</v>
      </c>
      <c r="B270" s="15"/>
      <c r="C270" s="15" t="str">
        <f>'ANNEX 1 Emission Factors'!F52</f>
        <v>ÖKOBAUDAT-Datenbank (Stand: 19.02.2020)</v>
      </c>
      <c r="D270" s="354">
        <f>'ANNEX 1 Emission Factors'!D52</f>
        <v>0</v>
      </c>
      <c r="E270" s="354" t="str">
        <f>'ANNEX 1 Emission Factors'!E52</f>
        <v>Scope 2</v>
      </c>
      <c r="F270" s="289">
        <f t="shared" ca="1" si="5"/>
        <v>0</v>
      </c>
      <c r="G270" s="289">
        <f t="shared" ca="1" si="5"/>
        <v>0</v>
      </c>
      <c r="H270" s="289">
        <f t="shared" ca="1" si="5"/>
        <v>0</v>
      </c>
    </row>
    <row r="271" spans="1:8" hidden="1" outlineLevel="1">
      <c r="A271" s="275" t="str">
        <f>'ANNEX 1 Emission Factors'!B53</f>
        <v>District heating 1 (supplier-specific)</v>
      </c>
      <c r="B271" s="15"/>
      <c r="C271" s="15" t="str">
        <f>'ANNEX 1 Emission Factors'!F53</f>
        <v/>
      </c>
      <c r="D271" s="354">
        <f>'ANNEX 1 Emission Factors'!D53</f>
        <v>0</v>
      </c>
      <c r="E271" s="354" t="str">
        <f>'ANNEX 1 Emission Factors'!E53</f>
        <v>Scope 2</v>
      </c>
      <c r="F271" s="289">
        <f t="shared" ca="1" si="5"/>
        <v>0</v>
      </c>
      <c r="G271" s="289">
        <f t="shared" ca="1" si="5"/>
        <v>0</v>
      </c>
      <c r="H271" s="289">
        <f t="shared" ca="1" si="5"/>
        <v>0</v>
      </c>
    </row>
    <row r="272" spans="1:8" hidden="1" outlineLevel="1">
      <c r="A272" s="275" t="str">
        <f>'ANNEX 1 Emission Factors'!B54</f>
        <v>District heating 2 (supplier-specific)</v>
      </c>
      <c r="B272" s="15"/>
      <c r="C272" s="15" t="str">
        <f>'ANNEX 1 Emission Factors'!F54</f>
        <v/>
      </c>
      <c r="D272" s="354">
        <f>'ANNEX 1 Emission Factors'!D54</f>
        <v>0</v>
      </c>
      <c r="E272" s="354" t="str">
        <f>'ANNEX 1 Emission Factors'!E54</f>
        <v>Scope 2</v>
      </c>
      <c r="F272" s="289">
        <f t="shared" ca="1" si="5"/>
        <v>0</v>
      </c>
      <c r="G272" s="289">
        <f t="shared" ca="1" si="5"/>
        <v>0</v>
      </c>
      <c r="H272" s="289">
        <f t="shared" ca="1" si="5"/>
        <v>0</v>
      </c>
    </row>
    <row r="273" spans="1:8" hidden="1" outlineLevel="1">
      <c r="A273" s="275" t="str">
        <f>'ANNEX 1 Emission Factors'!B55</f>
        <v>District heating 3 (supplier-specific)</v>
      </c>
      <c r="B273" s="15"/>
      <c r="C273" s="15" t="str">
        <f>'ANNEX 1 Emission Factors'!F55</f>
        <v/>
      </c>
      <c r="D273" s="354">
        <f>'ANNEX 1 Emission Factors'!D55</f>
        <v>0</v>
      </c>
      <c r="E273" s="354" t="str">
        <f>'ANNEX 1 Emission Factors'!E55</f>
        <v>Scope 2</v>
      </c>
      <c r="F273" s="289">
        <f t="shared" ca="1" si="5"/>
        <v>0</v>
      </c>
      <c r="G273" s="289">
        <f t="shared" ca="1" si="5"/>
        <v>0</v>
      </c>
      <c r="H273" s="289">
        <f t="shared" ca="1" si="5"/>
        <v>0</v>
      </c>
    </row>
    <row r="274" spans="1:8" hidden="1" outlineLevel="1">
      <c r="A274" s="388" t="str">
        <f>'ANNEX 1 Emission Factors'!B41</f>
        <v>Heating-Mix Germany (source DGNB, 2018)</v>
      </c>
      <c r="B274" s="15"/>
      <c r="C274" s="15" t="str">
        <f>'ANNEX 1 Emission Factors'!F41</f>
        <v>DGNB</v>
      </c>
      <c r="D274" s="354">
        <f>'ANNEX 1 Emission Factors'!D41</f>
        <v>0</v>
      </c>
      <c r="E274" s="354" t="str">
        <f>'ANNEX 1 Emission Factors'!E41</f>
        <v>Scope 2</v>
      </c>
      <c r="F274" s="289">
        <f t="shared" ca="1" si="5"/>
        <v>0</v>
      </c>
      <c r="G274" s="289">
        <f t="shared" ca="1" si="5"/>
        <v>0</v>
      </c>
      <c r="H274" s="289">
        <f t="shared" ca="1" si="5"/>
        <v>0</v>
      </c>
    </row>
    <row r="275" spans="1:8" hidden="1" outlineLevel="1">
      <c r="A275" s="275" t="str">
        <f>'ANNEX 1 Emission Factors'!B56</f>
        <v>District cooling 1 (supplier-specific)</v>
      </c>
      <c r="B275" s="15"/>
      <c r="C275" s="15" t="str">
        <f>'ANNEX 1 Emission Factors'!F56</f>
        <v/>
      </c>
      <c r="D275" s="354">
        <f>'ANNEX 1 Emission Factors'!D56</f>
        <v>0</v>
      </c>
      <c r="E275" s="354" t="str">
        <f>'ANNEX 1 Emission Factors'!E56</f>
        <v>Scope 2</v>
      </c>
      <c r="F275" s="289">
        <f t="shared" ca="1" si="5"/>
        <v>0</v>
      </c>
      <c r="G275" s="289">
        <f t="shared" ca="1" si="5"/>
        <v>0</v>
      </c>
      <c r="H275" s="289">
        <f t="shared" ca="1" si="5"/>
        <v>0</v>
      </c>
    </row>
    <row r="276" spans="1:8" hidden="1" outlineLevel="1">
      <c r="A276" s="275" t="str">
        <f>'ANNEX 1 Emission Factors'!B57</f>
        <v>District cooling 2 (supplier-specific)</v>
      </c>
      <c r="B276" s="15"/>
      <c r="C276" s="15" t="str">
        <f>'ANNEX 1 Emission Factors'!F57</f>
        <v/>
      </c>
      <c r="D276" s="354">
        <f>'ANNEX 1 Emission Factors'!D57</f>
        <v>0</v>
      </c>
      <c r="E276" s="354" t="str">
        <f>'ANNEX 1 Emission Factors'!E57</f>
        <v>Scope 2</v>
      </c>
      <c r="F276" s="289">
        <f t="shared" ca="1" si="5"/>
        <v>0</v>
      </c>
      <c r="G276" s="289">
        <f t="shared" ca="1" si="5"/>
        <v>0</v>
      </c>
      <c r="H276" s="289">
        <f t="shared" ca="1" si="5"/>
        <v>0</v>
      </c>
    </row>
    <row r="277" spans="1:8" hidden="1" outlineLevel="1">
      <c r="A277" s="275" t="str">
        <f>'ANNEX 1 Emission Factors'!B58</f>
        <v>District cooling 3 (supplier-specific)</v>
      </c>
      <c r="B277" s="15"/>
      <c r="C277" s="15" t="str">
        <f>'ANNEX 1 Emission Factors'!F58</f>
        <v/>
      </c>
      <c r="D277" s="354">
        <f>'ANNEX 1 Emission Factors'!D58</f>
        <v>0</v>
      </c>
      <c r="E277" s="354" t="str">
        <f>'ANNEX 1 Emission Factors'!E58</f>
        <v>Scope 2</v>
      </c>
      <c r="F277" s="289">
        <f t="shared" ca="1" si="5"/>
        <v>0</v>
      </c>
      <c r="G277" s="289">
        <f t="shared" ca="1" si="5"/>
        <v>0</v>
      </c>
      <c r="H277" s="289">
        <f t="shared" ca="1" si="5"/>
        <v>0</v>
      </c>
    </row>
    <row r="278" spans="1:8" hidden="1" outlineLevel="1">
      <c r="A278" s="15"/>
      <c r="B278" s="15"/>
      <c r="C278" s="15"/>
      <c r="D278" s="15"/>
      <c r="E278" s="15"/>
      <c r="F278" s="63"/>
      <c r="G278" s="63"/>
      <c r="H278" s="63"/>
    </row>
    <row r="279" spans="1:8" hidden="1" outlineLevel="1">
      <c r="A279" s="387" t="s">
        <v>519</v>
      </c>
      <c r="B279" s="15"/>
      <c r="C279" s="15"/>
      <c r="D279" s="15"/>
      <c r="E279" s="15"/>
      <c r="F279" s="289"/>
      <c r="G279" s="289"/>
      <c r="H279" s="289"/>
    </row>
    <row r="280" spans="1:8" hidden="1" outlineLevel="1">
      <c r="A280" s="15" t="str">
        <f t="shared" ref="A280:A297" si="6">A260</f>
        <v>Final energy from wood chips</v>
      </c>
      <c r="B280" s="15"/>
      <c r="C280" s="15"/>
      <c r="D280" s="354"/>
      <c r="E280" s="354"/>
      <c r="F280" s="355">
        <f>VLOOKUP($A280,'ANNEX 1 Emission Factors'!$B$41:$AR$58,COLUMNS('ANNEX 1 Emission Factors'!$B:$H)+(F$18-2014),FALSE)</f>
        <v>7.4790000000000004E-3</v>
      </c>
      <c r="G280" s="355">
        <f>VLOOKUP($A280,'ANNEX 1 Emission Factors'!$B$41:$AR$58,COLUMNS('ANNEX 1 Emission Factors'!$B:$H)+(G$18-2014),FALSE)</f>
        <v>7.4790000000000004E-3</v>
      </c>
      <c r="H280" s="355">
        <f>VLOOKUP($A280,'ANNEX 1 Emission Factors'!$B$41:$AR$58,COLUMNS('ANNEX 1 Emission Factors'!$B:$H)+(H$18-2014),FALSE)</f>
        <v>7.4790000000000004E-3</v>
      </c>
    </row>
    <row r="281" spans="1:8" hidden="1" outlineLevel="1">
      <c r="A281" s="15" t="str">
        <f t="shared" si="6"/>
        <v>Final energy from wood pellets</v>
      </c>
      <c r="B281" s="15"/>
      <c r="C281" s="15"/>
      <c r="D281" s="354"/>
      <c r="E281" s="354"/>
      <c r="F281" s="355">
        <f>VLOOKUP($A281,'ANNEX 1 Emission Factors'!$B$41:$AR$58,COLUMNS('ANNEX 1 Emission Factors'!$B:$H)+(F$18-2014),FALSE)</f>
        <v>2.1080000000000002E-2</v>
      </c>
      <c r="G281" s="355">
        <f>VLOOKUP($A281,'ANNEX 1 Emission Factors'!$B$41:$AR$58,COLUMNS('ANNEX 1 Emission Factors'!$B:$H)+(G$18-2014),FALSE)</f>
        <v>2.1080000000000002E-2</v>
      </c>
      <c r="H281" s="355">
        <f>VLOOKUP($A281,'ANNEX 1 Emission Factors'!$B$41:$AR$58,COLUMNS('ANNEX 1 Emission Factors'!$B:$H)+(H$18-2014),FALSE)</f>
        <v>2.1080000000000002E-2</v>
      </c>
    </row>
    <row r="282" spans="1:8" hidden="1" outlineLevel="1">
      <c r="A282" s="15" t="str">
        <f t="shared" si="6"/>
        <v>Final energy from biogas-mix Germany, upper heating value</v>
      </c>
      <c r="B282" s="15"/>
      <c r="C282" s="15"/>
      <c r="D282" s="354"/>
      <c r="E282" s="354"/>
      <c r="F282" s="355" t="str">
        <f>VLOOKUP($A282,'ANNEX 1 Emission Factors'!$B$41:$AR$58,COLUMNS('ANNEX 1 Emission Factors'!$B:$H)+(F$18-2014),FALSE)</f>
        <v>-</v>
      </c>
      <c r="G282" s="355" t="str">
        <f>VLOOKUP($A282,'ANNEX 1 Emission Factors'!$B$41:$AR$58,COLUMNS('ANNEX 1 Emission Factors'!$B:$H)+(G$18-2014),FALSE)</f>
        <v>-</v>
      </c>
      <c r="H282" s="355" t="str">
        <f>VLOOKUP($A282,'ANNEX 1 Emission Factors'!$B$41:$AR$58,COLUMNS('ANNEX 1 Emission Factors'!$B:$H)+(H$18-2014),FALSE)</f>
        <v>-</v>
      </c>
    </row>
    <row r="283" spans="1:8" hidden="1" outlineLevel="1">
      <c r="A283" s="15" t="str">
        <f t="shared" si="6"/>
        <v>Final energy from biogas-mix Germany, lower heating value</v>
      </c>
      <c r="B283" s="15"/>
      <c r="C283" s="15"/>
      <c r="D283" s="354"/>
      <c r="E283" s="354"/>
      <c r="F283" s="355" t="str">
        <f>VLOOKUP($A283,'ANNEX 1 Emission Factors'!$B$41:$AR$58,COLUMNS('ANNEX 1 Emission Factors'!$B:$H)+(F$18-2014),FALSE)</f>
        <v>-</v>
      </c>
      <c r="G283" s="355" t="str">
        <f>VLOOKUP($A283,'ANNEX 1 Emission Factors'!$B$41:$AR$58,COLUMNS('ANNEX 1 Emission Factors'!$B:$H)+(G$18-2014),FALSE)</f>
        <v>-</v>
      </c>
      <c r="H283" s="355" t="str">
        <f>VLOOKUP($A283,'ANNEX 1 Emission Factors'!$B$41:$AR$58,COLUMNS('ANNEX 1 Emission Factors'!$B:$H)+(H$18-2014),FALSE)</f>
        <v>-</v>
      </c>
    </row>
    <row r="284" spans="1:8" hidden="1" outlineLevel="1">
      <c r="A284" s="15" t="str">
        <f t="shared" si="6"/>
        <v>Final energy from gas, upper heating value</v>
      </c>
      <c r="B284" s="15"/>
      <c r="C284" s="15"/>
      <c r="D284" s="354"/>
      <c r="E284" s="354"/>
      <c r="F284" s="355">
        <f>VLOOKUP($A284,'ANNEX 1 Emission Factors'!$B$41:$AR$58,COLUMNS('ANNEX 1 Emission Factors'!$B:$H)+(F$18-2014),FALSE)</f>
        <v>0.23480000000000001</v>
      </c>
      <c r="G284" s="355">
        <f>VLOOKUP($A284,'ANNEX 1 Emission Factors'!$B$41:$AR$58,COLUMNS('ANNEX 1 Emission Factors'!$B:$H)+(G$18-2014),FALSE)</f>
        <v>0.23480000000000001</v>
      </c>
      <c r="H284" s="355">
        <f>VLOOKUP($A284,'ANNEX 1 Emission Factors'!$B$41:$AR$58,COLUMNS('ANNEX 1 Emission Factors'!$B:$H)+(H$18-2014),FALSE)</f>
        <v>0.23480000000000001</v>
      </c>
    </row>
    <row r="285" spans="1:8" hidden="1" outlineLevel="1">
      <c r="A285" s="15" t="str">
        <f t="shared" si="6"/>
        <v>Final energy from gas, lower heating temperature</v>
      </c>
      <c r="B285" s="15"/>
      <c r="C285" s="15"/>
      <c r="D285" s="354"/>
      <c r="E285" s="354"/>
      <c r="F285" s="355">
        <f>VLOOKUP($A285,'ANNEX 1 Emission Factors'!$B$41:$AR$58,COLUMNS('ANNEX 1 Emission Factors'!$B:$H)+(F$18-2014),FALSE)</f>
        <v>0.2339</v>
      </c>
      <c r="G285" s="355">
        <f>VLOOKUP($A285,'ANNEX 1 Emission Factors'!$B$41:$AR$58,COLUMNS('ANNEX 1 Emission Factors'!$B:$H)+(G$18-2014),FALSE)</f>
        <v>0.2339</v>
      </c>
      <c r="H285" s="355">
        <f>VLOOKUP($A285,'ANNEX 1 Emission Factors'!$B$41:$AR$58,COLUMNS('ANNEX 1 Emission Factors'!$B:$H)+(H$18-2014),FALSE)</f>
        <v>0.2339</v>
      </c>
    </row>
    <row r="286" spans="1:8" hidden="1" outlineLevel="1">
      <c r="A286" s="15" t="str">
        <f t="shared" si="6"/>
        <v>Final energy from oil, upper and lower heating value</v>
      </c>
      <c r="B286" s="15"/>
      <c r="C286" s="15"/>
      <c r="D286" s="354"/>
      <c r="E286" s="354"/>
      <c r="F286" s="355">
        <f>VLOOKUP($A286,'ANNEX 1 Emission Factors'!$B$41:$AR$58,COLUMNS('ANNEX 1 Emission Factors'!$B:$H)+(F$18-2014),FALSE)</f>
        <v>0.29959999999999998</v>
      </c>
      <c r="G286" s="355">
        <f>VLOOKUP($A286,'ANNEX 1 Emission Factors'!$B$41:$AR$58,COLUMNS('ANNEX 1 Emission Factors'!$B:$H)+(G$18-2014),FALSE)</f>
        <v>0.29959999999999998</v>
      </c>
      <c r="H286" s="355">
        <f>VLOOKUP($A286,'ANNEX 1 Emission Factors'!$B$41:$AR$58,COLUMNS('ANNEX 1 Emission Factors'!$B:$H)+(H$18-2014),FALSE)</f>
        <v>0.29959999999999998</v>
      </c>
    </row>
    <row r="287" spans="1:8" hidden="1" outlineLevel="1">
      <c r="A287" s="15" t="str">
        <f t="shared" si="6"/>
        <v>Final energy district heating from biogas (100%)</v>
      </c>
      <c r="B287" s="15"/>
      <c r="C287" s="15"/>
      <c r="D287" s="354"/>
      <c r="E287" s="354"/>
      <c r="F287" s="355">
        <f>VLOOKUP($A287,'ANNEX 1 Emission Factors'!$B$41:$AR$58,COLUMNS('ANNEX 1 Emission Factors'!$B:$H)+(F$18-2014),FALSE)</f>
        <v>5.629E-2</v>
      </c>
      <c r="G287" s="355">
        <f>VLOOKUP($A287,'ANNEX 1 Emission Factors'!$B$41:$AR$58,COLUMNS('ANNEX 1 Emission Factors'!$B:$H)+(G$18-2014),FALSE)</f>
        <v>5.629E-2</v>
      </c>
      <c r="H287" s="355">
        <f>VLOOKUP($A287,'ANNEX 1 Emission Factors'!$B$41:$AR$58,COLUMNS('ANNEX 1 Emission Factors'!$B:$H)+(H$18-2014),FALSE)</f>
        <v>5.629E-2</v>
      </c>
    </row>
    <row r="288" spans="1:8" hidden="1" outlineLevel="1">
      <c r="A288" s="15" t="str">
        <f t="shared" si="6"/>
        <v>Final energy district heating from biomass (solid)</v>
      </c>
      <c r="B288" s="15"/>
      <c r="C288" s="15"/>
      <c r="D288" s="354"/>
      <c r="E288" s="354"/>
      <c r="F288" s="355">
        <f>VLOOKUP($A288,'ANNEX 1 Emission Factors'!$B$41:$AR$58,COLUMNS('ANNEX 1 Emission Factors'!$B:$H)+(F$18-2014),FALSE)</f>
        <v>1.153E-2</v>
      </c>
      <c r="G288" s="355">
        <f>VLOOKUP($A288,'ANNEX 1 Emission Factors'!$B$41:$AR$58,COLUMNS('ANNEX 1 Emission Factors'!$B:$H)+(G$18-2014),FALSE)</f>
        <v>1.153E-2</v>
      </c>
      <c r="H288" s="355">
        <f>VLOOKUP($A288,'ANNEX 1 Emission Factors'!$B$41:$AR$58,COLUMNS('ANNEX 1 Emission Factors'!$B:$H)+(H$18-2014),FALSE)</f>
        <v>1.153E-2</v>
      </c>
    </row>
    <row r="289" spans="1:8" hidden="1" outlineLevel="1">
      <c r="A289" s="15" t="str">
        <f t="shared" si="6"/>
        <v>Final energy district heating (120-400 kW)</v>
      </c>
      <c r="B289" s="15"/>
      <c r="C289" s="15"/>
      <c r="D289" s="354"/>
      <c r="E289" s="354"/>
      <c r="F289" s="355">
        <f>VLOOKUP($A289,'ANNEX 1 Emission Factors'!$B$41:$AR$58,COLUMNS('ANNEX 1 Emission Factors'!$B:$H)+(F$18-2014),FALSE)</f>
        <v>0.27439999999999998</v>
      </c>
      <c r="G289" s="355">
        <f>VLOOKUP($A289,'ANNEX 1 Emission Factors'!$B$41:$AR$58,COLUMNS('ANNEX 1 Emission Factors'!$B:$H)+(G$18-2014),FALSE)</f>
        <v>0.27439999999999998</v>
      </c>
      <c r="H289" s="355">
        <f>VLOOKUP($A289,'ANNEX 1 Emission Factors'!$B$41:$AR$58,COLUMNS('ANNEX 1 Emission Factors'!$B:$H)+(H$18-2014),FALSE)</f>
        <v>0.27439999999999998</v>
      </c>
    </row>
    <row r="290" spans="1:8" hidden="1" outlineLevel="1">
      <c r="A290" s="15" t="str">
        <f t="shared" si="6"/>
        <v>Final energy district heating (20-120 kW)</v>
      </c>
      <c r="B290" s="15"/>
      <c r="C290" s="15"/>
      <c r="D290" s="354"/>
      <c r="E290" s="354"/>
      <c r="F290" s="355">
        <f>VLOOKUP($A290,'ANNEX 1 Emission Factors'!$B$41:$AR$58,COLUMNS('ANNEX 1 Emission Factors'!$B:$H)+(F$18-2014),FALSE)</f>
        <v>0.27629999999999999</v>
      </c>
      <c r="G290" s="355">
        <f>VLOOKUP($A290,'ANNEX 1 Emission Factors'!$B$41:$AR$58,COLUMNS('ANNEX 1 Emission Factors'!$B:$H)+(G$18-2014),FALSE)</f>
        <v>0.27629999999999999</v>
      </c>
      <c r="H290" s="355">
        <f>VLOOKUP($A290,'ANNEX 1 Emission Factors'!$B$41:$AR$58,COLUMNS('ANNEX 1 Emission Factors'!$B:$H)+(H$18-2014),FALSE)</f>
        <v>0.27629999999999999</v>
      </c>
    </row>
    <row r="291" spans="1:8" hidden="1" outlineLevel="1">
      <c r="A291" s="15" t="str">
        <f t="shared" si="6"/>
        <v>District heating 1 (supplier-specific)</v>
      </c>
      <c r="B291" s="15"/>
      <c r="C291" s="15"/>
      <c r="D291" s="354"/>
      <c r="E291" s="354"/>
      <c r="F291" s="355" t="str">
        <f>VLOOKUP($A291,'ANNEX 1 Emission Factors'!$B$41:$AR$58,COLUMNS('ANNEX 1 Emission Factors'!$B:$H)+(F$18-2014),FALSE)</f>
        <v>Calculation in ANNEX 2</v>
      </c>
      <c r="G291" s="355" t="str">
        <f>VLOOKUP($A291,'ANNEX 1 Emission Factors'!$B$41:$AR$58,COLUMNS('ANNEX 1 Emission Factors'!$B:$H)+(G$18-2014),FALSE)</f>
        <v>Calculation in ANNEX 2</v>
      </c>
      <c r="H291" s="355" t="str">
        <f>VLOOKUP($A291,'ANNEX 1 Emission Factors'!$B$41:$AR$58,COLUMNS('ANNEX 1 Emission Factors'!$B:$H)+(H$18-2014),FALSE)</f>
        <v>Calculation in ANNEX 2</v>
      </c>
    </row>
    <row r="292" spans="1:8" hidden="1" outlineLevel="1">
      <c r="A292" s="15" t="str">
        <f t="shared" si="6"/>
        <v>District heating 2 (supplier-specific)</v>
      </c>
      <c r="B292" s="15"/>
      <c r="C292" s="15"/>
      <c r="D292" s="354"/>
      <c r="E292" s="354"/>
      <c r="F292" s="355" t="str">
        <f>VLOOKUP($A292,'ANNEX 1 Emission Factors'!$B$41:$AR$58,COLUMNS('ANNEX 1 Emission Factors'!$B:$H)+(F$18-2014),FALSE)</f>
        <v>Calculation in ANNEX 2</v>
      </c>
      <c r="G292" s="355" t="str">
        <f>VLOOKUP($A292,'ANNEX 1 Emission Factors'!$B$41:$AR$58,COLUMNS('ANNEX 1 Emission Factors'!$B:$H)+(G$18-2014),FALSE)</f>
        <v>Calculation in ANNEX 2</v>
      </c>
      <c r="H292" s="355" t="str">
        <f>VLOOKUP($A292,'ANNEX 1 Emission Factors'!$B$41:$AR$58,COLUMNS('ANNEX 1 Emission Factors'!$B:$H)+(H$18-2014),FALSE)</f>
        <v>Calculation in ANNEX 2</v>
      </c>
    </row>
    <row r="293" spans="1:8" hidden="1" outlineLevel="1">
      <c r="A293" s="15" t="str">
        <f t="shared" si="6"/>
        <v>District heating 3 (supplier-specific)</v>
      </c>
      <c r="B293" s="15"/>
      <c r="C293" s="15"/>
      <c r="D293" s="354"/>
      <c r="E293" s="354"/>
      <c r="F293" s="355" t="str">
        <f>VLOOKUP($A293,'ANNEX 1 Emission Factors'!$B$41:$AR$58,COLUMNS('ANNEX 1 Emission Factors'!$B:$H)+(F$18-2014),FALSE)</f>
        <v>Calculation in ANNEX 2</v>
      </c>
      <c r="G293" s="355" t="str">
        <f>VLOOKUP($A293,'ANNEX 1 Emission Factors'!$B$41:$AR$58,COLUMNS('ANNEX 1 Emission Factors'!$B:$H)+(G$18-2014),FALSE)</f>
        <v>Calculation in ANNEX 2</v>
      </c>
      <c r="H293" s="355" t="str">
        <f>VLOOKUP($A293,'ANNEX 1 Emission Factors'!$B$41:$AR$58,COLUMNS('ANNEX 1 Emission Factors'!$B:$H)+(H$18-2014),FALSE)</f>
        <v>Calculation in ANNEX 2</v>
      </c>
    </row>
    <row r="294" spans="1:8" hidden="1" outlineLevel="1">
      <c r="A294" s="15" t="str">
        <f t="shared" si="6"/>
        <v>Heating-Mix Germany (source DGNB, 2018)</v>
      </c>
      <c r="B294" s="15"/>
      <c r="C294" s="15"/>
      <c r="D294" s="354"/>
      <c r="E294" s="354"/>
      <c r="F294" s="355">
        <f>VLOOKUP($A294,'ANNEX 1 Emission Factors'!$B$41:$AR$58,COLUMNS('ANNEX 1 Emission Factors'!$B:$H)+(F$18-2014),FALSE)</f>
        <v>0.23100000000000001</v>
      </c>
      <c r="G294" s="355">
        <f>VLOOKUP($A294,'ANNEX 1 Emission Factors'!$B$41:$AR$58,COLUMNS('ANNEX 1 Emission Factors'!$B:$H)+(G$18-2014),FALSE)</f>
        <v>0.23100000000000001</v>
      </c>
      <c r="H294" s="355">
        <f>VLOOKUP($A294,'ANNEX 1 Emission Factors'!$B$41:$AR$58,COLUMNS('ANNEX 1 Emission Factors'!$B:$H)+(H$18-2014),FALSE)</f>
        <v>0.23100000000000001</v>
      </c>
    </row>
    <row r="295" spans="1:8" hidden="1" outlineLevel="1">
      <c r="A295" s="15" t="str">
        <f t="shared" si="6"/>
        <v>District cooling 1 (supplier-specific)</v>
      </c>
      <c r="B295" s="15"/>
      <c r="C295" s="15"/>
      <c r="D295" s="354"/>
      <c r="E295" s="354"/>
      <c r="F295" s="355" t="str">
        <f>VLOOKUP($A295,'ANNEX 1 Emission Factors'!$B$41:$AR$58,COLUMNS('ANNEX 1 Emission Factors'!$B:$H)+(F$18-2014),FALSE)</f>
        <v>Calculation in ANNEX 2</v>
      </c>
      <c r="G295" s="355" t="str">
        <f>VLOOKUP($A295,'ANNEX 1 Emission Factors'!$B$41:$AR$58,COLUMNS('ANNEX 1 Emission Factors'!$B:$H)+(G$18-2014),FALSE)</f>
        <v>Calculation in ANNEX 2</v>
      </c>
      <c r="H295" s="355" t="str">
        <f>VLOOKUP($A295,'ANNEX 1 Emission Factors'!$B$41:$AR$58,COLUMNS('ANNEX 1 Emission Factors'!$B:$H)+(H$18-2014),FALSE)</f>
        <v>Calculation in ANNEX 2</v>
      </c>
    </row>
    <row r="296" spans="1:8" hidden="1" outlineLevel="1">
      <c r="A296" s="15" t="str">
        <f t="shared" si="6"/>
        <v>District cooling 2 (supplier-specific)</v>
      </c>
      <c r="B296" s="15"/>
      <c r="C296" s="15"/>
      <c r="D296" s="354"/>
      <c r="E296" s="354"/>
      <c r="F296" s="355" t="str">
        <f>VLOOKUP($A296,'ANNEX 1 Emission Factors'!$B$41:$AR$58,COLUMNS('ANNEX 1 Emission Factors'!$B:$H)+(F$18-2014),FALSE)</f>
        <v>Calculation in ANNEX 2</v>
      </c>
      <c r="G296" s="355" t="str">
        <f>VLOOKUP($A296,'ANNEX 1 Emission Factors'!$B$41:$AR$58,COLUMNS('ANNEX 1 Emission Factors'!$B:$H)+(G$18-2014),FALSE)</f>
        <v>Calculation in ANNEX 2</v>
      </c>
      <c r="H296" s="355" t="str">
        <f>VLOOKUP($A296,'ANNEX 1 Emission Factors'!$B$41:$AR$58,COLUMNS('ANNEX 1 Emission Factors'!$B:$H)+(H$18-2014),FALSE)</f>
        <v>Calculation in ANNEX 2</v>
      </c>
    </row>
    <row r="297" spans="1:8" hidden="1" outlineLevel="1">
      <c r="A297" s="15" t="str">
        <f t="shared" si="6"/>
        <v>District cooling 3 (supplier-specific)</v>
      </c>
      <c r="B297" s="15"/>
      <c r="C297" s="15"/>
      <c r="D297" s="354"/>
      <c r="E297" s="354"/>
      <c r="F297" s="355" t="str">
        <f>VLOOKUP($A297,'ANNEX 1 Emission Factors'!$B$41:$AR$58,COLUMNS('ANNEX 1 Emission Factors'!$B:$H)+(F$18-2014),FALSE)</f>
        <v>Calculation in ANNEX 2</v>
      </c>
      <c r="G297" s="355" t="str">
        <f>VLOOKUP($A297,'ANNEX 1 Emission Factors'!$B$41:$AR$58,COLUMNS('ANNEX 1 Emission Factors'!$B:$H)+(G$18-2014),FALSE)</f>
        <v>Calculation in ANNEX 2</v>
      </c>
      <c r="H297" s="355" t="str">
        <f>VLOOKUP($A297,'ANNEX 1 Emission Factors'!$B$41:$AR$58,COLUMNS('ANNEX 1 Emission Factors'!$B:$H)+(H$18-2014),FALSE)</f>
        <v>Calculation in ANNEX 2</v>
      </c>
    </row>
    <row r="298" spans="1:8" hidden="1" outlineLevel="1">
      <c r="A298" s="387"/>
      <c r="B298" s="15"/>
      <c r="C298" s="15"/>
      <c r="D298" s="15"/>
      <c r="E298" s="15"/>
      <c r="F298" s="289"/>
      <c r="G298" s="289"/>
      <c r="H298" s="289"/>
    </row>
    <row r="299" spans="1:8" hidden="1" outlineLevel="1">
      <c r="A299" s="15"/>
      <c r="B299" s="15"/>
      <c r="C299" s="391" t="s">
        <v>340</v>
      </c>
      <c r="D299" s="15"/>
      <c r="E299" s="15"/>
      <c r="F299" s="63"/>
      <c r="G299" s="63"/>
      <c r="H299" s="63"/>
    </row>
    <row r="300" spans="1:8" hidden="1" outlineLevel="1">
      <c r="A300" s="15"/>
      <c r="B300" s="15"/>
      <c r="C300" s="15" t="s">
        <v>337</v>
      </c>
      <c r="D300" s="15"/>
      <c r="E300" s="15"/>
      <c r="F300" s="63">
        <f ca="1">SUMPRODUCT(F260:F266,F280:F286)</f>
        <v>0</v>
      </c>
      <c r="G300" s="63">
        <f t="shared" ref="G300:H300" ca="1" si="7">SUMPRODUCT(G$260:G$266,G$280:G$286)</f>
        <v>0</v>
      </c>
      <c r="H300" s="63">
        <f t="shared" ca="1" si="7"/>
        <v>0</v>
      </c>
    </row>
    <row r="301" spans="1:8" hidden="1" outlineLevel="1">
      <c r="A301" s="15"/>
      <c r="B301" s="15"/>
      <c r="C301" s="15" t="s">
        <v>336</v>
      </c>
      <c r="D301" s="15"/>
      <c r="E301" s="15"/>
      <c r="F301" s="289">
        <f ca="1">F$196-F$300</f>
        <v>0</v>
      </c>
      <c r="G301" s="289">
        <f ca="1">G$196-G$300</f>
        <v>0</v>
      </c>
      <c r="H301" s="289">
        <f ca="1">H$196-H$300</f>
        <v>0</v>
      </c>
    </row>
    <row r="302" spans="1:8" hidden="1" outlineLevel="1">
      <c r="A302" s="15"/>
      <c r="B302" s="15"/>
      <c r="C302" s="15"/>
      <c r="D302" s="15"/>
      <c r="E302" s="15"/>
      <c r="F302" s="63"/>
      <c r="G302" s="63"/>
      <c r="H302" s="63"/>
    </row>
    <row r="303" spans="1:8" hidden="1" outlineLevel="1">
      <c r="A303" s="15"/>
      <c r="B303" s="15"/>
      <c r="C303" s="391" t="s">
        <v>287</v>
      </c>
      <c r="D303" s="15"/>
      <c r="E303" s="15"/>
      <c r="F303" s="63"/>
      <c r="G303" s="63"/>
      <c r="H303" s="63"/>
    </row>
    <row r="304" spans="1:8" hidden="1" outlineLevel="1">
      <c r="A304" s="15"/>
      <c r="B304" s="15"/>
      <c r="C304" s="15" t="s">
        <v>341</v>
      </c>
      <c r="D304" s="15"/>
      <c r="E304" s="15"/>
      <c r="F304" s="289">
        <f ca="1">SUMPRODUCT($D$241:$D$247,F$241:F$247)</f>
        <v>0</v>
      </c>
      <c r="G304" s="289">
        <f ca="1">SUMPRODUCT($D$241:$D$247,G$241:G$247)</f>
        <v>0</v>
      </c>
      <c r="H304" s="289">
        <f ca="1">SUMPRODUCT($D$241:$D$247,H$241:H$247)</f>
        <v>0</v>
      </c>
    </row>
    <row r="305" spans="1:8" hidden="1" outlineLevel="1">
      <c r="A305" s="15"/>
      <c r="B305" s="15"/>
      <c r="C305" s="15" t="s">
        <v>342</v>
      </c>
      <c r="D305" s="15"/>
      <c r="E305" s="15"/>
      <c r="F305" s="289">
        <f ca="1">SUM(F$241:F$247)-F$304</f>
        <v>0</v>
      </c>
      <c r="G305" s="289">
        <f ca="1">SUM(G$241:G$247)-G$304</f>
        <v>0</v>
      </c>
      <c r="H305" s="289">
        <f ca="1">SUM(H$241:H$247)-H$304</f>
        <v>0</v>
      </c>
    </row>
    <row r="306" spans="1:8" hidden="1" outlineLevel="1">
      <c r="A306" s="15"/>
      <c r="B306" s="15"/>
      <c r="C306" s="15" t="s">
        <v>343</v>
      </c>
      <c r="D306" s="15"/>
      <c r="E306" s="15"/>
      <c r="F306" s="289">
        <f ca="1">SUMPRODUCT($D$260:$D$277,F$260:F$277)</f>
        <v>0</v>
      </c>
      <c r="G306" s="289">
        <f t="shared" ref="G306:H306" ca="1" si="8">SUMPRODUCT($D$260:$D$277,G$260:G$277)</f>
        <v>0</v>
      </c>
      <c r="H306" s="289">
        <f t="shared" ca="1" si="8"/>
        <v>0</v>
      </c>
    </row>
    <row r="307" spans="1:8" hidden="1" outlineLevel="1">
      <c r="A307" s="15"/>
      <c r="B307" s="15"/>
      <c r="C307" s="15" t="s">
        <v>344</v>
      </c>
      <c r="D307" s="15"/>
      <c r="E307" s="15"/>
      <c r="F307" s="289">
        <f ca="1">SUM(F$260:F$277)-F$306</f>
        <v>0</v>
      </c>
      <c r="G307" s="289">
        <f t="shared" ref="G307:H307" ca="1" si="9">SUM(G$260:G$277)-G$306</f>
        <v>0</v>
      </c>
      <c r="H307" s="289">
        <f t="shared" ca="1" si="9"/>
        <v>0</v>
      </c>
    </row>
    <row r="308" spans="1:8" s="529" customFormat="1" hidden="1" outlineLevel="1">
      <c r="A308" s="15"/>
      <c r="B308" s="15"/>
      <c r="C308" s="15"/>
      <c r="D308" s="15"/>
      <c r="E308" s="15"/>
      <c r="F308" s="289"/>
      <c r="G308" s="289"/>
      <c r="H308" s="289"/>
    </row>
    <row r="309" spans="1:8" s="529" customFormat="1" hidden="1" outlineLevel="1">
      <c r="A309" s="624" t="s">
        <v>1324</v>
      </c>
      <c r="B309" s="624"/>
      <c r="C309" s="624" t="s">
        <v>1322</v>
      </c>
      <c r="D309" s="624"/>
      <c r="E309" s="624"/>
      <c r="F309" s="625">
        <f t="shared" ref="F309:G309" ca="1" si="10">SUMPRODUCT($D$260:$D$274,F$260:F$274)</f>
        <v>0</v>
      </c>
      <c r="G309" s="625">
        <f t="shared" ca="1" si="10"/>
        <v>0</v>
      </c>
      <c r="H309" s="625">
        <f ca="1">SUMPRODUCT($D$260:$D$274,H$260:H$274)</f>
        <v>0</v>
      </c>
    </row>
    <row r="310" spans="1:8" s="529" customFormat="1" hidden="1" outlineLevel="1">
      <c r="A310" s="624"/>
      <c r="B310" s="624"/>
      <c r="C310" s="624" t="s">
        <v>1323</v>
      </c>
      <c r="D310" s="624"/>
      <c r="E310" s="624"/>
      <c r="F310" s="625">
        <f t="shared" ref="F310:G310" ca="1" si="11">SUM(F$260:F$274)-F$309</f>
        <v>0</v>
      </c>
      <c r="G310" s="625">
        <f t="shared" ca="1" si="11"/>
        <v>0</v>
      </c>
      <c r="H310" s="625">
        <f ca="1">SUM(H$260:H$274)-H$309</f>
        <v>0</v>
      </c>
    </row>
    <row r="311" spans="1:8" s="529" customFormat="1" hidden="1" outlineLevel="1">
      <c r="A311" s="624"/>
      <c r="B311" s="624"/>
      <c r="C311" s="624" t="s">
        <v>1325</v>
      </c>
      <c r="D311" s="624"/>
      <c r="E311" s="624"/>
      <c r="F311" s="625">
        <f t="shared" ref="F311:G311" ca="1" si="12">SUMPRODUCT($D$275:$D$277,F$275:F$277)</f>
        <v>0</v>
      </c>
      <c r="G311" s="625">
        <f t="shared" ca="1" si="12"/>
        <v>0</v>
      </c>
      <c r="H311" s="625">
        <f ca="1">SUMPRODUCT($D$275:$D$277,H$275:H$277)</f>
        <v>0</v>
      </c>
    </row>
    <row r="312" spans="1:8" s="529" customFormat="1" hidden="1" outlineLevel="1">
      <c r="A312" s="624"/>
      <c r="B312" s="624"/>
      <c r="C312" s="624" t="s">
        <v>1326</v>
      </c>
      <c r="D312" s="624"/>
      <c r="E312" s="624"/>
      <c r="F312" s="625">
        <f t="shared" ref="F312:G312" ca="1" si="13">SUM(F$275:F$277)-F$311</f>
        <v>0</v>
      </c>
      <c r="G312" s="625">
        <f t="shared" ca="1" si="13"/>
        <v>0</v>
      </c>
      <c r="H312" s="625">
        <f ca="1">SUM(H$275:H$277)-H$311</f>
        <v>0</v>
      </c>
    </row>
    <row r="313" spans="1:8" s="529" customFormat="1" hidden="1" outlineLevel="1">
      <c r="A313" s="15"/>
      <c r="B313" s="15"/>
      <c r="C313" s="15"/>
      <c r="D313" s="15"/>
      <c r="E313" s="15"/>
      <c r="F313" s="289"/>
      <c r="G313" s="289"/>
      <c r="H313" s="289"/>
    </row>
    <row r="314" spans="1:8" hidden="1" outlineLevel="1">
      <c r="A314" s="15"/>
      <c r="B314" s="15"/>
      <c r="C314" s="15"/>
      <c r="D314" s="15"/>
      <c r="E314" s="15"/>
      <c r="F314" s="289"/>
      <c r="G314" s="289"/>
      <c r="H314" s="289"/>
    </row>
    <row r="315" spans="1:8" s="195" customFormat="1" ht="15" hidden="1" outlineLevel="1">
      <c r="A315" s="394" t="str">
        <f>$B$139</f>
        <v>Final energy produced on-site</v>
      </c>
      <c r="F315" s="395"/>
      <c r="G315" s="395"/>
      <c r="H315" s="395"/>
    </row>
    <row r="316" spans="1:8" hidden="1" outlineLevel="1">
      <c r="A316" s="15"/>
      <c r="B316" s="15"/>
      <c r="C316" s="15"/>
      <c r="D316" s="15"/>
      <c r="E316" s="15"/>
      <c r="F316" s="289"/>
      <c r="G316" s="289"/>
      <c r="H316" s="289"/>
    </row>
    <row r="317" spans="1:8" hidden="1" outlineLevel="1">
      <c r="A317" s="387" t="s">
        <v>132</v>
      </c>
      <c r="B317" s="15"/>
      <c r="C317" s="15"/>
      <c r="D317" s="15"/>
      <c r="E317" s="15"/>
      <c r="F317" s="289"/>
      <c r="G317" s="289"/>
      <c r="H317" s="289"/>
    </row>
    <row r="318" spans="1:8" hidden="1" outlineLevel="1">
      <c r="A318" s="15" t="str">
        <f>'ANNEX 1 Emission Factors'!B9</f>
        <v>Electricity from solar radiation energy</v>
      </c>
      <c r="B318" s="15"/>
      <c r="C318" s="15" t="str">
        <f>'ANNEX 1 Emission Factors'!F9</f>
        <v>DGNB</v>
      </c>
      <c r="D318" s="354">
        <f>'ANNEX 1 Emission Factors'!D9</f>
        <v>1</v>
      </c>
      <c r="E318" s="354" t="str">
        <f>'ANNEX 1 Emission Factors'!E9</f>
        <v>Scope 1</v>
      </c>
      <c r="F318" s="289">
        <f t="shared" ref="F318:H319" si="14">SUMIF($C$146,$A318,F$148)</f>
        <v>0</v>
      </c>
      <c r="G318" s="289">
        <f t="shared" si="14"/>
        <v>0</v>
      </c>
      <c r="H318" s="289">
        <f t="shared" si="14"/>
        <v>0</v>
      </c>
    </row>
    <row r="319" spans="1:8" hidden="1" outlineLevel="1">
      <c r="A319" s="15" t="str">
        <f>'ANNEX 1 Emission Factors'!B10</f>
        <v>Electricity from wind power</v>
      </c>
      <c r="B319" s="15"/>
      <c r="C319" s="15" t="str">
        <f>'ANNEX 1 Emission Factors'!F10</f>
        <v>DGNB</v>
      </c>
      <c r="D319" s="354">
        <f>'ANNEX 1 Emission Factors'!D10</f>
        <v>1</v>
      </c>
      <c r="E319" s="354" t="str">
        <f>'ANNEX 1 Emission Factors'!E10</f>
        <v>Scope 1</v>
      </c>
      <c r="F319" s="289">
        <f t="shared" si="14"/>
        <v>0</v>
      </c>
      <c r="G319" s="289">
        <f t="shared" si="14"/>
        <v>0</v>
      </c>
      <c r="H319" s="289">
        <f t="shared" si="14"/>
        <v>0</v>
      </c>
    </row>
    <row r="320" spans="1:8" hidden="1" outlineLevel="1">
      <c r="A320" s="15"/>
      <c r="B320" s="15"/>
      <c r="C320" s="15"/>
      <c r="D320" s="15"/>
      <c r="E320" s="15"/>
      <c r="F320" s="289"/>
      <c r="G320" s="289"/>
      <c r="H320" s="289"/>
    </row>
    <row r="321" spans="1:8" hidden="1" outlineLevel="1">
      <c r="A321" s="387" t="s">
        <v>123</v>
      </c>
      <c r="B321" s="15"/>
      <c r="C321" s="15"/>
      <c r="D321" s="15"/>
      <c r="E321" s="15"/>
      <c r="F321" s="289"/>
      <c r="G321" s="289"/>
      <c r="H321" s="289"/>
    </row>
    <row r="322" spans="1:8" hidden="1" outlineLevel="1">
      <c r="A322" s="15" t="str">
        <f>'ANNEX 1 Emission Factors'!B14</f>
        <v>Geothermal energy</v>
      </c>
      <c r="B322" s="15"/>
      <c r="C322" s="15" t="str">
        <f>'ANNEX 1 Emission Factors'!F14</f>
        <v>DGNB</v>
      </c>
      <c r="D322" s="354">
        <f>'ANNEX 1 Emission Factors'!D14</f>
        <v>1</v>
      </c>
      <c r="E322" s="354" t="str">
        <f>'ANNEX 1 Emission Factors'!E14</f>
        <v>Scope 1</v>
      </c>
      <c r="F322" s="289">
        <f ca="1">SUMIF($C$154:$E$160,$A322,F$156:F$162)</f>
        <v>0</v>
      </c>
      <c r="G322" s="289">
        <f ca="1">SUMIF($C$154:$E$160,$A322,G$156:G$162)</f>
        <v>0</v>
      </c>
      <c r="H322" s="289">
        <f ca="1">SUMIF($C$154:$E$160,$A322,H$156:H$162)</f>
        <v>0</v>
      </c>
    </row>
    <row r="323" spans="1:8" hidden="1" outlineLevel="1">
      <c r="A323" s="15" t="str">
        <f>'ANNEX 1 Emission Factors'!B15</f>
        <v>Environmental heat</v>
      </c>
      <c r="B323" s="15"/>
      <c r="C323" s="15" t="str">
        <f>'ANNEX 1 Emission Factors'!F15</f>
        <v>DGNB</v>
      </c>
      <c r="D323" s="354">
        <f>'ANNEX 1 Emission Factors'!D15</f>
        <v>1</v>
      </c>
      <c r="E323" s="354" t="str">
        <f>'ANNEX 1 Emission Factors'!E15</f>
        <v>Scope 1</v>
      </c>
      <c r="F323" s="289">
        <f t="shared" ref="F323:H325" ca="1" si="15">SUMIF($C$154:$E$160,$A323,F$156:F$162)</f>
        <v>0</v>
      </c>
      <c r="G323" s="289">
        <f t="shared" ca="1" si="15"/>
        <v>0</v>
      </c>
      <c r="H323" s="289">
        <f t="shared" ca="1" si="15"/>
        <v>0</v>
      </c>
    </row>
    <row r="324" spans="1:8" hidden="1" outlineLevel="1">
      <c r="A324" s="15" t="str">
        <f>'ANNEX 1 Emission Factors'!B16</f>
        <v>Solar thermal energy</v>
      </c>
      <c r="B324" s="15"/>
      <c r="C324" s="15" t="str">
        <f>'ANNEX 1 Emission Factors'!F16</f>
        <v>DGNB</v>
      </c>
      <c r="D324" s="354">
        <f>'ANNEX 1 Emission Factors'!D16</f>
        <v>1</v>
      </c>
      <c r="E324" s="354" t="str">
        <f>'ANNEX 1 Emission Factors'!E16</f>
        <v>Scope 1</v>
      </c>
      <c r="F324" s="289">
        <f t="shared" ca="1" si="15"/>
        <v>0</v>
      </c>
      <c r="G324" s="289">
        <f t="shared" ca="1" si="15"/>
        <v>0</v>
      </c>
      <c r="H324" s="289">
        <f t="shared" ca="1" si="15"/>
        <v>0</v>
      </c>
    </row>
    <row r="325" spans="1:8" hidden="1" outlineLevel="1">
      <c r="A325" s="15" t="str">
        <f>'ANNEX 1 Emission Factors'!B17</f>
        <v>Cooling source by renewable energy</v>
      </c>
      <c r="B325" s="15"/>
      <c r="C325" s="15" t="str">
        <f>'ANNEX 1 Emission Factors'!F17</f>
        <v>DGNB</v>
      </c>
      <c r="D325" s="354">
        <f>'ANNEX 1 Emission Factors'!D17</f>
        <v>1</v>
      </c>
      <c r="E325" s="354" t="str">
        <f>'ANNEX 1 Emission Factors'!E17</f>
        <v>Scope 1</v>
      </c>
      <c r="F325" s="289">
        <f t="shared" ca="1" si="15"/>
        <v>0</v>
      </c>
      <c r="G325" s="289">
        <f t="shared" ca="1" si="15"/>
        <v>0</v>
      </c>
      <c r="H325" s="289">
        <f t="shared" ca="1" si="15"/>
        <v>0</v>
      </c>
    </row>
    <row r="326" spans="1:8" hidden="1" outlineLevel="1">
      <c r="A326" s="15"/>
      <c r="B326" s="15"/>
      <c r="C326" s="15"/>
      <c r="D326" s="15"/>
      <c r="E326" s="15"/>
      <c r="F326" s="289"/>
      <c r="G326" s="289"/>
      <c r="H326" s="289"/>
    </row>
    <row r="327" spans="1:8" hidden="1" outlineLevel="1">
      <c r="A327" s="15"/>
      <c r="B327" s="15"/>
      <c r="C327" s="391" t="s">
        <v>418</v>
      </c>
      <c r="D327" s="15"/>
      <c r="E327" s="15"/>
      <c r="F327" s="15"/>
      <c r="G327" s="15"/>
      <c r="H327" s="15"/>
    </row>
    <row r="328" spans="1:8" hidden="1" outlineLevel="1">
      <c r="A328" s="15"/>
      <c r="B328" s="15"/>
      <c r="C328" s="15" t="s">
        <v>444</v>
      </c>
      <c r="D328" s="15"/>
      <c r="E328" s="15"/>
      <c r="F328" s="289">
        <f>SUM(F318:F319)</f>
        <v>0</v>
      </c>
      <c r="G328" s="289">
        <f>SUM(G318:G319)</f>
        <v>0</v>
      </c>
      <c r="H328" s="289">
        <f>SUM(H318:H319)</f>
        <v>0</v>
      </c>
    </row>
    <row r="329" spans="1:8" hidden="1" outlineLevel="1">
      <c r="A329" s="15"/>
      <c r="B329" s="15"/>
      <c r="C329" s="15" t="s">
        <v>445</v>
      </c>
      <c r="D329" s="15"/>
      <c r="E329" s="15"/>
      <c r="F329" s="289">
        <f ca="1">SUM(F322:F324)</f>
        <v>0</v>
      </c>
      <c r="G329" s="289">
        <f ca="1">SUM(G322:G324)</f>
        <v>0</v>
      </c>
      <c r="H329" s="289">
        <f ca="1">SUM(H322:H324)</f>
        <v>0</v>
      </c>
    </row>
    <row r="330" spans="1:8" hidden="1" outlineLevel="1">
      <c r="A330" s="15"/>
      <c r="B330" s="15"/>
      <c r="C330" s="15" t="s">
        <v>446</v>
      </c>
      <c r="D330" s="15"/>
      <c r="E330" s="15"/>
      <c r="F330" s="289">
        <f ca="1">F325</f>
        <v>0</v>
      </c>
      <c r="G330" s="289">
        <f ca="1">G325</f>
        <v>0</v>
      </c>
      <c r="H330" s="289">
        <f ca="1">H325</f>
        <v>0</v>
      </c>
    </row>
    <row r="331" spans="1:8" hidden="1" outlineLevel="1">
      <c r="A331" s="15"/>
      <c r="B331" s="15"/>
      <c r="C331" s="15"/>
      <c r="D331" s="15"/>
      <c r="E331" s="15"/>
      <c r="F331" s="63"/>
      <c r="G331" s="63"/>
      <c r="H331" s="63"/>
    </row>
    <row r="332" spans="1:8" s="195" customFormat="1" ht="15" hidden="1" outlineLevel="1">
      <c r="A332" s="394" t="str">
        <f>$B$165</f>
        <v>Final energy exported beyond the system boundary</v>
      </c>
      <c r="F332" s="190"/>
      <c r="G332" s="190"/>
      <c r="H332" s="190"/>
    </row>
    <row r="333" spans="1:8" hidden="1" outlineLevel="1">
      <c r="A333" s="15"/>
      <c r="B333" s="15"/>
      <c r="C333" s="15"/>
      <c r="D333" s="15"/>
      <c r="E333" s="15"/>
      <c r="F333" s="63"/>
      <c r="G333" s="63"/>
      <c r="H333" s="63"/>
    </row>
    <row r="334" spans="1:8" hidden="1" outlineLevel="1">
      <c r="A334" s="387" t="s">
        <v>132</v>
      </c>
      <c r="B334" s="15"/>
      <c r="C334" s="15"/>
      <c r="D334" s="15"/>
      <c r="E334" s="15"/>
      <c r="F334" s="63"/>
      <c r="G334" s="63"/>
      <c r="H334" s="63"/>
    </row>
    <row r="335" spans="1:8" hidden="1" outlineLevel="1">
      <c r="A335" s="15" t="str">
        <f>'ANNEX 1 Emission Factors'!B23</f>
        <v>Electricity Mix Germany</v>
      </c>
      <c r="B335" s="15"/>
      <c r="C335" s="15" t="s">
        <v>276</v>
      </c>
      <c r="D335" s="15"/>
      <c r="E335" s="15"/>
      <c r="F335" s="289">
        <f>F$174</f>
        <v>0</v>
      </c>
      <c r="G335" s="289">
        <f>G$174</f>
        <v>0</v>
      </c>
      <c r="H335" s="289">
        <f>H$174</f>
        <v>0</v>
      </c>
    </row>
    <row r="336" spans="1:8" hidden="1" outlineLevel="1">
      <c r="A336" s="15" t="s">
        <v>349</v>
      </c>
      <c r="B336" s="15"/>
      <c r="C336" s="15"/>
      <c r="D336" s="354"/>
      <c r="E336" s="15"/>
      <c r="F336" s="63">
        <f>F250</f>
        <v>0.57479999999999998</v>
      </c>
      <c r="G336" s="63">
        <f>G250</f>
        <v>0.53200000000000003</v>
      </c>
      <c r="H336" s="63">
        <f>H250</f>
        <v>0.56069999999999998</v>
      </c>
    </row>
    <row r="337" spans="1:8" hidden="1" outlineLevel="1">
      <c r="A337" s="15"/>
      <c r="B337" s="15"/>
      <c r="C337" s="15"/>
      <c r="D337" s="15"/>
      <c r="E337" s="15"/>
      <c r="F337" s="63"/>
      <c r="G337" s="63"/>
      <c r="H337" s="63"/>
    </row>
    <row r="338" spans="1:8" hidden="1" outlineLevel="1">
      <c r="A338" s="15" t="s">
        <v>123</v>
      </c>
      <c r="B338" s="15"/>
      <c r="C338" s="15"/>
      <c r="D338" s="15"/>
      <c r="E338" s="15"/>
      <c r="F338" s="63"/>
      <c r="G338" s="63"/>
      <c r="H338" s="63"/>
    </row>
    <row r="339" spans="1:8" hidden="1" outlineLevel="1">
      <c r="A339" s="387" t="s">
        <v>524</v>
      </c>
      <c r="B339" s="15"/>
      <c r="C339" s="15"/>
      <c r="D339" s="15"/>
      <c r="E339" s="15"/>
      <c r="F339" s="63"/>
      <c r="G339" s="63"/>
      <c r="H339" s="63"/>
    </row>
    <row r="340" spans="1:8" hidden="1" outlineLevel="1">
      <c r="A340" s="15" t="str">
        <f>'ANNEX 1 Emission Factors'!B69</f>
        <v>District heating 1 (supplier-specific)</v>
      </c>
      <c r="B340" s="15"/>
      <c r="C340" s="15" t="str">
        <f t="shared" ref="C340:C346" si="16">C271</f>
        <v/>
      </c>
      <c r="D340" s="15"/>
      <c r="E340" s="15"/>
      <c r="F340" s="289">
        <f ca="1">SUMIF($C$180:$E$186,$A340,F$182:F$188)</f>
        <v>0</v>
      </c>
      <c r="G340" s="289">
        <f ca="1">SUMIF($C$180:$E$186,$A340,G$182:G$188)</f>
        <v>0</v>
      </c>
      <c r="H340" s="289">
        <f ca="1">SUMIF($C$180:$E$186,$A340,H$182:H$188)</f>
        <v>0</v>
      </c>
    </row>
    <row r="341" spans="1:8" hidden="1" outlineLevel="1">
      <c r="A341" s="15" t="str">
        <f>'ANNEX 1 Emission Factors'!B70</f>
        <v>District heating 2 (supplier-specific)</v>
      </c>
      <c r="B341" s="15"/>
      <c r="C341" s="15" t="str">
        <f t="shared" si="16"/>
        <v/>
      </c>
      <c r="D341" s="15"/>
      <c r="E341" s="15"/>
      <c r="F341" s="289">
        <f t="shared" ref="F341:H346" ca="1" si="17">SUMIF($C$180:$E$186,$A341,F$182:F$188)</f>
        <v>0</v>
      </c>
      <c r="G341" s="289">
        <f t="shared" ca="1" si="17"/>
        <v>0</v>
      </c>
      <c r="H341" s="289">
        <f t="shared" ca="1" si="17"/>
        <v>0</v>
      </c>
    </row>
    <row r="342" spans="1:8" hidden="1" outlineLevel="1">
      <c r="A342" s="15" t="str">
        <f>'ANNEX 1 Emission Factors'!B71</f>
        <v>District heating 3 (supplier-specific)</v>
      </c>
      <c r="B342" s="15"/>
      <c r="C342" s="15" t="str">
        <f t="shared" si="16"/>
        <v/>
      </c>
      <c r="D342" s="15"/>
      <c r="E342" s="15"/>
      <c r="F342" s="289">
        <f t="shared" ca="1" si="17"/>
        <v>0</v>
      </c>
      <c r="G342" s="289">
        <f t="shared" ca="1" si="17"/>
        <v>0</v>
      </c>
      <c r="H342" s="289">
        <f t="shared" ca="1" si="17"/>
        <v>0</v>
      </c>
    </row>
    <row r="343" spans="1:8" hidden="1" outlineLevel="1">
      <c r="A343" s="15" t="str">
        <f>'ANNEX 1 Emission Factors'!B68</f>
        <v>Heating-Mix Germany (source DGNB, 2018)</v>
      </c>
      <c r="B343" s="15"/>
      <c r="C343" s="15" t="str">
        <f t="shared" si="16"/>
        <v>DGNB</v>
      </c>
      <c r="D343" s="15"/>
      <c r="E343" s="15"/>
      <c r="F343" s="289">
        <f t="shared" ca="1" si="17"/>
        <v>0</v>
      </c>
      <c r="G343" s="289">
        <f t="shared" ca="1" si="17"/>
        <v>0</v>
      </c>
      <c r="H343" s="289">
        <f t="shared" ca="1" si="17"/>
        <v>0</v>
      </c>
    </row>
    <row r="344" spans="1:8" hidden="1" outlineLevel="1">
      <c r="A344" s="15" t="str">
        <f>'ANNEX 1 Emission Factors'!B72</f>
        <v>District cooling 1 (supplier-specific)</v>
      </c>
      <c r="B344" s="15"/>
      <c r="C344" s="15" t="str">
        <f t="shared" si="16"/>
        <v/>
      </c>
      <c r="D344" s="15"/>
      <c r="E344" s="15"/>
      <c r="F344" s="289">
        <f t="shared" ca="1" si="17"/>
        <v>0</v>
      </c>
      <c r="G344" s="289">
        <f t="shared" ca="1" si="17"/>
        <v>0</v>
      </c>
      <c r="H344" s="289">
        <f t="shared" ca="1" si="17"/>
        <v>0</v>
      </c>
    </row>
    <row r="345" spans="1:8" hidden="1" outlineLevel="1">
      <c r="A345" s="15" t="str">
        <f>'ANNEX 1 Emission Factors'!B73</f>
        <v>District cooling 2 (supplier-specific)</v>
      </c>
      <c r="B345" s="15"/>
      <c r="C345" s="15" t="str">
        <f t="shared" si="16"/>
        <v/>
      </c>
      <c r="D345" s="15"/>
      <c r="E345" s="15"/>
      <c r="F345" s="289">
        <f t="shared" ca="1" si="17"/>
        <v>0</v>
      </c>
      <c r="G345" s="289">
        <f t="shared" ca="1" si="17"/>
        <v>0</v>
      </c>
      <c r="H345" s="289">
        <f t="shared" ca="1" si="17"/>
        <v>0</v>
      </c>
    </row>
    <row r="346" spans="1:8" hidden="1" outlineLevel="1">
      <c r="A346" s="15" t="str">
        <f>'ANNEX 1 Emission Factors'!B74</f>
        <v>District cooling 3 (supplier-specific)</v>
      </c>
      <c r="B346" s="15"/>
      <c r="C346" s="15" t="str">
        <f t="shared" si="16"/>
        <v/>
      </c>
      <c r="D346" s="15"/>
      <c r="E346" s="15"/>
      <c r="F346" s="289">
        <f t="shared" ca="1" si="17"/>
        <v>0</v>
      </c>
      <c r="G346" s="289">
        <f t="shared" ca="1" si="17"/>
        <v>0</v>
      </c>
      <c r="H346" s="289">
        <f t="shared" ca="1" si="17"/>
        <v>0</v>
      </c>
    </row>
    <row r="347" spans="1:8" hidden="1" outlineLevel="1">
      <c r="A347" s="15"/>
      <c r="B347" s="15"/>
      <c r="C347" s="15"/>
      <c r="D347" s="15"/>
      <c r="E347" s="15"/>
      <c r="F347" s="289"/>
      <c r="G347" s="289"/>
      <c r="H347" s="289"/>
    </row>
    <row r="348" spans="1:8" hidden="1" outlineLevel="1">
      <c r="A348" s="387" t="s">
        <v>519</v>
      </c>
      <c r="B348" s="15"/>
      <c r="C348" s="15"/>
      <c r="D348" s="15"/>
      <c r="E348" s="15"/>
      <c r="F348" s="289"/>
      <c r="G348" s="289"/>
      <c r="H348" s="289"/>
    </row>
    <row r="349" spans="1:8" hidden="1" outlineLevel="1">
      <c r="A349" s="15" t="str">
        <f t="shared" ref="A349:A355" si="18">A340</f>
        <v>District heating 1 (supplier-specific)</v>
      </c>
      <c r="B349" s="15"/>
      <c r="C349" s="15"/>
      <c r="D349" s="354"/>
      <c r="E349" s="354"/>
      <c r="F349" s="355" t="str">
        <f>VLOOKUP($A349,'ANNEX 1 Emission Factors'!$B$68:$AR$74,COLUMNS('ANNEX 1 Emission Factors'!$B:$H)+(F$18-2014),FALSE)</f>
        <v>Calculation in ANNEX 2</v>
      </c>
      <c r="G349" s="355" t="str">
        <f>VLOOKUP($A349,'ANNEX 1 Emission Factors'!$B$68:$AR$74,COLUMNS('ANNEX 1 Emission Factors'!$B:$H)+(G$18-2014),FALSE)</f>
        <v>Calculation in ANNEX 2</v>
      </c>
      <c r="H349" s="355" t="str">
        <f>VLOOKUP($A349,'ANNEX 1 Emission Factors'!$B$68:$AR$74,COLUMNS('ANNEX 1 Emission Factors'!$B:$H)+(H$18-2014),FALSE)</f>
        <v>Calculation in ANNEX 2</v>
      </c>
    </row>
    <row r="350" spans="1:8" hidden="1" outlineLevel="1">
      <c r="A350" s="15" t="str">
        <f t="shared" si="18"/>
        <v>District heating 2 (supplier-specific)</v>
      </c>
      <c r="B350" s="15"/>
      <c r="C350" s="15"/>
      <c r="D350" s="354"/>
      <c r="E350" s="354"/>
      <c r="F350" s="355" t="str">
        <f>VLOOKUP($A350,'ANNEX 1 Emission Factors'!$B$68:$AR$74,COLUMNS('ANNEX 1 Emission Factors'!$B:$H)+(F$18-2014),FALSE)</f>
        <v>Calculation in ANNEX 2</v>
      </c>
      <c r="G350" s="355" t="str">
        <f>VLOOKUP($A350,'ANNEX 1 Emission Factors'!$B$68:$AR$74,COLUMNS('ANNEX 1 Emission Factors'!$B:$H)+(G$18-2014),FALSE)</f>
        <v>Calculation in ANNEX 2</v>
      </c>
      <c r="H350" s="355" t="str">
        <f>VLOOKUP($A350,'ANNEX 1 Emission Factors'!$B$68:$AR$74,COLUMNS('ANNEX 1 Emission Factors'!$B:$H)+(H$18-2014),FALSE)</f>
        <v>Calculation in ANNEX 2</v>
      </c>
    </row>
    <row r="351" spans="1:8" hidden="1" outlineLevel="1">
      <c r="A351" s="15" t="str">
        <f t="shared" si="18"/>
        <v>District heating 3 (supplier-specific)</v>
      </c>
      <c r="B351" s="15"/>
      <c r="C351" s="15"/>
      <c r="D351" s="354"/>
      <c r="E351" s="354"/>
      <c r="F351" s="355" t="str">
        <f>VLOOKUP($A351,'ANNEX 1 Emission Factors'!$B$68:$AR$74,COLUMNS('ANNEX 1 Emission Factors'!$B:$H)+(F$18-2014),FALSE)</f>
        <v>Calculation in ANNEX 2</v>
      </c>
      <c r="G351" s="355" t="str">
        <f>VLOOKUP($A351,'ANNEX 1 Emission Factors'!$B$68:$AR$74,COLUMNS('ANNEX 1 Emission Factors'!$B:$H)+(G$18-2014),FALSE)</f>
        <v>Calculation in ANNEX 2</v>
      </c>
      <c r="H351" s="355" t="str">
        <f>VLOOKUP($A351,'ANNEX 1 Emission Factors'!$B$68:$AR$74,COLUMNS('ANNEX 1 Emission Factors'!$B:$H)+(H$18-2014),FALSE)</f>
        <v>Calculation in ANNEX 2</v>
      </c>
    </row>
    <row r="352" spans="1:8" hidden="1" outlineLevel="1">
      <c r="A352" s="15" t="str">
        <f t="shared" si="18"/>
        <v>Heating-Mix Germany (source DGNB, 2018)</v>
      </c>
      <c r="B352" s="15"/>
      <c r="C352" s="15"/>
      <c r="D352" s="354"/>
      <c r="E352" s="354"/>
      <c r="F352" s="355">
        <f>VLOOKUP($A352,'ANNEX 1 Emission Factors'!$B$68:$AR$74,COLUMNS('ANNEX 1 Emission Factors'!$B:$H)+(F$18-2014),FALSE)</f>
        <v>0.23100000000000001</v>
      </c>
      <c r="G352" s="355">
        <f>VLOOKUP($A352,'ANNEX 1 Emission Factors'!$B$68:$AR$74,COLUMNS('ANNEX 1 Emission Factors'!$B:$H)+(G$18-2014),FALSE)</f>
        <v>0.23100000000000001</v>
      </c>
      <c r="H352" s="355">
        <f>VLOOKUP($A352,'ANNEX 1 Emission Factors'!$B$68:$AR$74,COLUMNS('ANNEX 1 Emission Factors'!$B:$H)+(H$18-2014),FALSE)</f>
        <v>0.23100000000000001</v>
      </c>
    </row>
    <row r="353" spans="1:8" hidden="1" outlineLevel="1">
      <c r="A353" s="15" t="str">
        <f t="shared" si="18"/>
        <v>District cooling 1 (supplier-specific)</v>
      </c>
      <c r="B353" s="15"/>
      <c r="C353" s="15"/>
      <c r="D353" s="354"/>
      <c r="E353" s="354"/>
      <c r="F353" s="355" t="str">
        <f>VLOOKUP($A353,'ANNEX 1 Emission Factors'!$B$68:$AR$74,COLUMNS('ANNEX 1 Emission Factors'!$B:$H)+(F$18-2014),FALSE)</f>
        <v>Calculation in ANNEX 2</v>
      </c>
      <c r="G353" s="355" t="str">
        <f>VLOOKUP($A353,'ANNEX 1 Emission Factors'!$B$68:$AR$74,COLUMNS('ANNEX 1 Emission Factors'!$B:$H)+(G$18-2014),FALSE)</f>
        <v>Calculation in ANNEX 2</v>
      </c>
      <c r="H353" s="355" t="str">
        <f>VLOOKUP($A353,'ANNEX 1 Emission Factors'!$B$68:$AR$74,COLUMNS('ANNEX 1 Emission Factors'!$B:$H)+(H$18-2014),FALSE)</f>
        <v>Calculation in ANNEX 2</v>
      </c>
    </row>
    <row r="354" spans="1:8" hidden="1" outlineLevel="1">
      <c r="A354" s="15" t="str">
        <f t="shared" si="18"/>
        <v>District cooling 2 (supplier-specific)</v>
      </c>
      <c r="B354" s="15"/>
      <c r="C354" s="15"/>
      <c r="D354" s="354"/>
      <c r="E354" s="354"/>
      <c r="F354" s="355" t="str">
        <f>VLOOKUP($A354,'ANNEX 1 Emission Factors'!$B$68:$AR$74,COLUMNS('ANNEX 1 Emission Factors'!$B:$H)+(F$18-2014),FALSE)</f>
        <v>Calculation in ANNEX 2</v>
      </c>
      <c r="G354" s="355" t="str">
        <f>VLOOKUP($A354,'ANNEX 1 Emission Factors'!$B$68:$AR$74,COLUMNS('ANNEX 1 Emission Factors'!$B:$H)+(G$18-2014),FALSE)</f>
        <v>Calculation in ANNEX 2</v>
      </c>
      <c r="H354" s="355" t="str">
        <f>VLOOKUP($A354,'ANNEX 1 Emission Factors'!$B$68:$AR$74,COLUMNS('ANNEX 1 Emission Factors'!$B:$H)+(H$18-2014),FALSE)</f>
        <v>Calculation in ANNEX 2</v>
      </c>
    </row>
    <row r="355" spans="1:8" hidden="1" outlineLevel="1">
      <c r="A355" s="15" t="str">
        <f t="shared" si="18"/>
        <v>District cooling 3 (supplier-specific)</v>
      </c>
      <c r="B355" s="15"/>
      <c r="C355" s="15"/>
      <c r="D355" s="354"/>
      <c r="E355" s="354"/>
      <c r="F355" s="355" t="str">
        <f>VLOOKUP($A355,'ANNEX 1 Emission Factors'!$B$68:$AR$74,COLUMNS('ANNEX 1 Emission Factors'!$B:$H)+(F$18-2014),FALSE)</f>
        <v>Calculation in ANNEX 2</v>
      </c>
      <c r="G355" s="355" t="str">
        <f>VLOOKUP($A355,'ANNEX 1 Emission Factors'!$B$68:$AR$74,COLUMNS('ANNEX 1 Emission Factors'!$B:$H)+(G$18-2014),FALSE)</f>
        <v>Calculation in ANNEX 2</v>
      </c>
      <c r="H355" s="355" t="str">
        <f>VLOOKUP($A355,'ANNEX 1 Emission Factors'!$B$68:$AR$74,COLUMNS('ANNEX 1 Emission Factors'!$B:$H)+(H$18-2014),FALSE)</f>
        <v>Calculation in ANNEX 2</v>
      </c>
    </row>
    <row r="356" spans="1:8" hidden="1" outlineLevel="1">
      <c r="A356" s="15"/>
      <c r="B356" s="15"/>
      <c r="C356" s="15"/>
      <c r="D356" s="15"/>
      <c r="E356" s="15"/>
      <c r="F356" s="289"/>
      <c r="G356" s="289"/>
      <c r="H356" s="289"/>
    </row>
    <row r="357" spans="1:8" hidden="1" outlineLevel="1">
      <c r="A357" s="15"/>
      <c r="B357" s="15"/>
      <c r="C357" s="391" t="s">
        <v>1438</v>
      </c>
      <c r="D357" s="15"/>
      <c r="E357" s="15"/>
      <c r="F357" s="289"/>
      <c r="G357" s="289"/>
      <c r="H357" s="289"/>
    </row>
    <row r="358" spans="1:8" hidden="1" outlineLevel="1">
      <c r="A358" s="15"/>
      <c r="B358" s="15"/>
      <c r="C358" s="15" t="s">
        <v>448</v>
      </c>
      <c r="D358" s="15"/>
      <c r="E358" s="15"/>
      <c r="F358" s="289">
        <f>F335</f>
        <v>0</v>
      </c>
      <c r="G358" s="289">
        <f t="shared" ref="G358:H358" si="19">G335</f>
        <v>0</v>
      </c>
      <c r="H358" s="289">
        <f t="shared" si="19"/>
        <v>0</v>
      </c>
    </row>
    <row r="359" spans="1:8" hidden="1" outlineLevel="1">
      <c r="A359" s="15"/>
      <c r="B359" s="15"/>
      <c r="C359" s="15" t="s">
        <v>449</v>
      </c>
      <c r="D359" s="15"/>
      <c r="E359" s="15"/>
      <c r="F359" s="289">
        <f ca="1">SUM(F$340:F$343)</f>
        <v>0</v>
      </c>
      <c r="G359" s="289">
        <f t="shared" ref="G359:H359" ca="1" si="20">SUM(G$340:G$343)</f>
        <v>0</v>
      </c>
      <c r="H359" s="289">
        <f t="shared" ca="1" si="20"/>
        <v>0</v>
      </c>
    </row>
    <row r="360" spans="1:8" hidden="1" outlineLevel="1">
      <c r="A360" s="15"/>
      <c r="B360" s="15"/>
      <c r="C360" s="15" t="s">
        <v>450</v>
      </c>
      <c r="D360" s="15"/>
      <c r="E360" s="15"/>
      <c r="F360" s="289">
        <f ca="1">SUM(F$344:F$346)</f>
        <v>0</v>
      </c>
      <c r="G360" s="289">
        <f t="shared" ref="G360:H360" ca="1" si="21">SUM(G$344:G$346)</f>
        <v>0</v>
      </c>
      <c r="H360" s="289">
        <f t="shared" ca="1" si="21"/>
        <v>0</v>
      </c>
    </row>
    <row r="361" spans="1:8" hidden="1" outlineLevel="1">
      <c r="A361" s="15"/>
      <c r="B361" s="15"/>
      <c r="C361" s="15"/>
      <c r="D361" s="15"/>
      <c r="E361" s="15"/>
      <c r="F361" s="15"/>
      <c r="G361" s="15"/>
      <c r="H361" s="15"/>
    </row>
    <row r="362" spans="1:8" s="529" customFormat="1" hidden="1" outlineLevel="1">
      <c r="A362" s="15"/>
      <c r="B362" s="15"/>
      <c r="C362" s="15"/>
      <c r="D362" s="15"/>
      <c r="E362" s="15"/>
      <c r="F362" s="15"/>
      <c r="G362" s="15"/>
      <c r="H362" s="15"/>
    </row>
    <row r="363" spans="1:8" s="529" customFormat="1" hidden="1" outlineLevel="1">
      <c r="A363" s="15"/>
      <c r="B363" s="15"/>
      <c r="C363" s="391" t="s">
        <v>1450</v>
      </c>
      <c r="D363" s="15"/>
      <c r="E363" s="15"/>
      <c r="F363" s="15"/>
      <c r="G363" s="15"/>
      <c r="H363" s="15"/>
    </row>
    <row r="364" spans="1:8" s="529" customFormat="1" hidden="1" outlineLevel="1">
      <c r="A364" s="15"/>
      <c r="B364" s="15"/>
      <c r="C364" s="15"/>
      <c r="D364" s="15"/>
      <c r="E364" s="15"/>
      <c r="F364" s="15"/>
      <c r="G364" s="15"/>
      <c r="H364" s="15"/>
    </row>
    <row r="365" spans="1:8" hidden="1" outlineLevel="1">
      <c r="A365" s="15"/>
      <c r="B365" s="15"/>
      <c r="C365" s="391" t="s">
        <v>1449</v>
      </c>
      <c r="D365" s="15"/>
      <c r="E365" s="15"/>
      <c r="F365" s="289"/>
      <c r="G365" s="289"/>
      <c r="H365" s="289"/>
    </row>
    <row r="366" spans="1:8" hidden="1" outlineLevel="1">
      <c r="A366" s="15"/>
      <c r="B366" s="15"/>
      <c r="C366" s="15" t="s">
        <v>451</v>
      </c>
      <c r="D366" s="15"/>
      <c r="E366" s="15"/>
      <c r="F366" s="392">
        <f t="shared" ref="F366:H368" si="22">F328-F358</f>
        <v>0</v>
      </c>
      <c r="G366" s="392">
        <f t="shared" si="22"/>
        <v>0</v>
      </c>
      <c r="H366" s="392">
        <f t="shared" si="22"/>
        <v>0</v>
      </c>
    </row>
    <row r="367" spans="1:8" hidden="1" outlineLevel="1">
      <c r="A367" s="15"/>
      <c r="B367" s="15"/>
      <c r="C367" s="15" t="s">
        <v>452</v>
      </c>
      <c r="D367" s="15"/>
      <c r="E367" s="15"/>
      <c r="F367" s="392">
        <f t="shared" ca="1" si="22"/>
        <v>0</v>
      </c>
      <c r="G367" s="392">
        <f t="shared" ca="1" si="22"/>
        <v>0</v>
      </c>
      <c r="H367" s="392">
        <f t="shared" ca="1" si="22"/>
        <v>0</v>
      </c>
    </row>
    <row r="368" spans="1:8" hidden="1" outlineLevel="1">
      <c r="A368" s="15"/>
      <c r="B368" s="15"/>
      <c r="C368" s="15" t="s">
        <v>453</v>
      </c>
      <c r="D368" s="15"/>
      <c r="E368" s="15"/>
      <c r="F368" s="392">
        <f t="shared" ca="1" si="22"/>
        <v>0</v>
      </c>
      <c r="G368" s="392">
        <f t="shared" ca="1" si="22"/>
        <v>0</v>
      </c>
      <c r="H368" s="392">
        <f t="shared" ca="1" si="22"/>
        <v>0</v>
      </c>
    </row>
    <row r="369" spans="1:8" hidden="1" outlineLevel="1">
      <c r="A369" s="15"/>
      <c r="B369" s="15"/>
      <c r="C369" s="15"/>
      <c r="D369" s="15"/>
      <c r="E369" s="15"/>
      <c r="F369" s="15"/>
      <c r="G369" s="15"/>
      <c r="H369" s="15"/>
    </row>
    <row r="370" spans="1:8" s="529" customFormat="1" hidden="1" outlineLevel="1">
      <c r="A370" s="15"/>
      <c r="B370" s="15"/>
      <c r="C370" s="391" t="s">
        <v>1444</v>
      </c>
      <c r="D370" s="15"/>
      <c r="E370" s="15"/>
      <c r="F370" s="15"/>
      <c r="G370" s="15"/>
      <c r="H370" s="15"/>
    </row>
    <row r="371" spans="1:8" s="529" customFormat="1" hidden="1" outlineLevel="1">
      <c r="A371" s="15"/>
      <c r="B371" s="15"/>
      <c r="C371" s="529" t="s">
        <v>1445</v>
      </c>
      <c r="D371" s="15"/>
      <c r="E371" s="15"/>
      <c r="F371" s="627">
        <f t="shared" ref="F371:G371" si="23">IF(SUM(F$366,F$328)&gt;0,SUM(F$366)/SUM(F$328),0)</f>
        <v>0</v>
      </c>
      <c r="G371" s="627">
        <f t="shared" si="23"/>
        <v>0</v>
      </c>
      <c r="H371" s="627">
        <f>IF(SUM(H$366,H$328)&gt;0,SUM(H$366)/SUM(H$328),0)</f>
        <v>0</v>
      </c>
    </row>
    <row r="372" spans="1:8" s="529" customFormat="1" hidden="1" outlineLevel="1">
      <c r="A372" s="15"/>
      <c r="B372" s="15"/>
      <c r="C372" s="529" t="s">
        <v>1446</v>
      </c>
      <c r="D372" s="15"/>
      <c r="E372" s="15"/>
      <c r="F372" s="627">
        <f t="shared" ref="F372:G372" ca="1" si="24">IF(SUM(F$367,F$329)&gt;0,SUM(F$367)/SUM(F$329),0)</f>
        <v>0</v>
      </c>
      <c r="G372" s="627">
        <f t="shared" ca="1" si="24"/>
        <v>0</v>
      </c>
      <c r="H372" s="627">
        <f ca="1">IF(SUM(H$367,H$329)&gt;0,SUM(H$367)/SUM(H$329),0)</f>
        <v>0</v>
      </c>
    </row>
    <row r="373" spans="1:8" s="529" customFormat="1" hidden="1" outlineLevel="1">
      <c r="A373" s="15"/>
      <c r="B373" s="15"/>
      <c r="C373" s="529" t="s">
        <v>1447</v>
      </c>
      <c r="D373" s="15"/>
      <c r="E373" s="15"/>
      <c r="F373" s="627">
        <f t="shared" ref="F373:G373" ca="1" si="25">IF(SUM(F$368,F$330)&gt;0,SUM(F$368)/SUM(F$330),0)</f>
        <v>0</v>
      </c>
      <c r="G373" s="627">
        <f t="shared" ca="1" si="25"/>
        <v>0</v>
      </c>
      <c r="H373" s="627">
        <f ca="1">IF(SUM(H$368,H$330)&gt;0,SUM(H$368)/SUM(H$330),0)</f>
        <v>0</v>
      </c>
    </row>
    <row r="374" spans="1:8" s="529" customFormat="1" hidden="1" outlineLevel="1">
      <c r="A374" s="15"/>
      <c r="B374" s="15"/>
      <c r="C374" s="529" t="s">
        <v>1448</v>
      </c>
      <c r="D374" s="15"/>
      <c r="E374" s="15"/>
      <c r="F374" s="627">
        <f t="shared" ref="F374:G374" ca="1" si="26">IF(SUM(F$366:F$368,F$328:F$330)&gt;0,SUM(F$366:F$368)/SUM(F$328:F$330),0)</f>
        <v>0</v>
      </c>
      <c r="G374" s="627">
        <f t="shared" ca="1" si="26"/>
        <v>0</v>
      </c>
      <c r="H374" s="627">
        <f ca="1">IF(SUM(H$366:H$368,H$328:H$330)&gt;0,SUM(H$366:H$368)/SUM(H$328:H$330),0)</f>
        <v>0</v>
      </c>
    </row>
    <row r="375" spans="1:8" s="529" customFormat="1" hidden="1" outlineLevel="1">
      <c r="A375" s="15"/>
      <c r="B375" s="15"/>
      <c r="C375" s="15"/>
      <c r="D375" s="15"/>
      <c r="E375" s="15"/>
      <c r="F375" s="15"/>
      <c r="G375" s="15"/>
      <c r="H375" s="15"/>
    </row>
    <row r="376" spans="1:8" hidden="1" outlineLevel="1">
      <c r="A376" s="15"/>
      <c r="B376" s="15"/>
      <c r="C376" s="391" t="s">
        <v>1439</v>
      </c>
      <c r="D376" s="15"/>
      <c r="E376" s="15"/>
      <c r="F376" s="529"/>
      <c r="G376" s="529"/>
    </row>
    <row r="377" spans="1:8" hidden="1" outlineLevel="1">
      <c r="C377" s="529" t="s">
        <v>1440</v>
      </c>
      <c r="F377" s="627">
        <f t="shared" ref="F377:G377" ca="1" si="27">IF(SUM(F$366,F$304:F$305)&gt;0,SUM(F$366)/SUM(F$366,F$304:F$305),0)</f>
        <v>0</v>
      </c>
      <c r="G377" s="627">
        <f t="shared" ca="1" si="27"/>
        <v>0</v>
      </c>
      <c r="H377" s="627">
        <f ca="1">IF(SUM(H$366,H$304:H$305)&gt;0,SUM(H$366)/SUM(H$366,H$304:H$305),0)</f>
        <v>0</v>
      </c>
    </row>
    <row r="378" spans="1:8" s="529" customFormat="1" hidden="1" outlineLevel="1">
      <c r="C378" s="529" t="s">
        <v>1441</v>
      </c>
      <c r="F378" s="627">
        <f t="shared" ref="F378:G378" ca="1" si="28">IF(SUM(F$367,F$309:F$310)&gt;0,SUM(F$367)/SUM(F$367,F$309:F$310),0)</f>
        <v>0</v>
      </c>
      <c r="G378" s="627">
        <f t="shared" ca="1" si="28"/>
        <v>0</v>
      </c>
      <c r="H378" s="627">
        <f ca="1">IF(SUM(H$367,H$309:H$310)&gt;0,SUM(H$367)/SUM(H$367,H$309:H$310),0)</f>
        <v>0</v>
      </c>
    </row>
    <row r="379" spans="1:8" s="529" customFormat="1" hidden="1" outlineLevel="1">
      <c r="C379" s="529" t="s">
        <v>1442</v>
      </c>
      <c r="F379" s="627">
        <f t="shared" ref="F379:G379" ca="1" si="29">IF(SUM(F$368,F$311:F$312)&gt;0,SUM(F$368)/SUM(F$368,F$311:F$312),0)</f>
        <v>0</v>
      </c>
      <c r="G379" s="627">
        <f t="shared" ca="1" si="29"/>
        <v>0</v>
      </c>
      <c r="H379" s="627">
        <f ca="1">IF(SUM(H$368,H$311:H$312)&gt;0,SUM(H$368)/SUM(H$368,H$311:H$312),0)</f>
        <v>0</v>
      </c>
    </row>
    <row r="380" spans="1:8" hidden="1" outlineLevel="1">
      <c r="C380" s="14" t="s">
        <v>1443</v>
      </c>
      <c r="F380" s="626">
        <f t="shared" ref="F380:G380" ca="1" si="30">IF(SUM(F$366:F$368,F$304:F$307)&gt;0,SUM(F$366:F$368)/SUM(F$366:F$368,F$304:F$307),0)</f>
        <v>0</v>
      </c>
      <c r="G380" s="626">
        <f t="shared" ca="1" si="30"/>
        <v>0</v>
      </c>
      <c r="H380" s="626">
        <f ca="1">IF(SUM(H$366:H$368,H$304:H$307)&gt;0,SUM(H$366:H$368)/SUM(H$366:H$368,H$304:H$307),0)</f>
        <v>0</v>
      </c>
    </row>
    <row r="381" spans="1:8" s="529" customFormat="1" hidden="1" outlineLevel="1">
      <c r="F381" s="249"/>
      <c r="G381" s="249"/>
      <c r="H381" s="249"/>
    </row>
    <row r="382" spans="1:8" s="529" customFormat="1" hidden="1" outlineLevel="1">
      <c r="C382" s="521" t="s">
        <v>1329</v>
      </c>
    </row>
    <row r="383" spans="1:8" s="529" customFormat="1" hidden="1" outlineLevel="1">
      <c r="C383" s="14" t="str">
        <f>CONCATENATE(C197," / ",C196)</f>
        <v>GHG emissions from exported final energy ("Export") / GHG emissions from imported final energy ("Import")</v>
      </c>
      <c r="D383" s="14"/>
      <c r="E383" s="14"/>
      <c r="F383" s="626">
        <f t="shared" ref="F383:G383" ca="1" si="31">IF(F196&gt;0,F197/F196,0)</f>
        <v>0</v>
      </c>
      <c r="G383" s="626">
        <f t="shared" ca="1" si="31"/>
        <v>0</v>
      </c>
      <c r="H383" s="626">
        <f ca="1">IF(H196&gt;0,H197/H196,0)</f>
        <v>0</v>
      </c>
    </row>
    <row r="384" spans="1:8" s="529" customFormat="1" hidden="1" outlineLevel="1">
      <c r="F384" s="626"/>
      <c r="G384" s="626"/>
      <c r="H384" s="626"/>
    </row>
    <row r="385" spans="3:8" s="529" customFormat="1" hidden="1" outlineLevel="1">
      <c r="F385" s="626"/>
      <c r="G385" s="626"/>
      <c r="H385" s="626"/>
    </row>
    <row r="386" spans="3:8" s="529" customFormat="1" hidden="1" outlineLevel="1">
      <c r="F386" s="626"/>
      <c r="G386" s="626"/>
      <c r="H386" s="626"/>
    </row>
    <row r="387" spans="3:8" s="529" customFormat="1" hidden="1" outlineLevel="1">
      <c r="C387" s="521" t="s">
        <v>1458</v>
      </c>
      <c r="D387" s="14"/>
      <c r="E387" s="14"/>
      <c r="F387" s="14"/>
      <c r="G387" s="14"/>
      <c r="H387" s="14"/>
    </row>
    <row r="388" spans="3:8" s="529" customFormat="1" hidden="1" outlineLevel="1">
      <c r="C388" s="14"/>
      <c r="D388" s="14"/>
      <c r="E388" s="14"/>
      <c r="F388" s="14"/>
      <c r="G388" s="14"/>
      <c r="H388" s="14"/>
    </row>
    <row r="389" spans="3:8" s="529" customFormat="1" hidden="1" outlineLevel="1">
      <c r="C389" s="521" t="s">
        <v>1459</v>
      </c>
      <c r="D389" s="14"/>
      <c r="E389" s="14"/>
      <c r="F389" s="14"/>
      <c r="G389" s="14"/>
      <c r="H389" s="14"/>
    </row>
    <row r="390" spans="3:8" s="529" customFormat="1" ht="15.75" hidden="1" outlineLevel="1">
      <c r="C390" s="15" t="s">
        <v>1461</v>
      </c>
      <c r="D390" s="14"/>
      <c r="E390" s="14" t="s">
        <v>1468</v>
      </c>
      <c r="F390" s="249" t="str">
        <f>IF(AngabeNRF=1,SUM(F304:F305)/NRF,TextNRF)</f>
        <v>no net floor space</v>
      </c>
      <c r="G390" s="249" t="str">
        <f>IF(AngabeNRF=1,SUM(G304:G305)/NRF,TextNRF)</f>
        <v>no net floor space</v>
      </c>
      <c r="H390" s="249" t="str">
        <f>IF(AngabeNRF=1,SUM(H304:H305)/NRF,TextNRF)</f>
        <v>no net floor space</v>
      </c>
    </row>
    <row r="391" spans="3:8" s="529" customFormat="1" ht="15.75" hidden="1" outlineLevel="1">
      <c r="C391" s="15" t="s">
        <v>1462</v>
      </c>
      <c r="D391" s="14"/>
      <c r="E391" s="529" t="s">
        <v>1468</v>
      </c>
      <c r="F391" s="249" t="str">
        <f>IF(AngabeNRF=1,SUM(F309:F310)/NRF,TextNRF)</f>
        <v>no net floor space</v>
      </c>
      <c r="G391" s="249" t="str">
        <f>IF(AngabeNRF=1,SUM(G309:G310)/NRF,TextNRF)</f>
        <v>no net floor space</v>
      </c>
      <c r="H391" s="249" t="str">
        <f>IF(AngabeNRF=1,SUM(H309:H310)/NRF,TextNRF)</f>
        <v>no net floor space</v>
      </c>
    </row>
    <row r="392" spans="3:8" s="529" customFormat="1" ht="15.75" hidden="1" outlineLevel="1">
      <c r="C392" s="15" t="s">
        <v>1463</v>
      </c>
      <c r="D392" s="14"/>
      <c r="E392" s="529" t="s">
        <v>1468</v>
      </c>
      <c r="F392" s="249" t="str">
        <f>IF(AngabeNRF=1,SUM(F311:F312)/NRF,TextNRF)</f>
        <v>no net floor space</v>
      </c>
      <c r="G392" s="249" t="str">
        <f>IF(AngabeNRF=1,SUM(G311:G312)/NRF,TextNRF)</f>
        <v>no net floor space</v>
      </c>
      <c r="H392" s="249" t="str">
        <f>IF(AngabeNRF=1,SUM(H311:H312)/NRF,TextNRF)</f>
        <v>no net floor space</v>
      </c>
    </row>
    <row r="393" spans="3:8" s="529" customFormat="1" hidden="1" outlineLevel="1">
      <c r="C393" s="14"/>
      <c r="D393" s="14"/>
      <c r="E393" s="14"/>
      <c r="F393" s="249"/>
      <c r="G393" s="249"/>
      <c r="H393" s="249"/>
    </row>
    <row r="394" spans="3:8" s="529" customFormat="1" hidden="1" outlineLevel="1">
      <c r="C394" s="391" t="s">
        <v>1460</v>
      </c>
      <c r="D394" s="14"/>
      <c r="E394" s="14"/>
      <c r="F394" s="249"/>
      <c r="G394" s="249"/>
      <c r="H394" s="249"/>
    </row>
    <row r="395" spans="3:8" s="529" customFormat="1" ht="15.75" hidden="1" outlineLevel="1">
      <c r="C395" s="15" t="s">
        <v>444</v>
      </c>
      <c r="D395" s="14"/>
      <c r="E395" s="529" t="s">
        <v>1468</v>
      </c>
      <c r="F395" s="249" t="str">
        <f t="shared" ref="F395:H397" si="32">IF(AngabeNRF=1,F328/NRF,TextNRF)</f>
        <v>no net floor space</v>
      </c>
      <c r="G395" s="249" t="str">
        <f t="shared" si="32"/>
        <v>no net floor space</v>
      </c>
      <c r="H395" s="249" t="str">
        <f t="shared" si="32"/>
        <v>no net floor space</v>
      </c>
    </row>
    <row r="396" spans="3:8" s="529" customFormat="1" ht="15.75" hidden="1" outlineLevel="1">
      <c r="C396" s="15" t="s">
        <v>445</v>
      </c>
      <c r="D396" s="14"/>
      <c r="E396" s="529" t="s">
        <v>1468</v>
      </c>
      <c r="F396" s="249" t="str">
        <f t="shared" si="32"/>
        <v>no net floor space</v>
      </c>
      <c r="G396" s="249" t="str">
        <f t="shared" si="32"/>
        <v>no net floor space</v>
      </c>
      <c r="H396" s="249" t="str">
        <f t="shared" si="32"/>
        <v>no net floor space</v>
      </c>
    </row>
    <row r="397" spans="3:8" s="529" customFormat="1" ht="15.75" hidden="1" outlineLevel="1">
      <c r="C397" s="15" t="s">
        <v>446</v>
      </c>
      <c r="D397" s="14"/>
      <c r="E397" s="529" t="s">
        <v>1468</v>
      </c>
      <c r="F397" s="249" t="str">
        <f t="shared" si="32"/>
        <v>no net floor space</v>
      </c>
      <c r="G397" s="249" t="str">
        <f t="shared" si="32"/>
        <v>no net floor space</v>
      </c>
      <c r="H397" s="249" t="str">
        <f t="shared" si="32"/>
        <v>no net floor space</v>
      </c>
    </row>
    <row r="398" spans="3:8" s="529" customFormat="1" hidden="1" outlineLevel="1">
      <c r="C398" s="14"/>
      <c r="D398" s="14"/>
      <c r="E398" s="14"/>
      <c r="F398" s="249"/>
      <c r="G398" s="249"/>
      <c r="H398" s="249"/>
    </row>
    <row r="399" spans="3:8" s="529" customFormat="1" hidden="1" outlineLevel="1">
      <c r="C399" s="521" t="s">
        <v>1464</v>
      </c>
      <c r="D399" s="14"/>
      <c r="E399" s="14"/>
      <c r="F399" s="249"/>
      <c r="G399" s="249"/>
      <c r="H399" s="249"/>
    </row>
    <row r="400" spans="3:8" s="529" customFormat="1" ht="15.75" hidden="1" outlineLevel="1">
      <c r="C400" s="15" t="s">
        <v>1465</v>
      </c>
      <c r="D400" s="14"/>
      <c r="E400" s="529" t="s">
        <v>1468</v>
      </c>
      <c r="F400" s="249" t="str">
        <f t="shared" ref="F400:H402" si="33">IF(AngabeNRF=1,F358/NRF,TextNRF)</f>
        <v>no net floor space</v>
      </c>
      <c r="G400" s="249" t="str">
        <f t="shared" si="33"/>
        <v>no net floor space</v>
      </c>
      <c r="H400" s="249" t="str">
        <f t="shared" si="33"/>
        <v>no net floor space</v>
      </c>
    </row>
    <row r="401" spans="3:8" s="529" customFormat="1" ht="15.75" hidden="1" outlineLevel="1">
      <c r="C401" s="15" t="s">
        <v>1466</v>
      </c>
      <c r="D401" s="14"/>
      <c r="E401" s="529" t="s">
        <v>1468</v>
      </c>
      <c r="F401" s="249" t="str">
        <f t="shared" si="33"/>
        <v>no net floor space</v>
      </c>
      <c r="G401" s="249" t="str">
        <f t="shared" si="33"/>
        <v>no net floor space</v>
      </c>
      <c r="H401" s="249" t="str">
        <f t="shared" si="33"/>
        <v>no net floor space</v>
      </c>
    </row>
    <row r="402" spans="3:8" s="529" customFormat="1" ht="15.75" hidden="1" outlineLevel="1">
      <c r="C402" s="15" t="s">
        <v>1467</v>
      </c>
      <c r="D402" s="14"/>
      <c r="E402" s="529" t="s">
        <v>1468</v>
      </c>
      <c r="F402" s="249" t="str">
        <f t="shared" si="33"/>
        <v>no net floor space</v>
      </c>
      <c r="G402" s="249" t="str">
        <f t="shared" si="33"/>
        <v>no net floor space</v>
      </c>
      <c r="H402" s="249" t="str">
        <f t="shared" si="33"/>
        <v>no net floor space</v>
      </c>
    </row>
    <row r="403" spans="3:8" s="529" customFormat="1" hidden="1" outlineLevel="1">
      <c r="F403" s="626"/>
      <c r="G403" s="626"/>
      <c r="H403" s="626"/>
    </row>
    <row r="404" spans="3:8" s="529" customFormat="1" hidden="1" outlineLevel="1">
      <c r="F404" s="626"/>
      <c r="G404" s="626"/>
      <c r="H404" s="626"/>
    </row>
    <row r="405" spans="3:8" collapsed="1"/>
  </sheetData>
  <sheetProtection algorithmName="SHA-512" hashValue="PTIk/E/bkX1miu/Vst03Dg5W/YJwVhFnxiu2Q8nKbEc2MeThrsvcZ28l+v+Iscx+MvUj3fq68/PV6w6uLHWQtQ==" saltValue="X5eqWjsC33YKQXSnG1o8hw==" spinCount="100000" sheet="1" objects="1" scenarios="1" formatColumns="0" formatRows="0" selectLockedCells="1"/>
  <mergeCells count="55">
    <mergeCell ref="C231:E231"/>
    <mergeCell ref="C88:E88"/>
    <mergeCell ref="C82:E82"/>
    <mergeCell ref="C186:E186"/>
    <mergeCell ref="C106:E106"/>
    <mergeCell ref="D107:E107"/>
    <mergeCell ref="C112:E112"/>
    <mergeCell ref="D113:E113"/>
    <mergeCell ref="C118:E118"/>
    <mergeCell ref="C122:E122"/>
    <mergeCell ref="B205:E205"/>
    <mergeCell ref="C134:E134"/>
    <mergeCell ref="C100:E100"/>
    <mergeCell ref="C213:D213"/>
    <mergeCell ref="C212:D212"/>
    <mergeCell ref="C172:E172"/>
    <mergeCell ref="B209:C209"/>
    <mergeCell ref="B206:E206"/>
    <mergeCell ref="B176:C176"/>
    <mergeCell ref="C229:E229"/>
    <mergeCell ref="C225:D225"/>
    <mergeCell ref="C226:D226"/>
    <mergeCell ref="C227:D227"/>
    <mergeCell ref="C222:E222"/>
    <mergeCell ref="C223:E223"/>
    <mergeCell ref="C224:D224"/>
    <mergeCell ref="C42:E42"/>
    <mergeCell ref="C36:E36"/>
    <mergeCell ref="C154:E154"/>
    <mergeCell ref="B140:E140"/>
    <mergeCell ref="C180:E180"/>
    <mergeCell ref="B166:E166"/>
    <mergeCell ref="C160:E160"/>
    <mergeCell ref="B168:C168"/>
    <mergeCell ref="B142:C142"/>
    <mergeCell ref="C146:E146"/>
    <mergeCell ref="B150:C150"/>
    <mergeCell ref="C48:E48"/>
    <mergeCell ref="D49:E49"/>
    <mergeCell ref="B21:E21"/>
    <mergeCell ref="B139:E139"/>
    <mergeCell ref="B191:E191"/>
    <mergeCell ref="B165:E165"/>
    <mergeCell ref="B80:C80"/>
    <mergeCell ref="C94:E94"/>
    <mergeCell ref="C64:E64"/>
    <mergeCell ref="C70:E70"/>
    <mergeCell ref="C54:E54"/>
    <mergeCell ref="D55:E55"/>
    <mergeCell ref="B24:C24"/>
    <mergeCell ref="C60:E60"/>
    <mergeCell ref="C76:E76"/>
    <mergeCell ref="B22:E22"/>
    <mergeCell ref="C30:E30"/>
    <mergeCell ref="C128:E128"/>
  </mergeCells>
  <dataValidations count="6">
    <dataValidation type="decimal" operator="greaterThanOrEqual" allowBlank="1" showInputMessage="1" showErrorMessage="1" sqref="F96:H96 F90:H90 F108:H108 F114:H114 F56:H56 F50:H50 F44:H44 F38:H38 F32:H32 F174:H174 F102:H102 F162:H162 F156:H156 F148:H148 F226:H227 F182:H182 F188:H188" xr:uid="{00000000-0002-0000-0300-000000000000}">
      <formula1>0</formula1>
    </dataValidation>
    <dataValidation operator="greaterThanOrEqual" allowBlank="1" showInputMessage="1" showErrorMessage="1" sqref="F72:H72 D113:E113 F130:H130 F66:H66 F124:H124 D107:E107 D49:E49 D55:E55 F78:H78 F136:H136" xr:uid="{00000000-0002-0000-0300-000001000000}"/>
    <dataValidation type="list" allowBlank="1" showInputMessage="1" showErrorMessage="1" sqref="C106:E106 C112:E112" xr:uid="{00000000-0002-0000-0300-000002000000}">
      <formula1>$D$66:$D$88</formula1>
    </dataValidation>
    <dataValidation type="list" allowBlank="1" showInputMessage="1" showErrorMessage="1" sqref="C48:E48 C54:E54" xr:uid="{00000000-0002-0000-0300-000003000000}">
      <formula1>$D$35:$D$45</formula1>
    </dataValidation>
    <dataValidation type="decimal" allowBlank="1" showInputMessage="1" showErrorMessage="1" sqref="F205:H207" xr:uid="{00000000-0002-0000-0300-000004000000}">
      <formula1>0</formula1>
      <formula2>1</formula2>
    </dataValidation>
    <dataValidation type="list" allowBlank="1" showInputMessage="1" showErrorMessage="1" sqref="C180:E180" xr:uid="{00000000-0002-0000-0300-000005000000}">
      <formula1>$A$274:$A$277</formula1>
    </dataValidation>
  </dataValidations>
  <pageMargins left="0.7" right="0.7" top="0.78740157499999996" bottom="0.78740157499999996" header="0.3" footer="0.3"/>
  <pageSetup paperSize="9" scale="21" orientation="portrait" verticalDpi="200" r:id="rId1"/>
  <ignoredErrors>
    <ignoredError sqref="F67:F69 F125:F127 F73:F75 F131:F133" formula="1"/>
    <ignoredError sqref="F205:H205" unlockedFormula="1"/>
  </ignoredError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6000000}">
          <x14:formula1>
            <xm:f>'ANNEX 1 Emission Factors'!$B$41:$B$58</xm:f>
          </x14:formula1>
          <xm:sqref>C134:E134 C88:E88 C94:E94 C100:E100 C122:E122 C128:E128</xm:sqref>
        </x14:dataValidation>
        <x14:dataValidation type="list" allowBlank="1" showInputMessage="1" showErrorMessage="1" xr:uid="{00000000-0002-0000-0300-000007000000}">
          <x14:formula1>
            <xm:f>'ANNEX 1 Emission Factors'!$B$14:$B$16</xm:f>
          </x14:formula1>
          <xm:sqref>C154:E154</xm:sqref>
        </x14:dataValidation>
        <x14:dataValidation type="list" allowBlank="1" showInputMessage="1" showErrorMessage="1" xr:uid="{00000000-0002-0000-0300-000008000000}">
          <x14:formula1>
            <xm:f>'ANNEX 1 Emission Factors'!$B$9:$B$10</xm:f>
          </x14:formula1>
          <xm:sqref>C146:E146</xm:sqref>
        </x14:dataValidation>
        <x14:dataValidation type="list" allowBlank="1" showInputMessage="1" showErrorMessage="1" xr:uid="{00000000-0002-0000-0300-000009000000}">
          <x14:formula1>
            <xm:f>'ANNEX 1 Emission Factors'!$B$17</xm:f>
          </x14:formula1>
          <xm:sqref>C160:E160</xm:sqref>
        </x14:dataValidation>
        <x14:dataValidation type="list" allowBlank="1" showInputMessage="1" showErrorMessage="1" xr:uid="{00000000-0002-0000-0300-00000A000000}">
          <x14:formula1>
            <xm:f>Variablen!$B$55:$B$56</xm:f>
          </x14:formula1>
          <xm:sqref>F223:H223</xm:sqref>
        </x14:dataValidation>
        <x14:dataValidation type="list" allowBlank="1" showInputMessage="1" showErrorMessage="1" xr:uid="{00000000-0002-0000-0300-00000B000000}">
          <x14:formula1>
            <xm:f>'ANNEX 1 Emission Factors'!$B$56:$B$58</xm:f>
          </x14:formula1>
          <xm:sqref>C186:E186</xm:sqref>
        </x14:dataValidation>
        <x14:dataValidation type="list" allowBlank="1" showInputMessage="1" showErrorMessage="1" xr:uid="{00000000-0002-0000-0300-00000C000000}">
          <x14:formula1>
            <xm:f>'ANNEX 1 Emission Factors'!$B$23:$B$29</xm:f>
          </x14:formula1>
          <xm:sqref>C30:E30 C36:E36 C42:E42 C64:E64 C70:E70 C76:E76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2:AN489"/>
  <sheetViews>
    <sheetView zoomScale="90" zoomScaleNormal="90" zoomScaleSheetLayoutView="90" workbookViewId="0">
      <pane ySplit="21" topLeftCell="A22" activePane="bottomLeft" state="frozen"/>
      <selection pane="bottomLeft" activeCell="B5" sqref="B5:D5"/>
    </sheetView>
  </sheetViews>
  <sheetFormatPr baseColWidth="10" defaultColWidth="11.42578125" defaultRowHeight="12.75" outlineLevelRow="1"/>
  <cols>
    <col min="1" max="2" width="11.42578125" style="14"/>
    <col min="3" max="3" width="47.5703125" style="14" customWidth="1"/>
    <col min="4" max="4" width="12.5703125" style="14" customWidth="1"/>
    <col min="5" max="5" width="12.7109375" style="14" customWidth="1"/>
    <col min="6" max="6" width="3.7109375" style="32" customWidth="1"/>
    <col min="7" max="7" width="30.7109375" style="14" customWidth="1"/>
    <col min="8" max="38" width="25.7109375" style="14" customWidth="1" collapsed="1"/>
    <col min="39" max="16384" width="11.42578125" style="14"/>
  </cols>
  <sheetData>
    <row r="2" spans="1:38" s="454" customFormat="1" ht="20.100000000000001" customHeight="1">
      <c r="A2" s="453" t="str">
        <f>HLOOKUP(Start!$B$14,Sprachen_allg!B:Z,ROWS(Sprachen_allg!1:150),FALSE)</f>
        <v>PART 2a): Climate Action Roadmap – action plan to achieve climate action targets</v>
      </c>
      <c r="B2" s="453"/>
      <c r="F2" s="455"/>
    </row>
    <row r="3" spans="1:38" ht="13.5" thickBot="1"/>
    <row r="4" spans="1:38" ht="13.5" thickBot="1">
      <c r="B4" s="145" t="str">
        <f>HLOOKUP(Start!$B$14,Sprachen_allg!B:Z,ROWS(Sprachen_allg!1:153),FALSE)</f>
        <v>Current year of evaluation:</v>
      </c>
      <c r="G4" s="50"/>
      <c r="H4" s="186"/>
      <c r="I4" s="377"/>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ht="13.5" thickBot="1">
      <c r="B5" s="830">
        <v>2019</v>
      </c>
      <c r="C5" s="831"/>
      <c r="D5" s="832"/>
      <c r="E5" s="54" t="str">
        <f>HLOOKUP(Start!$B$14,Sprachen_allg!B:Z,ROWS(Sprachen_allg!1:244),FALSE)</f>
        <v>Year</v>
      </c>
      <c r="G5" s="53"/>
      <c r="H5" s="379" t="str">
        <f>HLOOKUP(Start!$B$14,Sprachen_allg!B:Z,ROWS(Sprachen_allg!1:243),FALSE)</f>
        <v>Data for</v>
      </c>
      <c r="I5" s="383" t="str">
        <f t="shared" ref="I5:AL5" si="0">H5</f>
        <v>Data for</v>
      </c>
      <c r="J5" s="146" t="str">
        <f t="shared" si="0"/>
        <v>Data for</v>
      </c>
      <c r="K5" s="146" t="str">
        <f t="shared" si="0"/>
        <v>Data for</v>
      </c>
      <c r="L5" s="146" t="str">
        <f t="shared" si="0"/>
        <v>Data for</v>
      </c>
      <c r="M5" s="146" t="str">
        <f t="shared" si="0"/>
        <v>Data for</v>
      </c>
      <c r="N5" s="146" t="str">
        <f t="shared" si="0"/>
        <v>Data for</v>
      </c>
      <c r="O5" s="146" t="str">
        <f t="shared" si="0"/>
        <v>Data for</v>
      </c>
      <c r="P5" s="146" t="str">
        <f t="shared" si="0"/>
        <v>Data for</v>
      </c>
      <c r="Q5" s="146" t="str">
        <f t="shared" si="0"/>
        <v>Data for</v>
      </c>
      <c r="R5" s="146" t="str">
        <f t="shared" si="0"/>
        <v>Data for</v>
      </c>
      <c r="S5" s="146" t="str">
        <f t="shared" si="0"/>
        <v>Data for</v>
      </c>
      <c r="T5" s="146" t="str">
        <f t="shared" si="0"/>
        <v>Data for</v>
      </c>
      <c r="U5" s="146" t="str">
        <f t="shared" si="0"/>
        <v>Data for</v>
      </c>
      <c r="V5" s="146" t="str">
        <f t="shared" si="0"/>
        <v>Data for</v>
      </c>
      <c r="W5" s="146" t="str">
        <f t="shared" si="0"/>
        <v>Data for</v>
      </c>
      <c r="X5" s="146" t="str">
        <f t="shared" si="0"/>
        <v>Data for</v>
      </c>
      <c r="Y5" s="146" t="str">
        <f t="shared" si="0"/>
        <v>Data for</v>
      </c>
      <c r="Z5" s="146" t="str">
        <f t="shared" si="0"/>
        <v>Data for</v>
      </c>
      <c r="AA5" s="146" t="str">
        <f t="shared" si="0"/>
        <v>Data for</v>
      </c>
      <c r="AB5" s="146" t="str">
        <f t="shared" si="0"/>
        <v>Data for</v>
      </c>
      <c r="AC5" s="146" t="str">
        <f t="shared" si="0"/>
        <v>Data for</v>
      </c>
      <c r="AD5" s="146" t="str">
        <f t="shared" si="0"/>
        <v>Data for</v>
      </c>
      <c r="AE5" s="146" t="str">
        <f t="shared" si="0"/>
        <v>Data for</v>
      </c>
      <c r="AF5" s="146" t="str">
        <f t="shared" si="0"/>
        <v>Data for</v>
      </c>
      <c r="AG5" s="146" t="str">
        <f t="shared" si="0"/>
        <v>Data for</v>
      </c>
      <c r="AH5" s="146" t="str">
        <f t="shared" si="0"/>
        <v>Data for</v>
      </c>
      <c r="AI5" s="146" t="str">
        <f t="shared" si="0"/>
        <v>Data for</v>
      </c>
      <c r="AJ5" s="146" t="str">
        <f t="shared" si="0"/>
        <v>Data for</v>
      </c>
      <c r="AK5" s="146" t="str">
        <f t="shared" si="0"/>
        <v>Data for</v>
      </c>
      <c r="AL5" s="146" t="str">
        <f t="shared" si="0"/>
        <v>Data for</v>
      </c>
    </row>
    <row r="6" spans="1:38">
      <c r="E6" s="54"/>
      <c r="F6" s="147"/>
      <c r="G6" s="547" t="str">
        <f>HLOOKUP(Start!$B$14,Sprachen_allg!B:Z,ROWS(Sprachen_allg!1:242),FALSE)</f>
        <v>Initial value of CAR</v>
      </c>
      <c r="H6" s="380">
        <v>2020</v>
      </c>
      <c r="I6" s="148">
        <f t="shared" ref="I6:AL6" si="1">H$6+1</f>
        <v>2021</v>
      </c>
      <c r="J6" s="148">
        <f t="shared" si="1"/>
        <v>2022</v>
      </c>
      <c r="K6" s="148">
        <f t="shared" si="1"/>
        <v>2023</v>
      </c>
      <c r="L6" s="148">
        <f t="shared" si="1"/>
        <v>2024</v>
      </c>
      <c r="M6" s="148">
        <f t="shared" si="1"/>
        <v>2025</v>
      </c>
      <c r="N6" s="148">
        <f t="shared" si="1"/>
        <v>2026</v>
      </c>
      <c r="O6" s="148">
        <f t="shared" si="1"/>
        <v>2027</v>
      </c>
      <c r="P6" s="148">
        <f t="shared" si="1"/>
        <v>2028</v>
      </c>
      <c r="Q6" s="148">
        <f t="shared" si="1"/>
        <v>2029</v>
      </c>
      <c r="R6" s="148">
        <f t="shared" si="1"/>
        <v>2030</v>
      </c>
      <c r="S6" s="148">
        <f t="shared" si="1"/>
        <v>2031</v>
      </c>
      <c r="T6" s="148">
        <f t="shared" si="1"/>
        <v>2032</v>
      </c>
      <c r="U6" s="148">
        <f t="shared" si="1"/>
        <v>2033</v>
      </c>
      <c r="V6" s="148">
        <f t="shared" si="1"/>
        <v>2034</v>
      </c>
      <c r="W6" s="148">
        <f t="shared" si="1"/>
        <v>2035</v>
      </c>
      <c r="X6" s="148">
        <f t="shared" si="1"/>
        <v>2036</v>
      </c>
      <c r="Y6" s="148">
        <f t="shared" si="1"/>
        <v>2037</v>
      </c>
      <c r="Z6" s="148">
        <f t="shared" si="1"/>
        <v>2038</v>
      </c>
      <c r="AA6" s="148">
        <f t="shared" si="1"/>
        <v>2039</v>
      </c>
      <c r="AB6" s="148">
        <f t="shared" si="1"/>
        <v>2040</v>
      </c>
      <c r="AC6" s="148">
        <f t="shared" si="1"/>
        <v>2041</v>
      </c>
      <c r="AD6" s="148">
        <f t="shared" si="1"/>
        <v>2042</v>
      </c>
      <c r="AE6" s="148">
        <f t="shared" si="1"/>
        <v>2043</v>
      </c>
      <c r="AF6" s="148">
        <f t="shared" si="1"/>
        <v>2044</v>
      </c>
      <c r="AG6" s="148">
        <f t="shared" si="1"/>
        <v>2045</v>
      </c>
      <c r="AH6" s="148">
        <f t="shared" si="1"/>
        <v>2046</v>
      </c>
      <c r="AI6" s="148">
        <f t="shared" si="1"/>
        <v>2047</v>
      </c>
      <c r="AJ6" s="148">
        <f t="shared" si="1"/>
        <v>2048</v>
      </c>
      <c r="AK6" s="148">
        <f t="shared" si="1"/>
        <v>2049</v>
      </c>
      <c r="AL6" s="148">
        <f t="shared" si="1"/>
        <v>2050</v>
      </c>
    </row>
    <row r="7" spans="1:38" ht="13.5" thickBot="1">
      <c r="B7" s="145" t="str">
        <f>HLOOKUP(Start!$B$14,Sprachen_allg!B:Z,ROWS(Sprachen_allg!1:154),FALSE)</f>
        <v>Scheduled point in time for the achievement "carbon-neutral building operation":</v>
      </c>
      <c r="G7" s="58">
        <v>0</v>
      </c>
      <c r="H7" s="380" t="str">
        <f t="shared" ref="H7:AL7" si="2">IF(H6&lt;$B$5,Messen,IF(H6=$B$5,aktJahr,IF(H6&gt;$B$5,Plan,"")))</f>
        <v>planned</v>
      </c>
      <c r="I7" s="517" t="str">
        <f t="shared" si="2"/>
        <v>planned</v>
      </c>
      <c r="J7" s="517" t="str">
        <f t="shared" si="2"/>
        <v>planned</v>
      </c>
      <c r="K7" s="517" t="str">
        <f t="shared" si="2"/>
        <v>planned</v>
      </c>
      <c r="L7" s="517" t="str">
        <f t="shared" si="2"/>
        <v>planned</v>
      </c>
      <c r="M7" s="517" t="str">
        <f t="shared" si="2"/>
        <v>planned</v>
      </c>
      <c r="N7" s="517" t="str">
        <f t="shared" si="2"/>
        <v>planned</v>
      </c>
      <c r="O7" s="517" t="str">
        <f t="shared" si="2"/>
        <v>planned</v>
      </c>
      <c r="P7" s="517" t="str">
        <f t="shared" si="2"/>
        <v>planned</v>
      </c>
      <c r="Q7" s="517" t="str">
        <f t="shared" si="2"/>
        <v>planned</v>
      </c>
      <c r="R7" s="517" t="str">
        <f t="shared" si="2"/>
        <v>planned</v>
      </c>
      <c r="S7" s="517" t="str">
        <f t="shared" si="2"/>
        <v>planned</v>
      </c>
      <c r="T7" s="517" t="str">
        <f t="shared" si="2"/>
        <v>planned</v>
      </c>
      <c r="U7" s="517" t="str">
        <f t="shared" si="2"/>
        <v>planned</v>
      </c>
      <c r="V7" s="517" t="str">
        <f t="shared" si="2"/>
        <v>planned</v>
      </c>
      <c r="W7" s="517" t="str">
        <f t="shared" si="2"/>
        <v>planned</v>
      </c>
      <c r="X7" s="517" t="str">
        <f t="shared" si="2"/>
        <v>planned</v>
      </c>
      <c r="Y7" s="517" t="str">
        <f t="shared" si="2"/>
        <v>planned</v>
      </c>
      <c r="Z7" s="517" t="str">
        <f t="shared" si="2"/>
        <v>planned</v>
      </c>
      <c r="AA7" s="517" t="str">
        <f t="shared" si="2"/>
        <v>planned</v>
      </c>
      <c r="AB7" s="517" t="str">
        <f t="shared" si="2"/>
        <v>planned</v>
      </c>
      <c r="AC7" s="517" t="str">
        <f t="shared" si="2"/>
        <v>planned</v>
      </c>
      <c r="AD7" s="517" t="str">
        <f t="shared" si="2"/>
        <v>planned</v>
      </c>
      <c r="AE7" s="517" t="str">
        <f t="shared" si="2"/>
        <v>planned</v>
      </c>
      <c r="AF7" s="517" t="str">
        <f t="shared" si="2"/>
        <v>planned</v>
      </c>
      <c r="AG7" s="517" t="str">
        <f t="shared" si="2"/>
        <v>planned</v>
      </c>
      <c r="AH7" s="517" t="str">
        <f t="shared" si="2"/>
        <v>planned</v>
      </c>
      <c r="AI7" s="517" t="str">
        <f t="shared" si="2"/>
        <v>planned</v>
      </c>
      <c r="AJ7" s="517" t="str">
        <f t="shared" si="2"/>
        <v>planned</v>
      </c>
      <c r="AK7" s="517" t="str">
        <f t="shared" si="2"/>
        <v>planned</v>
      </c>
      <c r="AL7" s="517" t="str">
        <f t="shared" si="2"/>
        <v>planned</v>
      </c>
    </row>
    <row r="8" spans="1:38" ht="13.5" outlineLevel="1" thickBot="1">
      <c r="B8" s="830">
        <v>2050</v>
      </c>
      <c r="C8" s="831"/>
      <c r="D8" s="832"/>
      <c r="E8" s="54" t="str">
        <f>E5</f>
        <v>Year</v>
      </c>
      <c r="G8" s="60"/>
      <c r="H8" s="15"/>
      <c r="I8" s="202"/>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1:38" outlineLevel="1">
      <c r="G9" s="60"/>
      <c r="H9" s="15"/>
      <c r="I9" s="202"/>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ht="15.75" outlineLevel="1">
      <c r="B10" s="100" t="str">
        <f>HLOOKUP(Start!$B$14,Sprachen_allg!B:Z,ROWS(Sprachen_allg!1:155),FALSE)</f>
        <v>Measures</v>
      </c>
      <c r="G10" s="60"/>
      <c r="H10" s="15"/>
      <c r="I10" s="202"/>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row>
    <row r="11" spans="1:38" ht="13.5" outlineLevel="1" thickBot="1">
      <c r="G11" s="60"/>
      <c r="H11" s="15"/>
      <c r="I11" s="202"/>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row>
    <row r="12" spans="1:38" outlineLevel="1">
      <c r="B12" s="150" t="str">
        <f>HLOOKUP(Start!$B$14,Sprachen_allg!B:Z,ROWS(Sprachen_allg!1:156),FALSE)</f>
        <v>Action area 1 (optional)</v>
      </c>
      <c r="C12" s="151"/>
      <c r="D12" s="151"/>
      <c r="E12" s="152"/>
      <c r="F12" s="152"/>
      <c r="G12" s="60"/>
      <c r="H12" s="397"/>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row>
    <row r="13" spans="1:38" outlineLevel="1">
      <c r="B13" s="153" t="str">
        <f>HLOOKUP(Start!$B$14,Sprachen_allg!B:Z,ROWS(Sprachen_allg!1:157),FALSE)</f>
        <v>Action area 2 (optional)</v>
      </c>
      <c r="C13" s="15"/>
      <c r="D13" s="15"/>
      <c r="E13" s="154"/>
      <c r="F13" s="154"/>
      <c r="G13" s="155"/>
      <c r="H13" s="397"/>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row>
    <row r="14" spans="1:38" outlineLevel="1">
      <c r="B14" s="156" t="str">
        <f>HLOOKUP(Start!$B$14,Sprachen_allg!B:Z,ROWS(Sprachen_allg!1:158),FALSE)</f>
        <v>Description of the measures/groups of measures</v>
      </c>
      <c r="C14" s="157"/>
      <c r="D14" s="157"/>
      <c r="E14" s="157"/>
      <c r="F14" s="157"/>
      <c r="G14" s="155"/>
      <c r="H14" s="841"/>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row>
    <row r="15" spans="1:38" outlineLevel="1">
      <c r="B15" s="158"/>
      <c r="C15" s="128"/>
      <c r="D15" s="128"/>
      <c r="E15" s="128"/>
      <c r="F15" s="128"/>
      <c r="G15" s="155"/>
      <c r="H15" s="842"/>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row>
    <row r="16" spans="1:38" ht="51" customHeight="1" outlineLevel="1">
      <c r="B16" s="835" t="str">
        <f>HLOOKUP(Start!$B$14,Sprachen_allg!B:Z,ROWS(Sprachen_allg!1:159),FALSE)</f>
        <v>Important note when using 'Green Electricity':
According to the framework (p. 32), green electricity can only be used as the final measure in the Climate Action Roadmap if this step achieves a carbon-neutral CO2 balance (steering effect).</v>
      </c>
      <c r="C16" s="836"/>
      <c r="D16" s="836"/>
      <c r="E16" s="836"/>
      <c r="F16" s="837"/>
      <c r="G16" s="155"/>
      <c r="H16" s="842"/>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row>
    <row r="17" spans="2:38" ht="34.5" customHeight="1" outlineLevel="1">
      <c r="B17" s="835" t="str">
        <f>HLOOKUP(Start!$B$14,Sprachen_allg!B:Z,ROWS(Sprachen_allg!1:160),FALSE)</f>
        <v>When using the CAR for reporting in actual operation: According to the framework (p. 32), the earliest possible use in actual operation makes perfect sense and should be considered for reporting.</v>
      </c>
      <c r="C17" s="836"/>
      <c r="D17" s="836"/>
      <c r="E17" s="836"/>
      <c r="F17" s="837"/>
      <c r="G17" s="155"/>
      <c r="H17" s="842"/>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row>
    <row r="18" spans="2:38" outlineLevel="1">
      <c r="B18" s="159"/>
      <c r="C18" s="160"/>
      <c r="D18" s="160"/>
      <c r="E18" s="128"/>
      <c r="F18" s="160"/>
      <c r="G18" s="155"/>
      <c r="H18" s="843"/>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row>
    <row r="19" spans="2:38" ht="13.5" outlineLevel="1">
      <c r="B19" s="762" t="str">
        <f>HLOOKUP(Start!$B$14,Sprachen_allg!B:Z,ROWS(Sprachen_allg!1:161),FALSE)</f>
        <v>GHG emissions (Module B5 according to EN 15978)</v>
      </c>
      <c r="C19" s="763"/>
      <c r="D19" s="763"/>
      <c r="E19" s="115" t="s">
        <v>32</v>
      </c>
      <c r="F19" s="161"/>
      <c r="G19" s="155"/>
      <c r="H19" s="398"/>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row>
    <row r="20" spans="2:38" ht="13.5" outlineLevel="1" thickBot="1">
      <c r="B20" s="92" t="str">
        <f>HLOOKUP(Start!$B$14,Sprachen_allg!B:Z,ROWS(Sprachen_allg!1:162),FALSE)</f>
        <v>Row(s) in Climate Action Roadmap</v>
      </c>
      <c r="C20" s="162"/>
      <c r="D20" s="162"/>
      <c r="E20" s="163"/>
      <c r="F20" s="163"/>
      <c r="G20" s="60"/>
      <c r="H20" s="399"/>
      <c r="I20" s="372"/>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row>
    <row r="21" spans="2:38" s="162" customFormat="1" ht="13.5" thickBot="1">
      <c r="F21" s="163"/>
      <c r="G21" s="164"/>
      <c r="H21" s="381"/>
      <c r="I21" s="384"/>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row>
    <row r="22" spans="2:38">
      <c r="G22" s="60"/>
      <c r="H22" s="15"/>
      <c r="I22" s="202"/>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2:38" ht="15.75">
      <c r="B23" s="100" t="str">
        <f>'PART 1 Status assessment'!B21</f>
        <v>Final energy imported into the system boundary ("Import")</v>
      </c>
      <c r="G23" s="60"/>
      <c r="H23" s="15"/>
      <c r="I23" s="202"/>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2:38" ht="24.95" customHeight="1">
      <c r="B24" s="806" t="str">
        <f>'PART 1 Status assessment'!B22:E22</f>
        <v>According to the Framework:
GHG emissions related to building energy import ("Import").</v>
      </c>
      <c r="C24" s="806"/>
      <c r="D24" s="806"/>
      <c r="E24" s="806"/>
      <c r="G24" s="60"/>
      <c r="H24" s="15"/>
      <c r="I24" s="202"/>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2:38" ht="13.5" thickBot="1">
      <c r="G25" s="60"/>
      <c r="H25" s="15"/>
      <c r="I25" s="202"/>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2:38" ht="18.75" customHeight="1" thickBot="1">
      <c r="B26" s="798" t="str">
        <f>HLOOKUP(Start!$B$14,Sprachen_allg!B:Z,ROWS(Sprachen_allg!1:163),FALSE)</f>
        <v>Electrical energy</v>
      </c>
      <c r="C26" s="799"/>
      <c r="D26" s="61"/>
      <c r="E26" s="62"/>
      <c r="F26" s="166"/>
      <c r="G26" s="60"/>
      <c r="H26" s="15"/>
      <c r="I26" s="202"/>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row>
    <row r="27" spans="2:38" ht="15.75" customHeight="1">
      <c r="B27" s="45"/>
      <c r="C27" s="40"/>
      <c r="D27" s="40"/>
      <c r="E27" s="63"/>
      <c r="F27" s="166"/>
      <c r="G27" s="60"/>
      <c r="H27" s="15"/>
      <c r="I27" s="202"/>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2:38" ht="15.75" customHeight="1">
      <c r="B28" s="64" t="str">
        <f>HLOOKUP(Start!$B$14,Sprachen_allg!B:Z,ROWS(Sprachen_allg!1:164),FALSE)</f>
        <v>1. Measured data available:</v>
      </c>
      <c r="C28" s="15"/>
      <c r="D28" s="40"/>
      <c r="E28" s="63"/>
      <c r="F28" s="166"/>
      <c r="G28" s="66"/>
      <c r="H28" s="63"/>
      <c r="I28" s="385"/>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row>
    <row r="29" spans="2:38" ht="15.75" customHeight="1">
      <c r="B29" s="64"/>
      <c r="C29" s="15"/>
      <c r="D29" s="40"/>
      <c r="E29" s="63"/>
      <c r="F29" s="166"/>
      <c r="G29" s="66"/>
      <c r="H29" s="63"/>
      <c r="I29" s="385"/>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row>
    <row r="30" spans="2:38" s="42" customFormat="1" ht="15.75" customHeight="1" thickBot="1">
      <c r="B30" s="168"/>
      <c r="C30" s="40" t="str">
        <f>HLOOKUP(Start!$B$14,Sprachen_allg!B:Z,ROWS(Sprachen_allg!1:165),FALSE)</f>
        <v>Electrical energy - Energy source 1.1</v>
      </c>
      <c r="D30" s="40"/>
      <c r="E30" s="40"/>
      <c r="F30" s="169"/>
      <c r="G30" s="68"/>
      <c r="H30" s="40"/>
      <c r="I30" s="371"/>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row>
    <row r="31" spans="2:38" ht="15.75" customHeight="1">
      <c r="B31" s="64"/>
      <c r="C31" s="69" t="str">
        <f>HLOOKUP(Start!$B$14,Sprachen_allg!B:Z,ROWS(Sprachen_allg!1:166),FALSE)</f>
        <v>Type of energy source</v>
      </c>
      <c r="D31" s="70"/>
      <c r="E31" s="71"/>
      <c r="F31" s="169"/>
      <c r="G31" s="66"/>
      <c r="H31" s="63"/>
      <c r="I31" s="385"/>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row>
    <row r="32" spans="2:38" ht="16.5" customHeight="1">
      <c r="B32" s="64"/>
      <c r="C32" s="827" t="str">
        <f>IF('PART 1 Status assessment'!C30="","",'PART 1 Status assessment'!C30)</f>
        <v/>
      </c>
      <c r="D32" s="828"/>
      <c r="E32" s="829"/>
      <c r="F32" s="169"/>
      <c r="G32" s="171"/>
      <c r="H32" s="400"/>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row>
    <row r="33" spans="2:38" ht="15.75" customHeight="1">
      <c r="B33" s="64"/>
      <c r="C33" s="357" t="str">
        <f>HLOOKUP(Start!$B$14,Sprachen_allg!B:Z,ROWS(Sprachen_allg!1:167),FALSE)</f>
        <v>CO2 factor [kgCO2eq/kWh]</v>
      </c>
      <c r="D33" s="833" t="str">
        <f>HLOOKUP(Start!$B$14,Sprachen_Einheiten!B:Z,ROWS(Sprachen_Einheiten!1:22),FALSE)</f>
        <v>[kgCO2eq/kWh]</v>
      </c>
      <c r="E33" s="834"/>
      <c r="F33" s="169"/>
      <c r="G33" s="94"/>
      <c r="H33" s="401" t="str">
        <f>IF($C32="",AuswahlEtr,VLOOKUP($C32,'ANNEX 1 Emission Factors'!$B$23:$AR$29,COLUMNS('ANNEX 1 Emission Factors'!$B:$H)+(H$6-2014),FALSE))</f>
        <v>Select energy source</v>
      </c>
      <c r="I33" s="376" t="str">
        <f>IF($C32="",AuswahlEtr,VLOOKUP($C32,'ANNEX 1 Emission Factors'!$B$23:$AR$29,COLUMNS('ANNEX 1 Emission Factors'!$B:$H)+(I$6-2014),FALSE))</f>
        <v>Select energy source</v>
      </c>
      <c r="J33" s="376" t="str">
        <f>IF($C32="",AuswahlEtr,VLOOKUP($C32,'ANNEX 1 Emission Factors'!$B$23:$AR$29,COLUMNS('ANNEX 1 Emission Factors'!$B:$H)+(J$6-2014),FALSE))</f>
        <v>Select energy source</v>
      </c>
      <c r="K33" s="376" t="str">
        <f>IF($C32="",AuswahlEtr,VLOOKUP($C32,'ANNEX 1 Emission Factors'!$B$23:$AR$29,COLUMNS('ANNEX 1 Emission Factors'!$B:$H)+(K$6-2014),FALSE))</f>
        <v>Select energy source</v>
      </c>
      <c r="L33" s="376" t="str">
        <f>IF($C32="",AuswahlEtr,VLOOKUP($C32,'ANNEX 1 Emission Factors'!$B$23:$AR$29,COLUMNS('ANNEX 1 Emission Factors'!$B:$H)+(L$6-2014),FALSE))</f>
        <v>Select energy source</v>
      </c>
      <c r="M33" s="376" t="str">
        <f>IF($C32="",AuswahlEtr,VLOOKUP($C32,'ANNEX 1 Emission Factors'!$B$23:$AR$29,COLUMNS('ANNEX 1 Emission Factors'!$B:$H)+(M$6-2014),FALSE))</f>
        <v>Select energy source</v>
      </c>
      <c r="N33" s="376" t="str">
        <f>IF($C32="",AuswahlEtr,VLOOKUP($C32,'ANNEX 1 Emission Factors'!$B$23:$AR$29,COLUMNS('ANNEX 1 Emission Factors'!$B:$H)+(N$6-2014),FALSE))</f>
        <v>Select energy source</v>
      </c>
      <c r="O33" s="376" t="str">
        <f>IF($C32="",AuswahlEtr,VLOOKUP($C32,'ANNEX 1 Emission Factors'!$B$23:$AR$29,COLUMNS('ANNEX 1 Emission Factors'!$B:$H)+(O$6-2014),FALSE))</f>
        <v>Select energy source</v>
      </c>
      <c r="P33" s="376" t="str">
        <f>IF($C32="",AuswahlEtr,VLOOKUP($C32,'ANNEX 1 Emission Factors'!$B$23:$AR$29,COLUMNS('ANNEX 1 Emission Factors'!$B:$H)+(P$6-2014),FALSE))</f>
        <v>Select energy source</v>
      </c>
      <c r="Q33" s="376" t="str">
        <f>IF($C32="",AuswahlEtr,VLOOKUP($C32,'ANNEX 1 Emission Factors'!$B$23:$AR$29,COLUMNS('ANNEX 1 Emission Factors'!$B:$H)+(Q$6-2014),FALSE))</f>
        <v>Select energy source</v>
      </c>
      <c r="R33" s="376" t="str">
        <f>IF($C32="",AuswahlEtr,VLOOKUP($C32,'ANNEX 1 Emission Factors'!$B$23:$AR$29,COLUMNS('ANNEX 1 Emission Factors'!$B:$H)+(R$6-2014),FALSE))</f>
        <v>Select energy source</v>
      </c>
      <c r="S33" s="376" t="str">
        <f>IF($C32="",AuswahlEtr,VLOOKUP($C32,'ANNEX 1 Emission Factors'!$B$23:$AR$29,COLUMNS('ANNEX 1 Emission Factors'!$B:$H)+(S$6-2014),FALSE))</f>
        <v>Select energy source</v>
      </c>
      <c r="T33" s="376" t="str">
        <f>IF($C32="",AuswahlEtr,VLOOKUP($C32,'ANNEX 1 Emission Factors'!$B$23:$AR$29,COLUMNS('ANNEX 1 Emission Factors'!$B:$H)+(T$6-2014),FALSE))</f>
        <v>Select energy source</v>
      </c>
      <c r="U33" s="376" t="str">
        <f>IF($C32="",AuswahlEtr,VLOOKUP($C32,'ANNEX 1 Emission Factors'!$B$23:$AR$29,COLUMNS('ANNEX 1 Emission Factors'!$B:$H)+(U$6-2014),FALSE))</f>
        <v>Select energy source</v>
      </c>
      <c r="V33" s="376" t="str">
        <f>IF($C32="",AuswahlEtr,VLOOKUP($C32,'ANNEX 1 Emission Factors'!$B$23:$AR$29,COLUMNS('ANNEX 1 Emission Factors'!$B:$H)+(V$6-2014),FALSE))</f>
        <v>Select energy source</v>
      </c>
      <c r="W33" s="376" t="str">
        <f>IF($C32="",AuswahlEtr,VLOOKUP($C32,'ANNEX 1 Emission Factors'!$B$23:$AR$29,COLUMNS('ANNEX 1 Emission Factors'!$B:$H)+(W$6-2014),FALSE))</f>
        <v>Select energy source</v>
      </c>
      <c r="X33" s="376" t="str">
        <f>IF($C32="",AuswahlEtr,VLOOKUP($C32,'ANNEX 1 Emission Factors'!$B$23:$AR$29,COLUMNS('ANNEX 1 Emission Factors'!$B:$H)+(X$6-2014),FALSE))</f>
        <v>Select energy source</v>
      </c>
      <c r="Y33" s="376" t="str">
        <f>IF($C32="",AuswahlEtr,VLOOKUP($C32,'ANNEX 1 Emission Factors'!$B$23:$AR$29,COLUMNS('ANNEX 1 Emission Factors'!$B:$H)+(Y$6-2014),FALSE))</f>
        <v>Select energy source</v>
      </c>
      <c r="Z33" s="376" t="str">
        <f>IF($C32="",AuswahlEtr,VLOOKUP($C32,'ANNEX 1 Emission Factors'!$B$23:$AR$29,COLUMNS('ANNEX 1 Emission Factors'!$B:$H)+(Z$6-2014),FALSE))</f>
        <v>Select energy source</v>
      </c>
      <c r="AA33" s="376" t="str">
        <f>IF($C32="",AuswahlEtr,VLOOKUP($C32,'ANNEX 1 Emission Factors'!$B$23:$AR$29,COLUMNS('ANNEX 1 Emission Factors'!$B:$H)+(AA$6-2014),FALSE))</f>
        <v>Select energy source</v>
      </c>
      <c r="AB33" s="376" t="str">
        <f>IF($C32="",AuswahlEtr,VLOOKUP($C32,'ANNEX 1 Emission Factors'!$B$23:$AR$29,COLUMNS('ANNEX 1 Emission Factors'!$B:$H)+(AB$6-2014),FALSE))</f>
        <v>Select energy source</v>
      </c>
      <c r="AC33" s="376" t="str">
        <f>IF($C32="",AuswahlEtr,VLOOKUP($C32,'ANNEX 1 Emission Factors'!$B$23:$AR$29,COLUMNS('ANNEX 1 Emission Factors'!$B:$H)+(AC$6-2014),FALSE))</f>
        <v>Select energy source</v>
      </c>
      <c r="AD33" s="376" t="str">
        <f>IF($C32="",AuswahlEtr,VLOOKUP($C32,'ANNEX 1 Emission Factors'!$B$23:$AR$29,COLUMNS('ANNEX 1 Emission Factors'!$B:$H)+(AD$6-2014),FALSE))</f>
        <v>Select energy source</v>
      </c>
      <c r="AE33" s="376" t="str">
        <f>IF($C32="",AuswahlEtr,VLOOKUP($C32,'ANNEX 1 Emission Factors'!$B$23:$AR$29,COLUMNS('ANNEX 1 Emission Factors'!$B:$H)+(AE$6-2014),FALSE))</f>
        <v>Select energy source</v>
      </c>
      <c r="AF33" s="376" t="str">
        <f>IF($C32="",AuswahlEtr,VLOOKUP($C32,'ANNEX 1 Emission Factors'!$B$23:$AR$29,COLUMNS('ANNEX 1 Emission Factors'!$B:$H)+(AF$6-2014),FALSE))</f>
        <v>Select energy source</v>
      </c>
      <c r="AG33" s="376" t="str">
        <f>IF($C32="",AuswahlEtr,VLOOKUP($C32,'ANNEX 1 Emission Factors'!$B$23:$AR$29,COLUMNS('ANNEX 1 Emission Factors'!$B:$H)+(AG$6-2014),FALSE))</f>
        <v>Select energy source</v>
      </c>
      <c r="AH33" s="376" t="str">
        <f>IF($C32="",AuswahlEtr,VLOOKUP($C32,'ANNEX 1 Emission Factors'!$B$23:$AR$29,COLUMNS('ANNEX 1 Emission Factors'!$B:$H)+(AH$6-2014),FALSE))</f>
        <v>Select energy source</v>
      </c>
      <c r="AI33" s="376" t="str">
        <f>IF($C32="",AuswahlEtr,VLOOKUP($C32,'ANNEX 1 Emission Factors'!$B$23:$AR$29,COLUMNS('ANNEX 1 Emission Factors'!$B:$H)+(AI$6-2014),FALSE))</f>
        <v>Select energy source</v>
      </c>
      <c r="AJ33" s="376" t="str">
        <f>IF($C32="",AuswahlEtr,VLOOKUP($C32,'ANNEX 1 Emission Factors'!$B$23:$AR$29,COLUMNS('ANNEX 1 Emission Factors'!$B:$H)+(AJ$6-2014),FALSE))</f>
        <v>Select energy source</v>
      </c>
      <c r="AK33" s="376" t="str">
        <f>IF($C32="",AuswahlEtr,VLOOKUP($C32,'ANNEX 1 Emission Factors'!$B$23:$AR$29,COLUMNS('ANNEX 1 Emission Factors'!$B:$H)+(AK$6-2014),FALSE))</f>
        <v>Select energy source</v>
      </c>
      <c r="AL33" s="376" t="str">
        <f>IF($C32="",AuswahlEtr,VLOOKUP($C32,'ANNEX 1 Emission Factors'!$B$23:$AR$29,COLUMNS('ANNEX 1 Emission Factors'!$B:$H)+(AL$6-2014),FALSE))</f>
        <v>Select energy source</v>
      </c>
    </row>
    <row r="34" spans="2:38" ht="15.75" customHeight="1" thickBot="1">
      <c r="B34" s="64"/>
      <c r="C34" s="75" t="str">
        <f>HLOOKUP(Start!$B$14,Sprachen_allg!B:Z,ROWS(Sprachen_allg!1:168),FALSE)</f>
        <v>Amount of energy</v>
      </c>
      <c r="D34" s="823" t="str">
        <f>HLOOKUP(Start!$B$14,Sprachen_Einheiten!B:Z,ROWS(Sprachen_Einheiten!1:23),FALSE)</f>
        <v>[kWh]</v>
      </c>
      <c r="E34" s="824"/>
      <c r="F34" s="172"/>
      <c r="G34" s="91" t="str">
        <f>IF('PART 1 Status assessment'!H32="","",'PART 1 Status assessment'!H32)</f>
        <v/>
      </c>
      <c r="H34" s="382" t="str">
        <f t="shared" ref="H34:I34" si="3">IF(ISBLANK(G34),"",G34)</f>
        <v/>
      </c>
      <c r="I34" s="386" t="str">
        <f t="shared" si="3"/>
        <v/>
      </c>
      <c r="J34" s="386" t="str">
        <f t="shared" ref="J34" si="4">IF(ISBLANK(I34),"",I34)</f>
        <v/>
      </c>
      <c r="K34" s="386" t="str">
        <f t="shared" ref="K34" si="5">IF(ISBLANK(J34),"",J34)</f>
        <v/>
      </c>
      <c r="L34" s="386" t="str">
        <f t="shared" ref="L34" si="6">IF(ISBLANK(K34),"",K34)</f>
        <v/>
      </c>
      <c r="M34" s="386" t="str">
        <f t="shared" ref="M34" si="7">IF(ISBLANK(L34),"",L34)</f>
        <v/>
      </c>
      <c r="N34" s="386" t="str">
        <f t="shared" ref="N34" si="8">IF(ISBLANK(M34),"",M34)</f>
        <v/>
      </c>
      <c r="O34" s="386" t="str">
        <f t="shared" ref="O34" si="9">IF(ISBLANK(N34),"",N34)</f>
        <v/>
      </c>
      <c r="P34" s="386" t="str">
        <f t="shared" ref="P34" si="10">IF(ISBLANK(O34),"",O34)</f>
        <v/>
      </c>
      <c r="Q34" s="386" t="str">
        <f t="shared" ref="Q34" si="11">IF(ISBLANK(P34),"",P34)</f>
        <v/>
      </c>
      <c r="R34" s="386" t="str">
        <f t="shared" ref="R34" si="12">IF(ISBLANK(Q34),"",Q34)</f>
        <v/>
      </c>
      <c r="S34" s="386" t="str">
        <f t="shared" ref="S34" si="13">IF(ISBLANK(R34),"",R34)</f>
        <v/>
      </c>
      <c r="T34" s="386" t="str">
        <f t="shared" ref="T34" si="14">IF(ISBLANK(S34),"",S34)</f>
        <v/>
      </c>
      <c r="U34" s="386" t="str">
        <f t="shared" ref="U34" si="15">IF(ISBLANK(T34),"",T34)</f>
        <v/>
      </c>
      <c r="V34" s="386" t="str">
        <f t="shared" ref="V34" si="16">IF(ISBLANK(U34),"",U34)</f>
        <v/>
      </c>
      <c r="W34" s="386" t="str">
        <f t="shared" ref="W34" si="17">IF(ISBLANK(V34),"",V34)</f>
        <v/>
      </c>
      <c r="X34" s="386" t="str">
        <f t="shared" ref="X34" si="18">IF(ISBLANK(W34),"",W34)</f>
        <v/>
      </c>
      <c r="Y34" s="386" t="str">
        <f t="shared" ref="Y34" si="19">IF(ISBLANK(X34),"",X34)</f>
        <v/>
      </c>
      <c r="Z34" s="386" t="str">
        <f t="shared" ref="Z34" si="20">IF(ISBLANK(Y34),"",Y34)</f>
        <v/>
      </c>
      <c r="AA34" s="386" t="str">
        <f t="shared" ref="AA34" si="21">IF(ISBLANK(Z34),"",Z34)</f>
        <v/>
      </c>
      <c r="AB34" s="386" t="str">
        <f t="shared" ref="AB34" si="22">IF(ISBLANK(AA34),"",AA34)</f>
        <v/>
      </c>
      <c r="AC34" s="386" t="str">
        <f t="shared" ref="AC34" si="23">IF(ISBLANK(AB34),"",AB34)</f>
        <v/>
      </c>
      <c r="AD34" s="386" t="str">
        <f t="shared" ref="AD34" si="24">IF(ISBLANK(AC34),"",AC34)</f>
        <v/>
      </c>
      <c r="AE34" s="386" t="str">
        <f t="shared" ref="AE34" si="25">IF(ISBLANK(AD34),"",AD34)</f>
        <v/>
      </c>
      <c r="AF34" s="386" t="str">
        <f t="shared" ref="AF34" si="26">IF(ISBLANK(AE34),"",AE34)</f>
        <v/>
      </c>
      <c r="AG34" s="386" t="str">
        <f t="shared" ref="AG34" si="27">IF(ISBLANK(AF34),"",AF34)</f>
        <v/>
      </c>
      <c r="AH34" s="386" t="str">
        <f t="shared" ref="AH34" si="28">IF(ISBLANK(AG34),"",AG34)</f>
        <v/>
      </c>
      <c r="AI34" s="386" t="str">
        <f t="shared" ref="AI34" si="29">IF(ISBLANK(AH34),"",AH34)</f>
        <v/>
      </c>
      <c r="AJ34" s="386" t="str">
        <f t="shared" ref="AJ34" si="30">IF(ISBLANK(AI34),"",AI34)</f>
        <v/>
      </c>
      <c r="AK34" s="386" t="str">
        <f t="shared" ref="AK34" si="31">IF(ISBLANK(AJ34),"",AJ34)</f>
        <v/>
      </c>
      <c r="AL34" s="386" t="str">
        <f t="shared" ref="AL34" si="32">IF(ISBLANK(AK34),"",AK34)</f>
        <v/>
      </c>
    </row>
    <row r="35" spans="2:38" ht="15.75" customHeight="1">
      <c r="B35" s="64"/>
      <c r="C35" s="15"/>
      <c r="D35" s="40"/>
      <c r="E35" s="63"/>
      <c r="F35" s="166"/>
      <c r="G35" s="66"/>
      <c r="H35" s="63"/>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row>
    <row r="36" spans="2:38" ht="15.75" customHeight="1" thickBot="1">
      <c r="B36" s="64"/>
      <c r="C36" s="498" t="str">
        <f>HLOOKUP(Start!$B$14,Sprachen_allg!B:Z,ROWS(Sprachen_allg!1:169),FALSE)</f>
        <v>Electrical energy - Energy source 1.2</v>
      </c>
      <c r="D36" s="40"/>
      <c r="E36" s="63"/>
      <c r="F36" s="166"/>
      <c r="G36" s="66"/>
      <c r="H36" s="63"/>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row>
    <row r="37" spans="2:38" ht="15.75" customHeight="1">
      <c r="B37" s="64"/>
      <c r="C37" s="69" t="str">
        <f>C31</f>
        <v>Type of energy source</v>
      </c>
      <c r="D37" s="70"/>
      <c r="E37" s="71"/>
      <c r="F37" s="166"/>
      <c r="G37" s="66"/>
      <c r="H37" s="63"/>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row>
    <row r="38" spans="2:38" ht="16.5" customHeight="1">
      <c r="B38" s="78"/>
      <c r="C38" s="827" t="str">
        <f>IF('PART 1 Status assessment'!C36="","",'PART 1 Status assessment'!C36)</f>
        <v/>
      </c>
      <c r="D38" s="828"/>
      <c r="E38" s="829"/>
      <c r="F38" s="166"/>
      <c r="G38" s="171"/>
      <c r="H38" s="400"/>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row>
    <row r="39" spans="2:38" ht="15.75" customHeight="1">
      <c r="B39" s="79"/>
      <c r="C39" s="357" t="str">
        <f>C33</f>
        <v>CO2 factor [kgCO2eq/kWh]</v>
      </c>
      <c r="D39" s="833" t="str">
        <f>D33</f>
        <v>[kgCO2eq/kWh]</v>
      </c>
      <c r="E39" s="834"/>
      <c r="F39" s="166"/>
      <c r="G39" s="94"/>
      <c r="H39" s="401" t="str">
        <f>IF($C38="",AuswahlEtr,VLOOKUP($C38,'ANNEX 1 Emission Factors'!$B$23:$AR$29,COLUMNS('ANNEX 1 Emission Factors'!$B:$H)+(H$6-2014),FALSE))</f>
        <v>Select energy source</v>
      </c>
      <c r="I39" s="376" t="str">
        <f>IF($C38="",AuswahlEtr,VLOOKUP($C38,'ANNEX 1 Emission Factors'!$B$23:$AR$29,COLUMNS('ANNEX 1 Emission Factors'!$B:$H)+(I$6-2014),FALSE))</f>
        <v>Select energy source</v>
      </c>
      <c r="J39" s="376" t="str">
        <f>IF($C38="",AuswahlEtr,VLOOKUP($C38,'ANNEX 1 Emission Factors'!$B$23:$AR$29,COLUMNS('ANNEX 1 Emission Factors'!$B:$H)+(J$6-2014),FALSE))</f>
        <v>Select energy source</v>
      </c>
      <c r="K39" s="376" t="str">
        <f>IF($C38="",AuswahlEtr,VLOOKUP($C38,'ANNEX 1 Emission Factors'!$B$23:$AR$29,COLUMNS('ANNEX 1 Emission Factors'!$B:$H)+(K$6-2014),FALSE))</f>
        <v>Select energy source</v>
      </c>
      <c r="L39" s="376" t="str">
        <f>IF($C38="",AuswahlEtr,VLOOKUP($C38,'ANNEX 1 Emission Factors'!$B$23:$AR$29,COLUMNS('ANNEX 1 Emission Factors'!$B:$H)+(L$6-2014),FALSE))</f>
        <v>Select energy source</v>
      </c>
      <c r="M39" s="376" t="str">
        <f>IF($C38="",AuswahlEtr,VLOOKUP($C38,'ANNEX 1 Emission Factors'!$B$23:$AR$29,COLUMNS('ANNEX 1 Emission Factors'!$B:$H)+(M$6-2014),FALSE))</f>
        <v>Select energy source</v>
      </c>
      <c r="N39" s="376" t="str">
        <f>IF($C38="",AuswahlEtr,VLOOKUP($C38,'ANNEX 1 Emission Factors'!$B$23:$AR$29,COLUMNS('ANNEX 1 Emission Factors'!$B:$H)+(N$6-2014),FALSE))</f>
        <v>Select energy source</v>
      </c>
      <c r="O39" s="376" t="str">
        <f>IF($C38="",AuswahlEtr,VLOOKUP($C38,'ANNEX 1 Emission Factors'!$B$23:$AR$29,COLUMNS('ANNEX 1 Emission Factors'!$B:$H)+(O$6-2014),FALSE))</f>
        <v>Select energy source</v>
      </c>
      <c r="P39" s="376" t="str">
        <f>IF($C38="",AuswahlEtr,VLOOKUP($C38,'ANNEX 1 Emission Factors'!$B$23:$AR$29,COLUMNS('ANNEX 1 Emission Factors'!$B:$H)+(P$6-2014),FALSE))</f>
        <v>Select energy source</v>
      </c>
      <c r="Q39" s="376" t="str">
        <f>IF($C38="",AuswahlEtr,VLOOKUP($C38,'ANNEX 1 Emission Factors'!$B$23:$AR$29,COLUMNS('ANNEX 1 Emission Factors'!$B:$H)+(Q$6-2014),FALSE))</f>
        <v>Select energy source</v>
      </c>
      <c r="R39" s="376" t="str">
        <f>IF($C38="",AuswahlEtr,VLOOKUP($C38,'ANNEX 1 Emission Factors'!$B$23:$AR$29,COLUMNS('ANNEX 1 Emission Factors'!$B:$H)+(R$6-2014),FALSE))</f>
        <v>Select energy source</v>
      </c>
      <c r="S39" s="376" t="str">
        <f>IF($C38="",AuswahlEtr,VLOOKUP($C38,'ANNEX 1 Emission Factors'!$B$23:$AR$29,COLUMNS('ANNEX 1 Emission Factors'!$B:$H)+(S$6-2014),FALSE))</f>
        <v>Select energy source</v>
      </c>
      <c r="T39" s="376" t="str">
        <f>IF($C38="",AuswahlEtr,VLOOKUP($C38,'ANNEX 1 Emission Factors'!$B$23:$AR$29,COLUMNS('ANNEX 1 Emission Factors'!$B:$H)+(T$6-2014),FALSE))</f>
        <v>Select energy source</v>
      </c>
      <c r="U39" s="376" t="str">
        <f>IF($C38="",AuswahlEtr,VLOOKUP($C38,'ANNEX 1 Emission Factors'!$B$23:$AR$29,COLUMNS('ANNEX 1 Emission Factors'!$B:$H)+(U$6-2014),FALSE))</f>
        <v>Select energy source</v>
      </c>
      <c r="V39" s="376" t="str">
        <f>IF($C38="",AuswahlEtr,VLOOKUP($C38,'ANNEX 1 Emission Factors'!$B$23:$AR$29,COLUMNS('ANNEX 1 Emission Factors'!$B:$H)+(V$6-2014),FALSE))</f>
        <v>Select energy source</v>
      </c>
      <c r="W39" s="376" t="str">
        <f>IF($C38="",AuswahlEtr,VLOOKUP($C38,'ANNEX 1 Emission Factors'!$B$23:$AR$29,COLUMNS('ANNEX 1 Emission Factors'!$B:$H)+(W$6-2014),FALSE))</f>
        <v>Select energy source</v>
      </c>
      <c r="X39" s="376" t="str">
        <f>IF($C38="",AuswahlEtr,VLOOKUP($C38,'ANNEX 1 Emission Factors'!$B$23:$AR$29,COLUMNS('ANNEX 1 Emission Factors'!$B:$H)+(X$6-2014),FALSE))</f>
        <v>Select energy source</v>
      </c>
      <c r="Y39" s="376" t="str">
        <f>IF($C38="",AuswahlEtr,VLOOKUP($C38,'ANNEX 1 Emission Factors'!$B$23:$AR$29,COLUMNS('ANNEX 1 Emission Factors'!$B:$H)+(Y$6-2014),FALSE))</f>
        <v>Select energy source</v>
      </c>
      <c r="Z39" s="376" t="str">
        <f>IF($C38="",AuswahlEtr,VLOOKUP($C38,'ANNEX 1 Emission Factors'!$B$23:$AR$29,COLUMNS('ANNEX 1 Emission Factors'!$B:$H)+(Z$6-2014),FALSE))</f>
        <v>Select energy source</v>
      </c>
      <c r="AA39" s="376" t="str">
        <f>IF($C38="",AuswahlEtr,VLOOKUP($C38,'ANNEX 1 Emission Factors'!$B$23:$AR$29,COLUMNS('ANNEX 1 Emission Factors'!$B:$H)+(AA$6-2014),FALSE))</f>
        <v>Select energy source</v>
      </c>
      <c r="AB39" s="376" t="str">
        <f>IF($C38="",AuswahlEtr,VLOOKUP($C38,'ANNEX 1 Emission Factors'!$B$23:$AR$29,COLUMNS('ANNEX 1 Emission Factors'!$B:$H)+(AB$6-2014),FALSE))</f>
        <v>Select energy source</v>
      </c>
      <c r="AC39" s="376" t="str">
        <f>IF($C38="",AuswahlEtr,VLOOKUP($C38,'ANNEX 1 Emission Factors'!$B$23:$AR$29,COLUMNS('ANNEX 1 Emission Factors'!$B:$H)+(AC$6-2014),FALSE))</f>
        <v>Select energy source</v>
      </c>
      <c r="AD39" s="376" t="str">
        <f>IF($C38="",AuswahlEtr,VLOOKUP($C38,'ANNEX 1 Emission Factors'!$B$23:$AR$29,COLUMNS('ANNEX 1 Emission Factors'!$B:$H)+(AD$6-2014),FALSE))</f>
        <v>Select energy source</v>
      </c>
      <c r="AE39" s="376" t="str">
        <f>IF($C38="",AuswahlEtr,VLOOKUP($C38,'ANNEX 1 Emission Factors'!$B$23:$AR$29,COLUMNS('ANNEX 1 Emission Factors'!$B:$H)+(AE$6-2014),FALSE))</f>
        <v>Select energy source</v>
      </c>
      <c r="AF39" s="376" t="str">
        <f>IF($C38="",AuswahlEtr,VLOOKUP($C38,'ANNEX 1 Emission Factors'!$B$23:$AR$29,COLUMNS('ANNEX 1 Emission Factors'!$B:$H)+(AF$6-2014),FALSE))</f>
        <v>Select energy source</v>
      </c>
      <c r="AG39" s="376" t="str">
        <f>IF($C38="",AuswahlEtr,VLOOKUP($C38,'ANNEX 1 Emission Factors'!$B$23:$AR$29,COLUMNS('ANNEX 1 Emission Factors'!$B:$H)+(AG$6-2014),FALSE))</f>
        <v>Select energy source</v>
      </c>
      <c r="AH39" s="376" t="str">
        <f>IF($C38="",AuswahlEtr,VLOOKUP($C38,'ANNEX 1 Emission Factors'!$B$23:$AR$29,COLUMNS('ANNEX 1 Emission Factors'!$B:$H)+(AH$6-2014),FALSE))</f>
        <v>Select energy source</v>
      </c>
      <c r="AI39" s="376" t="str">
        <f>IF($C38="",AuswahlEtr,VLOOKUP($C38,'ANNEX 1 Emission Factors'!$B$23:$AR$29,COLUMNS('ANNEX 1 Emission Factors'!$B:$H)+(AI$6-2014),FALSE))</f>
        <v>Select energy source</v>
      </c>
      <c r="AJ39" s="376" t="str">
        <f>IF($C38="",AuswahlEtr,VLOOKUP($C38,'ANNEX 1 Emission Factors'!$B$23:$AR$29,COLUMNS('ANNEX 1 Emission Factors'!$B:$H)+(AJ$6-2014),FALSE))</f>
        <v>Select energy source</v>
      </c>
      <c r="AK39" s="376" t="str">
        <f>IF($C38="",AuswahlEtr,VLOOKUP($C38,'ANNEX 1 Emission Factors'!$B$23:$AR$29,COLUMNS('ANNEX 1 Emission Factors'!$B:$H)+(AK$6-2014),FALSE))</f>
        <v>Select energy source</v>
      </c>
      <c r="AL39" s="376" t="str">
        <f>IF($C38="",AuswahlEtr,VLOOKUP($C38,'ANNEX 1 Emission Factors'!$B$23:$AR$29,COLUMNS('ANNEX 1 Emission Factors'!$B:$H)+(AL$6-2014),FALSE))</f>
        <v>Select energy source</v>
      </c>
    </row>
    <row r="40" spans="2:38" ht="15.75" customHeight="1" thickBot="1">
      <c r="B40" s="45"/>
      <c r="C40" s="75" t="str">
        <f>C34</f>
        <v>Amount of energy</v>
      </c>
      <c r="D40" s="823" t="str">
        <f>D34</f>
        <v>[kWh]</v>
      </c>
      <c r="E40" s="824"/>
      <c r="F40" s="172"/>
      <c r="G40" s="91" t="str">
        <f>IF('PART 1 Status assessment'!H38="","",'PART 1 Status assessment'!H38)</f>
        <v/>
      </c>
      <c r="H40" s="382" t="str">
        <f t="shared" ref="H40:I40" si="33">IF(ISBLANK(G40),"",G40)</f>
        <v/>
      </c>
      <c r="I40" s="386" t="str">
        <f t="shared" si="33"/>
        <v/>
      </c>
      <c r="J40" s="386" t="str">
        <f t="shared" ref="J40" si="34">IF(ISBLANK(I40),"",I40)</f>
        <v/>
      </c>
      <c r="K40" s="386" t="str">
        <f t="shared" ref="K40" si="35">IF(ISBLANK(J40),"",J40)</f>
        <v/>
      </c>
      <c r="L40" s="386" t="str">
        <f t="shared" ref="L40" si="36">IF(ISBLANK(K40),"",K40)</f>
        <v/>
      </c>
      <c r="M40" s="386" t="str">
        <f t="shared" ref="M40" si="37">IF(ISBLANK(L40),"",L40)</f>
        <v/>
      </c>
      <c r="N40" s="386" t="str">
        <f t="shared" ref="N40" si="38">IF(ISBLANK(M40),"",M40)</f>
        <v/>
      </c>
      <c r="O40" s="386" t="str">
        <f t="shared" ref="O40" si="39">IF(ISBLANK(N40),"",N40)</f>
        <v/>
      </c>
      <c r="P40" s="386" t="str">
        <f t="shared" ref="P40" si="40">IF(ISBLANK(O40),"",O40)</f>
        <v/>
      </c>
      <c r="Q40" s="386" t="str">
        <f t="shared" ref="Q40" si="41">IF(ISBLANK(P40),"",P40)</f>
        <v/>
      </c>
      <c r="R40" s="386" t="str">
        <f t="shared" ref="R40" si="42">IF(ISBLANK(Q40),"",Q40)</f>
        <v/>
      </c>
      <c r="S40" s="386" t="str">
        <f t="shared" ref="S40" si="43">IF(ISBLANK(R40),"",R40)</f>
        <v/>
      </c>
      <c r="T40" s="386" t="str">
        <f t="shared" ref="T40" si="44">IF(ISBLANK(S40),"",S40)</f>
        <v/>
      </c>
      <c r="U40" s="386" t="str">
        <f t="shared" ref="U40" si="45">IF(ISBLANK(T40),"",T40)</f>
        <v/>
      </c>
      <c r="V40" s="386" t="str">
        <f t="shared" ref="V40" si="46">IF(ISBLANK(U40),"",U40)</f>
        <v/>
      </c>
      <c r="W40" s="386" t="str">
        <f t="shared" ref="W40" si="47">IF(ISBLANK(V40),"",V40)</f>
        <v/>
      </c>
      <c r="X40" s="386" t="str">
        <f t="shared" ref="X40" si="48">IF(ISBLANK(W40),"",W40)</f>
        <v/>
      </c>
      <c r="Y40" s="386" t="str">
        <f t="shared" ref="Y40" si="49">IF(ISBLANK(X40),"",X40)</f>
        <v/>
      </c>
      <c r="Z40" s="386" t="str">
        <f t="shared" ref="Z40" si="50">IF(ISBLANK(Y40),"",Y40)</f>
        <v/>
      </c>
      <c r="AA40" s="386" t="str">
        <f t="shared" ref="AA40" si="51">IF(ISBLANK(Z40),"",Z40)</f>
        <v/>
      </c>
      <c r="AB40" s="386" t="str">
        <f t="shared" ref="AB40" si="52">IF(ISBLANK(AA40),"",AA40)</f>
        <v/>
      </c>
      <c r="AC40" s="386" t="str">
        <f t="shared" ref="AC40" si="53">IF(ISBLANK(AB40),"",AB40)</f>
        <v/>
      </c>
      <c r="AD40" s="386" t="str">
        <f t="shared" ref="AD40" si="54">IF(ISBLANK(AC40),"",AC40)</f>
        <v/>
      </c>
      <c r="AE40" s="386" t="str">
        <f t="shared" ref="AE40" si="55">IF(ISBLANK(AD40),"",AD40)</f>
        <v/>
      </c>
      <c r="AF40" s="386" t="str">
        <f t="shared" ref="AF40" si="56">IF(ISBLANK(AE40),"",AE40)</f>
        <v/>
      </c>
      <c r="AG40" s="386" t="str">
        <f t="shared" ref="AG40" si="57">IF(ISBLANK(AF40),"",AF40)</f>
        <v/>
      </c>
      <c r="AH40" s="386" t="str">
        <f t="shared" ref="AH40" si="58">IF(ISBLANK(AG40),"",AG40)</f>
        <v/>
      </c>
      <c r="AI40" s="386" t="str">
        <f t="shared" ref="AI40" si="59">IF(ISBLANK(AH40),"",AH40)</f>
        <v/>
      </c>
      <c r="AJ40" s="386" t="str">
        <f t="shared" ref="AJ40" si="60">IF(ISBLANK(AI40),"",AI40)</f>
        <v/>
      </c>
      <c r="AK40" s="386" t="str">
        <f t="shared" ref="AK40" si="61">IF(ISBLANK(AJ40),"",AJ40)</f>
        <v/>
      </c>
      <c r="AL40" s="386" t="str">
        <f t="shared" ref="AL40" si="62">IF(ISBLANK(AK40),"",AK40)</f>
        <v/>
      </c>
    </row>
    <row r="41" spans="2:38" ht="13.5" customHeight="1">
      <c r="B41" s="45"/>
      <c r="F41" s="173"/>
      <c r="G41" s="81"/>
      <c r="H41" s="186"/>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row>
    <row r="42" spans="2:38" ht="15.75" customHeight="1" thickBot="1">
      <c r="B42" s="45"/>
      <c r="C42" s="498" t="str">
        <f>HLOOKUP(Start!$B$14,Sprachen_allg!B:Z,ROWS(Sprachen_allg!1:170),FALSE)</f>
        <v>Electrical energy - Energy source 1.2</v>
      </c>
      <c r="D42" s="40"/>
      <c r="E42" s="63"/>
      <c r="F42" s="166"/>
      <c r="G42" s="66"/>
      <c r="H42" s="63"/>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row>
    <row r="43" spans="2:38" ht="15.75" customHeight="1">
      <c r="B43" s="45"/>
      <c r="C43" s="69" t="str">
        <f>C37</f>
        <v>Type of energy source</v>
      </c>
      <c r="D43" s="70"/>
      <c r="E43" s="71"/>
      <c r="F43" s="166"/>
      <c r="G43" s="66"/>
      <c r="H43" s="63"/>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row>
    <row r="44" spans="2:38" ht="16.5" customHeight="1">
      <c r="B44" s="45"/>
      <c r="C44" s="827" t="str">
        <f>IF('PART 1 Status assessment'!C42="","",'PART 1 Status assessment'!C42)</f>
        <v/>
      </c>
      <c r="D44" s="828"/>
      <c r="E44" s="829"/>
      <c r="F44" s="166"/>
      <c r="G44" s="171"/>
      <c r="H44" s="400"/>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row>
    <row r="45" spans="2:38" ht="15.75" customHeight="1">
      <c r="B45" s="45"/>
      <c r="C45" s="357" t="str">
        <f>C39</f>
        <v>CO2 factor [kgCO2eq/kWh]</v>
      </c>
      <c r="D45" s="833" t="str">
        <f>D39</f>
        <v>[kgCO2eq/kWh]</v>
      </c>
      <c r="E45" s="834"/>
      <c r="F45" s="166"/>
      <c r="G45" s="94"/>
      <c r="H45" s="401" t="str">
        <f>IF($C44="",AuswahlEtr,VLOOKUP($C44,'ANNEX 1 Emission Factors'!$B$23:$AR$29,COLUMNS('ANNEX 1 Emission Factors'!$B:$H)+(H$6-2014),FALSE))</f>
        <v>Select energy source</v>
      </c>
      <c r="I45" s="376" t="str">
        <f>IF($C44="",AuswahlEtr,VLOOKUP($C44,'ANNEX 1 Emission Factors'!$B$23:$AR$29,COLUMNS('ANNEX 1 Emission Factors'!$B:$H)+(I$6-2014),FALSE))</f>
        <v>Select energy source</v>
      </c>
      <c r="J45" s="376" t="str">
        <f>IF($C44="",AuswahlEtr,VLOOKUP($C44,'ANNEX 1 Emission Factors'!$B$23:$AR$29,COLUMNS('ANNEX 1 Emission Factors'!$B:$H)+(J$6-2014),FALSE))</f>
        <v>Select energy source</v>
      </c>
      <c r="K45" s="376" t="str">
        <f>IF($C44="",AuswahlEtr,VLOOKUP($C44,'ANNEX 1 Emission Factors'!$B$23:$AR$29,COLUMNS('ANNEX 1 Emission Factors'!$B:$H)+(K$6-2014),FALSE))</f>
        <v>Select energy source</v>
      </c>
      <c r="L45" s="376" t="str">
        <f>IF($C44="",AuswahlEtr,VLOOKUP($C44,'ANNEX 1 Emission Factors'!$B$23:$AR$29,COLUMNS('ANNEX 1 Emission Factors'!$B:$H)+(L$6-2014),FALSE))</f>
        <v>Select energy source</v>
      </c>
      <c r="M45" s="376" t="str">
        <f>IF($C44="",AuswahlEtr,VLOOKUP($C44,'ANNEX 1 Emission Factors'!$B$23:$AR$29,COLUMNS('ANNEX 1 Emission Factors'!$B:$H)+(M$6-2014),FALSE))</f>
        <v>Select energy source</v>
      </c>
      <c r="N45" s="376" t="str">
        <f>IF($C44="",AuswahlEtr,VLOOKUP($C44,'ANNEX 1 Emission Factors'!$B$23:$AR$29,COLUMNS('ANNEX 1 Emission Factors'!$B:$H)+(N$6-2014),FALSE))</f>
        <v>Select energy source</v>
      </c>
      <c r="O45" s="376" t="str">
        <f>IF($C44="",AuswahlEtr,VLOOKUP($C44,'ANNEX 1 Emission Factors'!$B$23:$AR$29,COLUMNS('ANNEX 1 Emission Factors'!$B:$H)+(O$6-2014),FALSE))</f>
        <v>Select energy source</v>
      </c>
      <c r="P45" s="376" t="str">
        <f>IF($C44="",AuswahlEtr,VLOOKUP($C44,'ANNEX 1 Emission Factors'!$B$23:$AR$29,COLUMNS('ANNEX 1 Emission Factors'!$B:$H)+(P$6-2014),FALSE))</f>
        <v>Select energy source</v>
      </c>
      <c r="Q45" s="376" t="str">
        <f>IF($C44="",AuswahlEtr,VLOOKUP($C44,'ANNEX 1 Emission Factors'!$B$23:$AR$29,COLUMNS('ANNEX 1 Emission Factors'!$B:$H)+(Q$6-2014),FALSE))</f>
        <v>Select energy source</v>
      </c>
      <c r="R45" s="376" t="str">
        <f>IF($C44="",AuswahlEtr,VLOOKUP($C44,'ANNEX 1 Emission Factors'!$B$23:$AR$29,COLUMNS('ANNEX 1 Emission Factors'!$B:$H)+(R$6-2014),FALSE))</f>
        <v>Select energy source</v>
      </c>
      <c r="S45" s="376" t="str">
        <f>IF($C44="",AuswahlEtr,VLOOKUP($C44,'ANNEX 1 Emission Factors'!$B$23:$AR$29,COLUMNS('ANNEX 1 Emission Factors'!$B:$H)+(S$6-2014),FALSE))</f>
        <v>Select energy source</v>
      </c>
      <c r="T45" s="376" t="str">
        <f>IF($C44="",AuswahlEtr,VLOOKUP($C44,'ANNEX 1 Emission Factors'!$B$23:$AR$29,COLUMNS('ANNEX 1 Emission Factors'!$B:$H)+(T$6-2014),FALSE))</f>
        <v>Select energy source</v>
      </c>
      <c r="U45" s="376" t="str">
        <f>IF($C44="",AuswahlEtr,VLOOKUP($C44,'ANNEX 1 Emission Factors'!$B$23:$AR$29,COLUMNS('ANNEX 1 Emission Factors'!$B:$H)+(U$6-2014),FALSE))</f>
        <v>Select energy source</v>
      </c>
      <c r="V45" s="376" t="str">
        <f>IF($C44="",AuswahlEtr,VLOOKUP($C44,'ANNEX 1 Emission Factors'!$B$23:$AR$29,COLUMNS('ANNEX 1 Emission Factors'!$B:$H)+(V$6-2014),FALSE))</f>
        <v>Select energy source</v>
      </c>
      <c r="W45" s="376" t="str">
        <f>IF($C44="",AuswahlEtr,VLOOKUP($C44,'ANNEX 1 Emission Factors'!$B$23:$AR$29,COLUMNS('ANNEX 1 Emission Factors'!$B:$H)+(W$6-2014),FALSE))</f>
        <v>Select energy source</v>
      </c>
      <c r="X45" s="376" t="str">
        <f>IF($C44="",AuswahlEtr,VLOOKUP($C44,'ANNEX 1 Emission Factors'!$B$23:$AR$29,COLUMNS('ANNEX 1 Emission Factors'!$B:$H)+(X$6-2014),FALSE))</f>
        <v>Select energy source</v>
      </c>
      <c r="Y45" s="376" t="str">
        <f>IF($C44="",AuswahlEtr,VLOOKUP($C44,'ANNEX 1 Emission Factors'!$B$23:$AR$29,COLUMNS('ANNEX 1 Emission Factors'!$B:$H)+(Y$6-2014),FALSE))</f>
        <v>Select energy source</v>
      </c>
      <c r="Z45" s="376" t="str">
        <f>IF($C44="",AuswahlEtr,VLOOKUP($C44,'ANNEX 1 Emission Factors'!$B$23:$AR$29,COLUMNS('ANNEX 1 Emission Factors'!$B:$H)+(Z$6-2014),FALSE))</f>
        <v>Select energy source</v>
      </c>
      <c r="AA45" s="376" t="str">
        <f>IF($C44="",AuswahlEtr,VLOOKUP($C44,'ANNEX 1 Emission Factors'!$B$23:$AR$29,COLUMNS('ANNEX 1 Emission Factors'!$B:$H)+(AA$6-2014),FALSE))</f>
        <v>Select energy source</v>
      </c>
      <c r="AB45" s="376" t="str">
        <f>IF($C44="",AuswahlEtr,VLOOKUP($C44,'ANNEX 1 Emission Factors'!$B$23:$AR$29,COLUMNS('ANNEX 1 Emission Factors'!$B:$H)+(AB$6-2014),FALSE))</f>
        <v>Select energy source</v>
      </c>
      <c r="AC45" s="376" t="str">
        <f>IF($C44="",AuswahlEtr,VLOOKUP($C44,'ANNEX 1 Emission Factors'!$B$23:$AR$29,COLUMNS('ANNEX 1 Emission Factors'!$B:$H)+(AC$6-2014),FALSE))</f>
        <v>Select energy source</v>
      </c>
      <c r="AD45" s="376" t="str">
        <f>IF($C44="",AuswahlEtr,VLOOKUP($C44,'ANNEX 1 Emission Factors'!$B$23:$AR$29,COLUMNS('ANNEX 1 Emission Factors'!$B:$H)+(AD$6-2014),FALSE))</f>
        <v>Select energy source</v>
      </c>
      <c r="AE45" s="376" t="str">
        <f>IF($C44="",AuswahlEtr,VLOOKUP($C44,'ANNEX 1 Emission Factors'!$B$23:$AR$29,COLUMNS('ANNEX 1 Emission Factors'!$B:$H)+(AE$6-2014),FALSE))</f>
        <v>Select energy source</v>
      </c>
      <c r="AF45" s="376" t="str">
        <f>IF($C44="",AuswahlEtr,VLOOKUP($C44,'ANNEX 1 Emission Factors'!$B$23:$AR$29,COLUMNS('ANNEX 1 Emission Factors'!$B:$H)+(AF$6-2014),FALSE))</f>
        <v>Select energy source</v>
      </c>
      <c r="AG45" s="376" t="str">
        <f>IF($C44="",AuswahlEtr,VLOOKUP($C44,'ANNEX 1 Emission Factors'!$B$23:$AR$29,COLUMNS('ANNEX 1 Emission Factors'!$B:$H)+(AG$6-2014),FALSE))</f>
        <v>Select energy source</v>
      </c>
      <c r="AH45" s="376" t="str">
        <f>IF($C44="",AuswahlEtr,VLOOKUP($C44,'ANNEX 1 Emission Factors'!$B$23:$AR$29,COLUMNS('ANNEX 1 Emission Factors'!$B:$H)+(AH$6-2014),FALSE))</f>
        <v>Select energy source</v>
      </c>
      <c r="AI45" s="376" t="str">
        <f>IF($C44="",AuswahlEtr,VLOOKUP($C44,'ANNEX 1 Emission Factors'!$B$23:$AR$29,COLUMNS('ANNEX 1 Emission Factors'!$B:$H)+(AI$6-2014),FALSE))</f>
        <v>Select energy source</v>
      </c>
      <c r="AJ45" s="376" t="str">
        <f>IF($C44="",AuswahlEtr,VLOOKUP($C44,'ANNEX 1 Emission Factors'!$B$23:$AR$29,COLUMNS('ANNEX 1 Emission Factors'!$B:$H)+(AJ$6-2014),FALSE))</f>
        <v>Select energy source</v>
      </c>
      <c r="AK45" s="376" t="str">
        <f>IF($C44="",AuswahlEtr,VLOOKUP($C44,'ANNEX 1 Emission Factors'!$B$23:$AR$29,COLUMNS('ANNEX 1 Emission Factors'!$B:$H)+(AK$6-2014),FALSE))</f>
        <v>Select energy source</v>
      </c>
      <c r="AL45" s="376" t="str">
        <f>IF($C44="",AuswahlEtr,VLOOKUP($C44,'ANNEX 1 Emission Factors'!$B$23:$AR$29,COLUMNS('ANNEX 1 Emission Factors'!$B:$H)+(AL$6-2014),FALSE))</f>
        <v>Select energy source</v>
      </c>
    </row>
    <row r="46" spans="2:38" ht="15.75" customHeight="1" thickBot="1">
      <c r="B46" s="45"/>
      <c r="C46" s="75" t="str">
        <f>C40</f>
        <v>Amount of energy</v>
      </c>
      <c r="D46" s="823" t="str">
        <f>D40</f>
        <v>[kWh]</v>
      </c>
      <c r="E46" s="824"/>
      <c r="F46" s="172"/>
      <c r="G46" s="91" t="str">
        <f>IF('PART 1 Status assessment'!H44="","",'PART 1 Status assessment'!H44)</f>
        <v/>
      </c>
      <c r="H46" s="382" t="str">
        <f t="shared" ref="H46:I46" si="63">IF(ISBLANK(G46),"",G46)</f>
        <v/>
      </c>
      <c r="I46" s="386" t="str">
        <f t="shared" si="63"/>
        <v/>
      </c>
      <c r="J46" s="386" t="str">
        <f t="shared" ref="J46" si="64">IF(ISBLANK(I46),"",I46)</f>
        <v/>
      </c>
      <c r="K46" s="386" t="str">
        <f t="shared" ref="K46" si="65">IF(ISBLANK(J46),"",J46)</f>
        <v/>
      </c>
      <c r="L46" s="386" t="str">
        <f t="shared" ref="L46" si="66">IF(ISBLANK(K46),"",K46)</f>
        <v/>
      </c>
      <c r="M46" s="386" t="str">
        <f t="shared" ref="M46" si="67">IF(ISBLANK(L46),"",L46)</f>
        <v/>
      </c>
      <c r="N46" s="386" t="str">
        <f t="shared" ref="N46" si="68">IF(ISBLANK(M46),"",M46)</f>
        <v/>
      </c>
      <c r="O46" s="386" t="str">
        <f t="shared" ref="O46" si="69">IF(ISBLANK(N46),"",N46)</f>
        <v/>
      </c>
      <c r="P46" s="386" t="str">
        <f t="shared" ref="P46" si="70">IF(ISBLANK(O46),"",O46)</f>
        <v/>
      </c>
      <c r="Q46" s="386" t="str">
        <f t="shared" ref="Q46" si="71">IF(ISBLANK(P46),"",P46)</f>
        <v/>
      </c>
      <c r="R46" s="386" t="str">
        <f t="shared" ref="R46" si="72">IF(ISBLANK(Q46),"",Q46)</f>
        <v/>
      </c>
      <c r="S46" s="386" t="str">
        <f t="shared" ref="S46" si="73">IF(ISBLANK(R46),"",R46)</f>
        <v/>
      </c>
      <c r="T46" s="386" t="str">
        <f t="shared" ref="T46" si="74">IF(ISBLANK(S46),"",S46)</f>
        <v/>
      </c>
      <c r="U46" s="386" t="str">
        <f t="shared" ref="U46" si="75">IF(ISBLANK(T46),"",T46)</f>
        <v/>
      </c>
      <c r="V46" s="386" t="str">
        <f t="shared" ref="V46" si="76">IF(ISBLANK(U46),"",U46)</f>
        <v/>
      </c>
      <c r="W46" s="386" t="str">
        <f t="shared" ref="W46" si="77">IF(ISBLANK(V46),"",V46)</f>
        <v/>
      </c>
      <c r="X46" s="386" t="str">
        <f t="shared" ref="X46" si="78">IF(ISBLANK(W46),"",W46)</f>
        <v/>
      </c>
      <c r="Y46" s="386" t="str">
        <f t="shared" ref="Y46" si="79">IF(ISBLANK(X46),"",X46)</f>
        <v/>
      </c>
      <c r="Z46" s="386" t="str">
        <f t="shared" ref="Z46" si="80">IF(ISBLANK(Y46),"",Y46)</f>
        <v/>
      </c>
      <c r="AA46" s="386" t="str">
        <f t="shared" ref="AA46" si="81">IF(ISBLANK(Z46),"",Z46)</f>
        <v/>
      </c>
      <c r="AB46" s="386" t="str">
        <f t="shared" ref="AB46" si="82">IF(ISBLANK(AA46),"",AA46)</f>
        <v/>
      </c>
      <c r="AC46" s="386" t="str">
        <f t="shared" ref="AC46" si="83">IF(ISBLANK(AB46),"",AB46)</f>
        <v/>
      </c>
      <c r="AD46" s="386" t="str">
        <f t="shared" ref="AD46" si="84">IF(ISBLANK(AC46),"",AC46)</f>
        <v/>
      </c>
      <c r="AE46" s="386" t="str">
        <f t="shared" ref="AE46" si="85">IF(ISBLANK(AD46),"",AD46)</f>
        <v/>
      </c>
      <c r="AF46" s="386" t="str">
        <f t="shared" ref="AF46" si="86">IF(ISBLANK(AE46),"",AE46)</f>
        <v/>
      </c>
      <c r="AG46" s="386" t="str">
        <f t="shared" ref="AG46" si="87">IF(ISBLANK(AF46),"",AF46)</f>
        <v/>
      </c>
      <c r="AH46" s="386" t="str">
        <f t="shared" ref="AH46" si="88">IF(ISBLANK(AG46),"",AG46)</f>
        <v/>
      </c>
      <c r="AI46" s="386" t="str">
        <f t="shared" ref="AI46" si="89">IF(ISBLANK(AH46),"",AH46)</f>
        <v/>
      </c>
      <c r="AJ46" s="386" t="str">
        <f t="shared" ref="AJ46" si="90">IF(ISBLANK(AI46),"",AI46)</f>
        <v/>
      </c>
      <c r="AK46" s="386" t="str">
        <f t="shared" ref="AK46" si="91">IF(ISBLANK(AJ46),"",AJ46)</f>
        <v/>
      </c>
      <c r="AL46" s="386" t="str">
        <f t="shared" ref="AL46" si="92">IF(ISBLANK(AK46),"",AK46)</f>
        <v/>
      </c>
    </row>
    <row r="47" spans="2:38" ht="13.5" customHeight="1">
      <c r="B47" s="45"/>
      <c r="F47" s="173"/>
      <c r="G47" s="81"/>
      <c r="H47" s="186"/>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row>
    <row r="48" spans="2:38" ht="15.75" customHeight="1" thickBot="1">
      <c r="B48" s="45"/>
      <c r="C48" s="498" t="str">
        <f>HLOOKUP(Start!$B$14,Sprachen_allg!B:Z,ROWS(Sprachen_allg!1:171),FALSE)</f>
        <v>CAR Electrical energy - Energy source 1.1</v>
      </c>
      <c r="D48" s="40"/>
      <c r="E48" s="63"/>
      <c r="F48" s="166"/>
      <c r="G48" s="66"/>
      <c r="H48" s="63"/>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row>
    <row r="49" spans="2:38" ht="15.75" customHeight="1">
      <c r="B49" s="45"/>
      <c r="C49" s="69" t="str">
        <f>C43</f>
        <v>Type of energy source</v>
      </c>
      <c r="D49" s="70"/>
      <c r="E49" s="71"/>
      <c r="F49" s="166"/>
      <c r="G49" s="66"/>
      <c r="H49" s="63"/>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row>
    <row r="50" spans="2:38" ht="16.5" customHeight="1">
      <c r="B50" s="45"/>
      <c r="C50" s="800"/>
      <c r="D50" s="772"/>
      <c r="E50" s="772"/>
      <c r="F50" s="166"/>
      <c r="G50" s="66"/>
      <c r="H50" s="400"/>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row>
    <row r="51" spans="2:38" ht="15.75" customHeight="1">
      <c r="B51" s="45"/>
      <c r="C51" s="357" t="str">
        <f>C45</f>
        <v>CO2 factor [kgCO2eq/kWh]</v>
      </c>
      <c r="D51" s="833" t="str">
        <f>D45</f>
        <v>[kgCO2eq/kWh]</v>
      </c>
      <c r="E51" s="834"/>
      <c r="F51" s="166"/>
      <c r="G51" s="66"/>
      <c r="H51" s="401" t="str">
        <f>IF($C50="",AuswahlEtr,VLOOKUP($C50,'ANNEX 1 Emission Factors'!$B$23:$AR$29,COLUMNS('ANNEX 1 Emission Factors'!$B:$H)+(H$6-2014),FALSE))</f>
        <v>Select energy source</v>
      </c>
      <c r="I51" s="376" t="str">
        <f>IF($C50="",AuswahlEtr,VLOOKUP($C50,'ANNEX 1 Emission Factors'!$B$23:$AR$29,COLUMNS('ANNEX 1 Emission Factors'!$B:$H)+(I$6-2014),FALSE))</f>
        <v>Select energy source</v>
      </c>
      <c r="J51" s="376" t="str">
        <f>IF($C50="",AuswahlEtr,VLOOKUP($C50,'ANNEX 1 Emission Factors'!$B$23:$AR$29,COLUMNS('ANNEX 1 Emission Factors'!$B:$H)+(J$6-2014),FALSE))</f>
        <v>Select energy source</v>
      </c>
      <c r="K51" s="376" t="str">
        <f>IF($C50="",AuswahlEtr,VLOOKUP($C50,'ANNEX 1 Emission Factors'!$B$23:$AR$29,COLUMNS('ANNEX 1 Emission Factors'!$B:$H)+(K$6-2014),FALSE))</f>
        <v>Select energy source</v>
      </c>
      <c r="L51" s="376" t="str">
        <f>IF($C50="",AuswahlEtr,VLOOKUP($C50,'ANNEX 1 Emission Factors'!$B$23:$AR$29,COLUMNS('ANNEX 1 Emission Factors'!$B:$H)+(L$6-2014),FALSE))</f>
        <v>Select energy source</v>
      </c>
      <c r="M51" s="376" t="str">
        <f>IF($C50="",AuswahlEtr,VLOOKUP($C50,'ANNEX 1 Emission Factors'!$B$23:$AR$29,COLUMNS('ANNEX 1 Emission Factors'!$B:$H)+(M$6-2014),FALSE))</f>
        <v>Select energy source</v>
      </c>
      <c r="N51" s="376" t="str">
        <f>IF($C50="",AuswahlEtr,VLOOKUP($C50,'ANNEX 1 Emission Factors'!$B$23:$AR$29,COLUMNS('ANNEX 1 Emission Factors'!$B:$H)+(N$6-2014),FALSE))</f>
        <v>Select energy source</v>
      </c>
      <c r="O51" s="376" t="str">
        <f>IF($C50="",AuswahlEtr,VLOOKUP($C50,'ANNEX 1 Emission Factors'!$B$23:$AR$29,COLUMNS('ANNEX 1 Emission Factors'!$B:$H)+(O$6-2014),FALSE))</f>
        <v>Select energy source</v>
      </c>
      <c r="P51" s="376" t="str">
        <f>IF($C50="",AuswahlEtr,VLOOKUP($C50,'ANNEX 1 Emission Factors'!$B$23:$AR$29,COLUMNS('ANNEX 1 Emission Factors'!$B:$H)+(P$6-2014),FALSE))</f>
        <v>Select energy source</v>
      </c>
      <c r="Q51" s="376" t="str">
        <f>IF($C50="",AuswahlEtr,VLOOKUP($C50,'ANNEX 1 Emission Factors'!$B$23:$AR$29,COLUMNS('ANNEX 1 Emission Factors'!$B:$H)+(Q$6-2014),FALSE))</f>
        <v>Select energy source</v>
      </c>
      <c r="R51" s="376" t="str">
        <f>IF($C50="",AuswahlEtr,VLOOKUP($C50,'ANNEX 1 Emission Factors'!$B$23:$AR$29,COLUMNS('ANNEX 1 Emission Factors'!$B:$H)+(R$6-2014),FALSE))</f>
        <v>Select energy source</v>
      </c>
      <c r="S51" s="376" t="str">
        <f>IF($C50="",AuswahlEtr,VLOOKUP($C50,'ANNEX 1 Emission Factors'!$B$23:$AR$29,COLUMNS('ANNEX 1 Emission Factors'!$B:$H)+(S$6-2014),FALSE))</f>
        <v>Select energy source</v>
      </c>
      <c r="T51" s="376" t="str">
        <f>IF($C50="",AuswahlEtr,VLOOKUP($C50,'ANNEX 1 Emission Factors'!$B$23:$AR$29,COLUMNS('ANNEX 1 Emission Factors'!$B:$H)+(T$6-2014),FALSE))</f>
        <v>Select energy source</v>
      </c>
      <c r="U51" s="376" t="str">
        <f>IF($C50="",AuswahlEtr,VLOOKUP($C50,'ANNEX 1 Emission Factors'!$B$23:$AR$29,COLUMNS('ANNEX 1 Emission Factors'!$B:$H)+(U$6-2014),FALSE))</f>
        <v>Select energy source</v>
      </c>
      <c r="V51" s="376" t="str">
        <f>IF($C50="",AuswahlEtr,VLOOKUP($C50,'ANNEX 1 Emission Factors'!$B$23:$AR$29,COLUMNS('ANNEX 1 Emission Factors'!$B:$H)+(V$6-2014),FALSE))</f>
        <v>Select energy source</v>
      </c>
      <c r="W51" s="376" t="str">
        <f>IF($C50="",AuswahlEtr,VLOOKUP($C50,'ANNEX 1 Emission Factors'!$B$23:$AR$29,COLUMNS('ANNEX 1 Emission Factors'!$B:$H)+(W$6-2014),FALSE))</f>
        <v>Select energy source</v>
      </c>
      <c r="X51" s="376" t="str">
        <f>IF($C50="",AuswahlEtr,VLOOKUP($C50,'ANNEX 1 Emission Factors'!$B$23:$AR$29,COLUMNS('ANNEX 1 Emission Factors'!$B:$H)+(X$6-2014),FALSE))</f>
        <v>Select energy source</v>
      </c>
      <c r="Y51" s="376" t="str">
        <f>IF($C50="",AuswahlEtr,VLOOKUP($C50,'ANNEX 1 Emission Factors'!$B$23:$AR$29,COLUMNS('ANNEX 1 Emission Factors'!$B:$H)+(Y$6-2014),FALSE))</f>
        <v>Select energy source</v>
      </c>
      <c r="Z51" s="376" t="str">
        <f>IF($C50="",AuswahlEtr,VLOOKUP($C50,'ANNEX 1 Emission Factors'!$B$23:$AR$29,COLUMNS('ANNEX 1 Emission Factors'!$B:$H)+(Z$6-2014),FALSE))</f>
        <v>Select energy source</v>
      </c>
      <c r="AA51" s="376" t="str">
        <f>IF($C50="",AuswahlEtr,VLOOKUP($C50,'ANNEX 1 Emission Factors'!$B$23:$AR$29,COLUMNS('ANNEX 1 Emission Factors'!$B:$H)+(AA$6-2014),FALSE))</f>
        <v>Select energy source</v>
      </c>
      <c r="AB51" s="376" t="str">
        <f>IF($C50="",AuswahlEtr,VLOOKUP($C50,'ANNEX 1 Emission Factors'!$B$23:$AR$29,COLUMNS('ANNEX 1 Emission Factors'!$B:$H)+(AB$6-2014),FALSE))</f>
        <v>Select energy source</v>
      </c>
      <c r="AC51" s="376" t="str">
        <f>IF($C50="",AuswahlEtr,VLOOKUP($C50,'ANNEX 1 Emission Factors'!$B$23:$AR$29,COLUMNS('ANNEX 1 Emission Factors'!$B:$H)+(AC$6-2014),FALSE))</f>
        <v>Select energy source</v>
      </c>
      <c r="AD51" s="376" t="str">
        <f>IF($C50="",AuswahlEtr,VLOOKUP($C50,'ANNEX 1 Emission Factors'!$B$23:$AR$29,COLUMNS('ANNEX 1 Emission Factors'!$B:$H)+(AD$6-2014),FALSE))</f>
        <v>Select energy source</v>
      </c>
      <c r="AE51" s="376" t="str">
        <f>IF($C50="",AuswahlEtr,VLOOKUP($C50,'ANNEX 1 Emission Factors'!$B$23:$AR$29,COLUMNS('ANNEX 1 Emission Factors'!$B:$H)+(AE$6-2014),FALSE))</f>
        <v>Select energy source</v>
      </c>
      <c r="AF51" s="376" t="str">
        <f>IF($C50="",AuswahlEtr,VLOOKUP($C50,'ANNEX 1 Emission Factors'!$B$23:$AR$29,COLUMNS('ANNEX 1 Emission Factors'!$B:$H)+(AF$6-2014),FALSE))</f>
        <v>Select energy source</v>
      </c>
      <c r="AG51" s="376" t="str">
        <f>IF($C50="",AuswahlEtr,VLOOKUP($C50,'ANNEX 1 Emission Factors'!$B$23:$AR$29,COLUMNS('ANNEX 1 Emission Factors'!$B:$H)+(AG$6-2014),FALSE))</f>
        <v>Select energy source</v>
      </c>
      <c r="AH51" s="376" t="str">
        <f>IF($C50="",AuswahlEtr,VLOOKUP($C50,'ANNEX 1 Emission Factors'!$B$23:$AR$29,COLUMNS('ANNEX 1 Emission Factors'!$B:$H)+(AH$6-2014),FALSE))</f>
        <v>Select energy source</v>
      </c>
      <c r="AI51" s="376" t="str">
        <f>IF($C50="",AuswahlEtr,VLOOKUP($C50,'ANNEX 1 Emission Factors'!$B$23:$AR$29,COLUMNS('ANNEX 1 Emission Factors'!$B:$H)+(AI$6-2014),FALSE))</f>
        <v>Select energy source</v>
      </c>
      <c r="AJ51" s="376" t="str">
        <f>IF($C50="",AuswahlEtr,VLOOKUP($C50,'ANNEX 1 Emission Factors'!$B$23:$AR$29,COLUMNS('ANNEX 1 Emission Factors'!$B:$H)+(AJ$6-2014),FALSE))</f>
        <v>Select energy source</v>
      </c>
      <c r="AK51" s="376" t="str">
        <f>IF($C50="",AuswahlEtr,VLOOKUP($C50,'ANNEX 1 Emission Factors'!$B$23:$AR$29,COLUMNS('ANNEX 1 Emission Factors'!$B:$H)+(AK$6-2014),FALSE))</f>
        <v>Select energy source</v>
      </c>
      <c r="AL51" s="376" t="str">
        <f>IF($C50="",AuswahlEtr,VLOOKUP($C50,'ANNEX 1 Emission Factors'!$B$23:$AR$29,COLUMNS('ANNEX 1 Emission Factors'!$B:$H)+(AL$6-2014),FALSE))</f>
        <v>Select energy source</v>
      </c>
    </row>
    <row r="52" spans="2:38" ht="15.75" customHeight="1" thickBot="1">
      <c r="B52" s="45"/>
      <c r="C52" s="75" t="str">
        <f>C46</f>
        <v>Amount of energy</v>
      </c>
      <c r="D52" s="823" t="str">
        <f>D46</f>
        <v>[kWh]</v>
      </c>
      <c r="E52" s="824"/>
      <c r="F52" s="172"/>
      <c r="G52" s="66"/>
      <c r="H52" s="382" t="str">
        <f t="shared" ref="H52:I52" si="93">IF(ISBLANK(G52),"",G52)</f>
        <v/>
      </c>
      <c r="I52" s="386" t="str">
        <f t="shared" si="93"/>
        <v/>
      </c>
      <c r="J52" s="386" t="str">
        <f t="shared" ref="J52" si="94">IF(ISBLANK(I52),"",I52)</f>
        <v/>
      </c>
      <c r="K52" s="386" t="str">
        <f t="shared" ref="K52" si="95">IF(ISBLANK(J52),"",J52)</f>
        <v/>
      </c>
      <c r="L52" s="386" t="str">
        <f t="shared" ref="L52" si="96">IF(ISBLANK(K52),"",K52)</f>
        <v/>
      </c>
      <c r="M52" s="386" t="str">
        <f t="shared" ref="M52" si="97">IF(ISBLANK(L52),"",L52)</f>
        <v/>
      </c>
      <c r="N52" s="386" t="str">
        <f t="shared" ref="N52" si="98">IF(ISBLANK(M52),"",M52)</f>
        <v/>
      </c>
      <c r="O52" s="386" t="str">
        <f t="shared" ref="O52" si="99">IF(ISBLANK(N52),"",N52)</f>
        <v/>
      </c>
      <c r="P52" s="386" t="str">
        <f t="shared" ref="P52" si="100">IF(ISBLANK(O52),"",O52)</f>
        <v/>
      </c>
      <c r="Q52" s="386" t="str">
        <f t="shared" ref="Q52" si="101">IF(ISBLANK(P52),"",P52)</f>
        <v/>
      </c>
      <c r="R52" s="386" t="str">
        <f t="shared" ref="R52" si="102">IF(ISBLANK(Q52),"",Q52)</f>
        <v/>
      </c>
      <c r="S52" s="386" t="str">
        <f t="shared" ref="S52" si="103">IF(ISBLANK(R52),"",R52)</f>
        <v/>
      </c>
      <c r="T52" s="386" t="str">
        <f t="shared" ref="T52" si="104">IF(ISBLANK(S52),"",S52)</f>
        <v/>
      </c>
      <c r="U52" s="386" t="str">
        <f t="shared" ref="U52" si="105">IF(ISBLANK(T52),"",T52)</f>
        <v/>
      </c>
      <c r="V52" s="386" t="str">
        <f t="shared" ref="V52" si="106">IF(ISBLANK(U52),"",U52)</f>
        <v/>
      </c>
      <c r="W52" s="386" t="str">
        <f t="shared" ref="W52" si="107">IF(ISBLANK(V52),"",V52)</f>
        <v/>
      </c>
      <c r="X52" s="386" t="str">
        <f t="shared" ref="X52" si="108">IF(ISBLANK(W52),"",W52)</f>
        <v/>
      </c>
      <c r="Y52" s="386" t="str">
        <f t="shared" ref="Y52" si="109">IF(ISBLANK(X52),"",X52)</f>
        <v/>
      </c>
      <c r="Z52" s="386" t="str">
        <f t="shared" ref="Z52" si="110">IF(ISBLANK(Y52),"",Y52)</f>
        <v/>
      </c>
      <c r="AA52" s="386" t="str">
        <f t="shared" ref="AA52" si="111">IF(ISBLANK(Z52),"",Z52)</f>
        <v/>
      </c>
      <c r="AB52" s="386" t="str">
        <f t="shared" ref="AB52" si="112">IF(ISBLANK(AA52),"",AA52)</f>
        <v/>
      </c>
      <c r="AC52" s="386" t="str">
        <f t="shared" ref="AC52" si="113">IF(ISBLANK(AB52),"",AB52)</f>
        <v/>
      </c>
      <c r="AD52" s="386" t="str">
        <f t="shared" ref="AD52" si="114">IF(ISBLANK(AC52),"",AC52)</f>
        <v/>
      </c>
      <c r="AE52" s="386" t="str">
        <f t="shared" ref="AE52" si="115">IF(ISBLANK(AD52),"",AD52)</f>
        <v/>
      </c>
      <c r="AF52" s="386" t="str">
        <f t="shared" ref="AF52" si="116">IF(ISBLANK(AE52),"",AE52)</f>
        <v/>
      </c>
      <c r="AG52" s="386" t="str">
        <f t="shared" ref="AG52" si="117">IF(ISBLANK(AF52),"",AF52)</f>
        <v/>
      </c>
      <c r="AH52" s="386" t="str">
        <f t="shared" ref="AH52" si="118">IF(ISBLANK(AG52),"",AG52)</f>
        <v/>
      </c>
      <c r="AI52" s="386" t="str">
        <f t="shared" ref="AI52" si="119">IF(ISBLANK(AH52),"",AH52)</f>
        <v/>
      </c>
      <c r="AJ52" s="386" t="str">
        <f t="shared" ref="AJ52" si="120">IF(ISBLANK(AI52),"",AI52)</f>
        <v/>
      </c>
      <c r="AK52" s="386" t="str">
        <f t="shared" ref="AK52" si="121">IF(ISBLANK(AJ52),"",AJ52)</f>
        <v/>
      </c>
      <c r="AL52" s="386" t="str">
        <f t="shared" ref="AL52" si="122">IF(ISBLANK(AK52),"",AK52)</f>
        <v/>
      </c>
    </row>
    <row r="53" spans="2:38" ht="13.5" customHeight="1">
      <c r="B53" s="45"/>
      <c r="F53" s="173"/>
      <c r="G53" s="66"/>
      <c r="H53" s="186"/>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row>
    <row r="54" spans="2:38" ht="15.75" customHeight="1" thickBot="1">
      <c r="B54" s="45"/>
      <c r="C54" s="498" t="str">
        <f>HLOOKUP(Start!$B$14,Sprachen_allg!B:Z,ROWS(Sprachen_allg!1:172),FALSE)</f>
        <v>CAR Electrical energy - Energy source 1.2</v>
      </c>
      <c r="D54" s="40"/>
      <c r="E54" s="63"/>
      <c r="F54" s="166"/>
      <c r="G54" s="66"/>
      <c r="H54" s="63"/>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row>
    <row r="55" spans="2:38" ht="15.75" customHeight="1">
      <c r="B55" s="45"/>
      <c r="C55" s="69" t="str">
        <f>C49</f>
        <v>Type of energy source</v>
      </c>
      <c r="D55" s="70"/>
      <c r="E55" s="71"/>
      <c r="F55" s="166"/>
      <c r="G55" s="66"/>
      <c r="H55" s="63"/>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row>
    <row r="56" spans="2:38" ht="16.5" customHeight="1">
      <c r="B56" s="45"/>
      <c r="C56" s="800"/>
      <c r="D56" s="772"/>
      <c r="E56" s="772"/>
      <c r="F56" s="166"/>
      <c r="G56" s="66"/>
      <c r="H56" s="400"/>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row>
    <row r="57" spans="2:38" ht="15.75" customHeight="1">
      <c r="B57" s="45"/>
      <c r="C57" s="357" t="str">
        <f>C51</f>
        <v>CO2 factor [kgCO2eq/kWh]</v>
      </c>
      <c r="D57" s="833" t="str">
        <f>D51</f>
        <v>[kgCO2eq/kWh]</v>
      </c>
      <c r="E57" s="834"/>
      <c r="F57" s="166"/>
      <c r="G57" s="66"/>
      <c r="H57" s="401" t="str">
        <f>IF($C56="",AuswahlEtr,VLOOKUP($C56,'ANNEX 1 Emission Factors'!$B$23:$AR$29,COLUMNS('ANNEX 1 Emission Factors'!$B:$H)+(H$6-2014),FALSE))</f>
        <v>Select energy source</v>
      </c>
      <c r="I57" s="376" t="str">
        <f>IF($C56="",AuswahlEtr,VLOOKUP($C56,'ANNEX 1 Emission Factors'!$B$23:$AR$29,COLUMNS('ANNEX 1 Emission Factors'!$B:$H)+(I$6-2014),FALSE))</f>
        <v>Select energy source</v>
      </c>
      <c r="J57" s="376" t="str">
        <f>IF($C56="",AuswahlEtr,VLOOKUP($C56,'ANNEX 1 Emission Factors'!$B$23:$AR$29,COLUMNS('ANNEX 1 Emission Factors'!$B:$H)+(J$6-2014),FALSE))</f>
        <v>Select energy source</v>
      </c>
      <c r="K57" s="376" t="str">
        <f>IF($C56="",AuswahlEtr,VLOOKUP($C56,'ANNEX 1 Emission Factors'!$B$23:$AR$29,COLUMNS('ANNEX 1 Emission Factors'!$B:$H)+(K$6-2014),FALSE))</f>
        <v>Select energy source</v>
      </c>
      <c r="L57" s="376" t="str">
        <f>IF($C56="",AuswahlEtr,VLOOKUP($C56,'ANNEX 1 Emission Factors'!$B$23:$AR$29,COLUMNS('ANNEX 1 Emission Factors'!$B:$H)+(L$6-2014),FALSE))</f>
        <v>Select energy source</v>
      </c>
      <c r="M57" s="376" t="str">
        <f>IF($C56="",AuswahlEtr,VLOOKUP($C56,'ANNEX 1 Emission Factors'!$B$23:$AR$29,COLUMNS('ANNEX 1 Emission Factors'!$B:$H)+(M$6-2014),FALSE))</f>
        <v>Select energy source</v>
      </c>
      <c r="N57" s="376" t="str">
        <f>IF($C56="",AuswahlEtr,VLOOKUP($C56,'ANNEX 1 Emission Factors'!$B$23:$AR$29,COLUMNS('ANNEX 1 Emission Factors'!$B:$H)+(N$6-2014),FALSE))</f>
        <v>Select energy source</v>
      </c>
      <c r="O57" s="376" t="str">
        <f>IF($C56="",AuswahlEtr,VLOOKUP($C56,'ANNEX 1 Emission Factors'!$B$23:$AR$29,COLUMNS('ANNEX 1 Emission Factors'!$B:$H)+(O$6-2014),FALSE))</f>
        <v>Select energy source</v>
      </c>
      <c r="P57" s="376" t="str">
        <f>IF($C56="",AuswahlEtr,VLOOKUP($C56,'ANNEX 1 Emission Factors'!$B$23:$AR$29,COLUMNS('ANNEX 1 Emission Factors'!$B:$H)+(P$6-2014),FALSE))</f>
        <v>Select energy source</v>
      </c>
      <c r="Q57" s="376" t="str">
        <f>IF($C56="",AuswahlEtr,VLOOKUP($C56,'ANNEX 1 Emission Factors'!$B$23:$AR$29,COLUMNS('ANNEX 1 Emission Factors'!$B:$H)+(Q$6-2014),FALSE))</f>
        <v>Select energy source</v>
      </c>
      <c r="R57" s="376" t="str">
        <f>IF($C56="",AuswahlEtr,VLOOKUP($C56,'ANNEX 1 Emission Factors'!$B$23:$AR$29,COLUMNS('ANNEX 1 Emission Factors'!$B:$H)+(R$6-2014),FALSE))</f>
        <v>Select energy source</v>
      </c>
      <c r="S57" s="376" t="str">
        <f>IF($C56="",AuswahlEtr,VLOOKUP($C56,'ANNEX 1 Emission Factors'!$B$23:$AR$29,COLUMNS('ANNEX 1 Emission Factors'!$B:$H)+(S$6-2014),FALSE))</f>
        <v>Select energy source</v>
      </c>
      <c r="T57" s="376" t="str">
        <f>IF($C56="",AuswahlEtr,VLOOKUP($C56,'ANNEX 1 Emission Factors'!$B$23:$AR$29,COLUMNS('ANNEX 1 Emission Factors'!$B:$H)+(T$6-2014),FALSE))</f>
        <v>Select energy source</v>
      </c>
      <c r="U57" s="376" t="str">
        <f>IF($C56="",AuswahlEtr,VLOOKUP($C56,'ANNEX 1 Emission Factors'!$B$23:$AR$29,COLUMNS('ANNEX 1 Emission Factors'!$B:$H)+(U$6-2014),FALSE))</f>
        <v>Select energy source</v>
      </c>
      <c r="V57" s="376" t="str">
        <f>IF($C56="",AuswahlEtr,VLOOKUP($C56,'ANNEX 1 Emission Factors'!$B$23:$AR$29,COLUMNS('ANNEX 1 Emission Factors'!$B:$H)+(V$6-2014),FALSE))</f>
        <v>Select energy source</v>
      </c>
      <c r="W57" s="376" t="str">
        <f>IF($C56="",AuswahlEtr,VLOOKUP($C56,'ANNEX 1 Emission Factors'!$B$23:$AR$29,COLUMNS('ANNEX 1 Emission Factors'!$B:$H)+(W$6-2014),FALSE))</f>
        <v>Select energy source</v>
      </c>
      <c r="X57" s="376" t="str">
        <f>IF($C56="",AuswahlEtr,VLOOKUP($C56,'ANNEX 1 Emission Factors'!$B$23:$AR$29,COLUMNS('ANNEX 1 Emission Factors'!$B:$H)+(X$6-2014),FALSE))</f>
        <v>Select energy source</v>
      </c>
      <c r="Y57" s="376" t="str">
        <f>IF($C56="",AuswahlEtr,VLOOKUP($C56,'ANNEX 1 Emission Factors'!$B$23:$AR$29,COLUMNS('ANNEX 1 Emission Factors'!$B:$H)+(Y$6-2014),FALSE))</f>
        <v>Select energy source</v>
      </c>
      <c r="Z57" s="376" t="str">
        <f>IF($C56="",AuswahlEtr,VLOOKUP($C56,'ANNEX 1 Emission Factors'!$B$23:$AR$29,COLUMNS('ANNEX 1 Emission Factors'!$B:$H)+(Z$6-2014),FALSE))</f>
        <v>Select energy source</v>
      </c>
      <c r="AA57" s="376" t="str">
        <f>IF($C56="",AuswahlEtr,VLOOKUP($C56,'ANNEX 1 Emission Factors'!$B$23:$AR$29,COLUMNS('ANNEX 1 Emission Factors'!$B:$H)+(AA$6-2014),FALSE))</f>
        <v>Select energy source</v>
      </c>
      <c r="AB57" s="376" t="str">
        <f>IF($C56="",AuswahlEtr,VLOOKUP($C56,'ANNEX 1 Emission Factors'!$B$23:$AR$29,COLUMNS('ANNEX 1 Emission Factors'!$B:$H)+(AB$6-2014),FALSE))</f>
        <v>Select energy source</v>
      </c>
      <c r="AC57" s="376" t="str">
        <f>IF($C56="",AuswahlEtr,VLOOKUP($C56,'ANNEX 1 Emission Factors'!$B$23:$AR$29,COLUMNS('ANNEX 1 Emission Factors'!$B:$H)+(AC$6-2014),FALSE))</f>
        <v>Select energy source</v>
      </c>
      <c r="AD57" s="376" t="str">
        <f>IF($C56="",AuswahlEtr,VLOOKUP($C56,'ANNEX 1 Emission Factors'!$B$23:$AR$29,COLUMNS('ANNEX 1 Emission Factors'!$B:$H)+(AD$6-2014),FALSE))</f>
        <v>Select energy source</v>
      </c>
      <c r="AE57" s="376" t="str">
        <f>IF($C56="",AuswahlEtr,VLOOKUP($C56,'ANNEX 1 Emission Factors'!$B$23:$AR$29,COLUMNS('ANNEX 1 Emission Factors'!$B:$H)+(AE$6-2014),FALSE))</f>
        <v>Select energy source</v>
      </c>
      <c r="AF57" s="376" t="str">
        <f>IF($C56="",AuswahlEtr,VLOOKUP($C56,'ANNEX 1 Emission Factors'!$B$23:$AR$29,COLUMNS('ANNEX 1 Emission Factors'!$B:$H)+(AF$6-2014),FALSE))</f>
        <v>Select energy source</v>
      </c>
      <c r="AG57" s="376" t="str">
        <f>IF($C56="",AuswahlEtr,VLOOKUP($C56,'ANNEX 1 Emission Factors'!$B$23:$AR$29,COLUMNS('ANNEX 1 Emission Factors'!$B:$H)+(AG$6-2014),FALSE))</f>
        <v>Select energy source</v>
      </c>
      <c r="AH57" s="376" t="str">
        <f>IF($C56="",AuswahlEtr,VLOOKUP($C56,'ANNEX 1 Emission Factors'!$B$23:$AR$29,COLUMNS('ANNEX 1 Emission Factors'!$B:$H)+(AH$6-2014),FALSE))</f>
        <v>Select energy source</v>
      </c>
      <c r="AI57" s="376" t="str">
        <f>IF($C56="",AuswahlEtr,VLOOKUP($C56,'ANNEX 1 Emission Factors'!$B$23:$AR$29,COLUMNS('ANNEX 1 Emission Factors'!$B:$H)+(AI$6-2014),FALSE))</f>
        <v>Select energy source</v>
      </c>
      <c r="AJ57" s="376" t="str">
        <f>IF($C56="",AuswahlEtr,VLOOKUP($C56,'ANNEX 1 Emission Factors'!$B$23:$AR$29,COLUMNS('ANNEX 1 Emission Factors'!$B:$H)+(AJ$6-2014),FALSE))</f>
        <v>Select energy source</v>
      </c>
      <c r="AK57" s="376" t="str">
        <f>IF($C56="",AuswahlEtr,VLOOKUP($C56,'ANNEX 1 Emission Factors'!$B$23:$AR$29,COLUMNS('ANNEX 1 Emission Factors'!$B:$H)+(AK$6-2014),FALSE))</f>
        <v>Select energy source</v>
      </c>
      <c r="AL57" s="376" t="str">
        <f>IF($C56="",AuswahlEtr,VLOOKUP($C56,'ANNEX 1 Emission Factors'!$B$23:$AR$29,COLUMNS('ANNEX 1 Emission Factors'!$B:$H)+(AL$6-2014),FALSE))</f>
        <v>Select energy source</v>
      </c>
    </row>
    <row r="58" spans="2:38" ht="15.75" customHeight="1" thickBot="1">
      <c r="B58" s="45"/>
      <c r="C58" s="75" t="str">
        <f>C52</f>
        <v>Amount of energy</v>
      </c>
      <c r="D58" s="823" t="str">
        <f>D52</f>
        <v>[kWh]</v>
      </c>
      <c r="E58" s="824"/>
      <c r="F58" s="172"/>
      <c r="G58" s="66"/>
      <c r="H58" s="382" t="str">
        <f t="shared" ref="H58:I58" si="123">IF(ISBLANK(G58),"",G58)</f>
        <v/>
      </c>
      <c r="I58" s="386" t="str">
        <f t="shared" si="123"/>
        <v/>
      </c>
      <c r="J58" s="386" t="str">
        <f t="shared" ref="J58" si="124">IF(ISBLANK(I58),"",I58)</f>
        <v/>
      </c>
      <c r="K58" s="386" t="str">
        <f t="shared" ref="K58" si="125">IF(ISBLANK(J58),"",J58)</f>
        <v/>
      </c>
      <c r="L58" s="386" t="str">
        <f t="shared" ref="L58" si="126">IF(ISBLANK(K58),"",K58)</f>
        <v/>
      </c>
      <c r="M58" s="386" t="str">
        <f t="shared" ref="M58" si="127">IF(ISBLANK(L58),"",L58)</f>
        <v/>
      </c>
      <c r="N58" s="386" t="str">
        <f t="shared" ref="N58" si="128">IF(ISBLANK(M58),"",M58)</f>
        <v/>
      </c>
      <c r="O58" s="386" t="str">
        <f t="shared" ref="O58" si="129">IF(ISBLANK(N58),"",N58)</f>
        <v/>
      </c>
      <c r="P58" s="386" t="str">
        <f t="shared" ref="P58" si="130">IF(ISBLANK(O58),"",O58)</f>
        <v/>
      </c>
      <c r="Q58" s="386" t="str">
        <f t="shared" ref="Q58" si="131">IF(ISBLANK(P58),"",P58)</f>
        <v/>
      </c>
      <c r="R58" s="386" t="str">
        <f t="shared" ref="R58" si="132">IF(ISBLANK(Q58),"",Q58)</f>
        <v/>
      </c>
      <c r="S58" s="386" t="str">
        <f t="shared" ref="S58" si="133">IF(ISBLANK(R58),"",R58)</f>
        <v/>
      </c>
      <c r="T58" s="386" t="str">
        <f t="shared" ref="T58" si="134">IF(ISBLANK(S58),"",S58)</f>
        <v/>
      </c>
      <c r="U58" s="386" t="str">
        <f t="shared" ref="U58" si="135">IF(ISBLANK(T58),"",T58)</f>
        <v/>
      </c>
      <c r="V58" s="386" t="str">
        <f t="shared" ref="V58" si="136">IF(ISBLANK(U58),"",U58)</f>
        <v/>
      </c>
      <c r="W58" s="386" t="str">
        <f t="shared" ref="W58" si="137">IF(ISBLANK(V58),"",V58)</f>
        <v/>
      </c>
      <c r="X58" s="386" t="str">
        <f t="shared" ref="X58" si="138">IF(ISBLANK(W58),"",W58)</f>
        <v/>
      </c>
      <c r="Y58" s="386" t="str">
        <f t="shared" ref="Y58" si="139">IF(ISBLANK(X58),"",X58)</f>
        <v/>
      </c>
      <c r="Z58" s="386" t="str">
        <f t="shared" ref="Z58" si="140">IF(ISBLANK(Y58),"",Y58)</f>
        <v/>
      </c>
      <c r="AA58" s="386" t="str">
        <f t="shared" ref="AA58" si="141">IF(ISBLANK(Z58),"",Z58)</f>
        <v/>
      </c>
      <c r="AB58" s="386" t="str">
        <f t="shared" ref="AB58" si="142">IF(ISBLANK(AA58),"",AA58)</f>
        <v/>
      </c>
      <c r="AC58" s="386" t="str">
        <f t="shared" ref="AC58" si="143">IF(ISBLANK(AB58),"",AB58)</f>
        <v/>
      </c>
      <c r="AD58" s="386" t="str">
        <f t="shared" ref="AD58" si="144">IF(ISBLANK(AC58),"",AC58)</f>
        <v/>
      </c>
      <c r="AE58" s="386" t="str">
        <f t="shared" ref="AE58" si="145">IF(ISBLANK(AD58),"",AD58)</f>
        <v/>
      </c>
      <c r="AF58" s="386" t="str">
        <f t="shared" ref="AF58" si="146">IF(ISBLANK(AE58),"",AE58)</f>
        <v/>
      </c>
      <c r="AG58" s="386" t="str">
        <f t="shared" ref="AG58" si="147">IF(ISBLANK(AF58),"",AF58)</f>
        <v/>
      </c>
      <c r="AH58" s="386" t="str">
        <f t="shared" ref="AH58" si="148">IF(ISBLANK(AG58),"",AG58)</f>
        <v/>
      </c>
      <c r="AI58" s="386" t="str">
        <f t="shared" ref="AI58" si="149">IF(ISBLANK(AH58),"",AH58)</f>
        <v/>
      </c>
      <c r="AJ58" s="386" t="str">
        <f t="shared" ref="AJ58" si="150">IF(ISBLANK(AI58),"",AI58)</f>
        <v/>
      </c>
      <c r="AK58" s="386" t="str">
        <f t="shared" ref="AK58" si="151">IF(ISBLANK(AJ58),"",AJ58)</f>
        <v/>
      </c>
      <c r="AL58" s="386" t="str">
        <f t="shared" ref="AL58" si="152">IF(ISBLANK(AK58),"",AK58)</f>
        <v/>
      </c>
    </row>
    <row r="59" spans="2:38" ht="13.5" customHeight="1">
      <c r="B59" s="45"/>
      <c r="F59" s="173"/>
      <c r="G59" s="66"/>
      <c r="H59" s="186"/>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row>
    <row r="60" spans="2:38" ht="15.75" customHeight="1" thickBot="1">
      <c r="B60" s="45"/>
      <c r="C60" s="498" t="str">
        <f>HLOOKUP(Start!$B$14,Sprachen_allg!B:Z,ROWS(Sprachen_allg!1:173),FALSE)</f>
        <v>CAR Electrical energy - Energy source 1.3</v>
      </c>
      <c r="D60" s="40"/>
      <c r="E60" s="63"/>
      <c r="F60" s="166"/>
      <c r="G60" s="66"/>
      <c r="H60" s="63"/>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row>
    <row r="61" spans="2:38" ht="15.75" customHeight="1">
      <c r="B61" s="45"/>
      <c r="C61" s="69" t="str">
        <f>C55</f>
        <v>Type of energy source</v>
      </c>
      <c r="D61" s="70"/>
      <c r="E61" s="71"/>
      <c r="F61" s="166"/>
      <c r="G61" s="66"/>
      <c r="H61" s="63"/>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row>
    <row r="62" spans="2:38" ht="16.5" customHeight="1">
      <c r="B62" s="45"/>
      <c r="C62" s="800"/>
      <c r="D62" s="772"/>
      <c r="E62" s="772"/>
      <c r="F62" s="166"/>
      <c r="G62" s="66"/>
      <c r="H62" s="400"/>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row>
    <row r="63" spans="2:38" ht="15.75" customHeight="1">
      <c r="B63" s="45"/>
      <c r="C63" s="357" t="str">
        <f>C57</f>
        <v>CO2 factor [kgCO2eq/kWh]</v>
      </c>
      <c r="D63" s="833" t="str">
        <f>D57</f>
        <v>[kgCO2eq/kWh]</v>
      </c>
      <c r="E63" s="834"/>
      <c r="F63" s="166"/>
      <c r="G63" s="66"/>
      <c r="H63" s="401" t="str">
        <f>IF($C62="",AuswahlEtr,VLOOKUP($C62,'ANNEX 1 Emission Factors'!$B$23:$AR$29,COLUMNS('ANNEX 1 Emission Factors'!$B:$H)+(H$6-2014),FALSE))</f>
        <v>Select energy source</v>
      </c>
      <c r="I63" s="376" t="str">
        <f>IF($C62="",AuswahlEtr,VLOOKUP($C62,'ANNEX 1 Emission Factors'!$B$23:$AR$29,COLUMNS('ANNEX 1 Emission Factors'!$B:$H)+(I$6-2014),FALSE))</f>
        <v>Select energy source</v>
      </c>
      <c r="J63" s="376" t="str">
        <f>IF($C62="",AuswahlEtr,VLOOKUP($C62,'ANNEX 1 Emission Factors'!$B$23:$AR$29,COLUMNS('ANNEX 1 Emission Factors'!$B:$H)+(J$6-2014),FALSE))</f>
        <v>Select energy source</v>
      </c>
      <c r="K63" s="376" t="str">
        <f>IF($C62="",AuswahlEtr,VLOOKUP($C62,'ANNEX 1 Emission Factors'!$B$23:$AR$29,COLUMNS('ANNEX 1 Emission Factors'!$B:$H)+(K$6-2014),FALSE))</f>
        <v>Select energy source</v>
      </c>
      <c r="L63" s="376" t="str">
        <f>IF($C62="",AuswahlEtr,VLOOKUP($C62,'ANNEX 1 Emission Factors'!$B$23:$AR$29,COLUMNS('ANNEX 1 Emission Factors'!$B:$H)+(L$6-2014),FALSE))</f>
        <v>Select energy source</v>
      </c>
      <c r="M63" s="376" t="str">
        <f>IF($C62="",AuswahlEtr,VLOOKUP($C62,'ANNEX 1 Emission Factors'!$B$23:$AR$29,COLUMNS('ANNEX 1 Emission Factors'!$B:$H)+(M$6-2014),FALSE))</f>
        <v>Select energy source</v>
      </c>
      <c r="N63" s="376" t="str">
        <f>IF($C62="",AuswahlEtr,VLOOKUP($C62,'ANNEX 1 Emission Factors'!$B$23:$AR$29,COLUMNS('ANNEX 1 Emission Factors'!$B:$H)+(N$6-2014),FALSE))</f>
        <v>Select energy source</v>
      </c>
      <c r="O63" s="376" t="str">
        <f>IF($C62="",AuswahlEtr,VLOOKUP($C62,'ANNEX 1 Emission Factors'!$B$23:$AR$29,COLUMNS('ANNEX 1 Emission Factors'!$B:$H)+(O$6-2014),FALSE))</f>
        <v>Select energy source</v>
      </c>
      <c r="P63" s="376" t="str">
        <f>IF($C62="",AuswahlEtr,VLOOKUP($C62,'ANNEX 1 Emission Factors'!$B$23:$AR$29,COLUMNS('ANNEX 1 Emission Factors'!$B:$H)+(P$6-2014),FALSE))</f>
        <v>Select energy source</v>
      </c>
      <c r="Q63" s="376" t="str">
        <f>IF($C62="",AuswahlEtr,VLOOKUP($C62,'ANNEX 1 Emission Factors'!$B$23:$AR$29,COLUMNS('ANNEX 1 Emission Factors'!$B:$H)+(Q$6-2014),FALSE))</f>
        <v>Select energy source</v>
      </c>
      <c r="R63" s="376" t="str">
        <f>IF($C62="",AuswahlEtr,VLOOKUP($C62,'ANNEX 1 Emission Factors'!$B$23:$AR$29,COLUMNS('ANNEX 1 Emission Factors'!$B:$H)+(R$6-2014),FALSE))</f>
        <v>Select energy source</v>
      </c>
      <c r="S63" s="376" t="str">
        <f>IF($C62="",AuswahlEtr,VLOOKUP($C62,'ANNEX 1 Emission Factors'!$B$23:$AR$29,COLUMNS('ANNEX 1 Emission Factors'!$B:$H)+(S$6-2014),FALSE))</f>
        <v>Select energy source</v>
      </c>
      <c r="T63" s="376" t="str">
        <f>IF($C62="",AuswahlEtr,VLOOKUP($C62,'ANNEX 1 Emission Factors'!$B$23:$AR$29,COLUMNS('ANNEX 1 Emission Factors'!$B:$H)+(T$6-2014),FALSE))</f>
        <v>Select energy source</v>
      </c>
      <c r="U63" s="376" t="str">
        <f>IF($C62="",AuswahlEtr,VLOOKUP($C62,'ANNEX 1 Emission Factors'!$B$23:$AR$29,COLUMNS('ANNEX 1 Emission Factors'!$B:$H)+(U$6-2014),FALSE))</f>
        <v>Select energy source</v>
      </c>
      <c r="V63" s="376" t="str">
        <f>IF($C62="",AuswahlEtr,VLOOKUP($C62,'ANNEX 1 Emission Factors'!$B$23:$AR$29,COLUMNS('ANNEX 1 Emission Factors'!$B:$H)+(V$6-2014),FALSE))</f>
        <v>Select energy source</v>
      </c>
      <c r="W63" s="376" t="str">
        <f>IF($C62="",AuswahlEtr,VLOOKUP($C62,'ANNEX 1 Emission Factors'!$B$23:$AR$29,COLUMNS('ANNEX 1 Emission Factors'!$B:$H)+(W$6-2014),FALSE))</f>
        <v>Select energy source</v>
      </c>
      <c r="X63" s="376" t="str">
        <f>IF($C62="",AuswahlEtr,VLOOKUP($C62,'ANNEX 1 Emission Factors'!$B$23:$AR$29,COLUMNS('ANNEX 1 Emission Factors'!$B:$H)+(X$6-2014),FALSE))</f>
        <v>Select energy source</v>
      </c>
      <c r="Y63" s="376" t="str">
        <f>IF($C62="",AuswahlEtr,VLOOKUP($C62,'ANNEX 1 Emission Factors'!$B$23:$AR$29,COLUMNS('ANNEX 1 Emission Factors'!$B:$H)+(Y$6-2014),FALSE))</f>
        <v>Select energy source</v>
      </c>
      <c r="Z63" s="376" t="str">
        <f>IF($C62="",AuswahlEtr,VLOOKUP($C62,'ANNEX 1 Emission Factors'!$B$23:$AR$29,COLUMNS('ANNEX 1 Emission Factors'!$B:$H)+(Z$6-2014),FALSE))</f>
        <v>Select energy source</v>
      </c>
      <c r="AA63" s="376" t="str">
        <f>IF($C62="",AuswahlEtr,VLOOKUP($C62,'ANNEX 1 Emission Factors'!$B$23:$AR$29,COLUMNS('ANNEX 1 Emission Factors'!$B:$H)+(AA$6-2014),FALSE))</f>
        <v>Select energy source</v>
      </c>
      <c r="AB63" s="376" t="str">
        <f>IF($C62="",AuswahlEtr,VLOOKUP($C62,'ANNEX 1 Emission Factors'!$B$23:$AR$29,COLUMNS('ANNEX 1 Emission Factors'!$B:$H)+(AB$6-2014),FALSE))</f>
        <v>Select energy source</v>
      </c>
      <c r="AC63" s="376" t="str">
        <f>IF($C62="",AuswahlEtr,VLOOKUP($C62,'ANNEX 1 Emission Factors'!$B$23:$AR$29,COLUMNS('ANNEX 1 Emission Factors'!$B:$H)+(AC$6-2014),FALSE))</f>
        <v>Select energy source</v>
      </c>
      <c r="AD63" s="376" t="str">
        <f>IF($C62="",AuswahlEtr,VLOOKUP($C62,'ANNEX 1 Emission Factors'!$B$23:$AR$29,COLUMNS('ANNEX 1 Emission Factors'!$B:$H)+(AD$6-2014),FALSE))</f>
        <v>Select energy source</v>
      </c>
      <c r="AE63" s="376" t="str">
        <f>IF($C62="",AuswahlEtr,VLOOKUP($C62,'ANNEX 1 Emission Factors'!$B$23:$AR$29,COLUMNS('ANNEX 1 Emission Factors'!$B:$H)+(AE$6-2014),FALSE))</f>
        <v>Select energy source</v>
      </c>
      <c r="AF63" s="376" t="str">
        <f>IF($C62="",AuswahlEtr,VLOOKUP($C62,'ANNEX 1 Emission Factors'!$B$23:$AR$29,COLUMNS('ANNEX 1 Emission Factors'!$B:$H)+(AF$6-2014),FALSE))</f>
        <v>Select energy source</v>
      </c>
      <c r="AG63" s="376" t="str">
        <f>IF($C62="",AuswahlEtr,VLOOKUP($C62,'ANNEX 1 Emission Factors'!$B$23:$AR$29,COLUMNS('ANNEX 1 Emission Factors'!$B:$H)+(AG$6-2014),FALSE))</f>
        <v>Select energy source</v>
      </c>
      <c r="AH63" s="376" t="str">
        <f>IF($C62="",AuswahlEtr,VLOOKUP($C62,'ANNEX 1 Emission Factors'!$B$23:$AR$29,COLUMNS('ANNEX 1 Emission Factors'!$B:$H)+(AH$6-2014),FALSE))</f>
        <v>Select energy source</v>
      </c>
      <c r="AI63" s="376" t="str">
        <f>IF($C62="",AuswahlEtr,VLOOKUP($C62,'ANNEX 1 Emission Factors'!$B$23:$AR$29,COLUMNS('ANNEX 1 Emission Factors'!$B:$H)+(AI$6-2014),FALSE))</f>
        <v>Select energy source</v>
      </c>
      <c r="AJ63" s="376" t="str">
        <f>IF($C62="",AuswahlEtr,VLOOKUP($C62,'ANNEX 1 Emission Factors'!$B$23:$AR$29,COLUMNS('ANNEX 1 Emission Factors'!$B:$H)+(AJ$6-2014),FALSE))</f>
        <v>Select energy source</v>
      </c>
      <c r="AK63" s="376" t="str">
        <f>IF($C62="",AuswahlEtr,VLOOKUP($C62,'ANNEX 1 Emission Factors'!$B$23:$AR$29,COLUMNS('ANNEX 1 Emission Factors'!$B:$H)+(AK$6-2014),FALSE))</f>
        <v>Select energy source</v>
      </c>
      <c r="AL63" s="376" t="str">
        <f>IF($C62="",AuswahlEtr,VLOOKUP($C62,'ANNEX 1 Emission Factors'!$B$23:$AR$29,COLUMNS('ANNEX 1 Emission Factors'!$B:$H)+(AL$6-2014),FALSE))</f>
        <v>Select energy source</v>
      </c>
    </row>
    <row r="64" spans="2:38" ht="15.75" customHeight="1" thickBot="1">
      <c r="B64" s="45"/>
      <c r="C64" s="75" t="str">
        <f>C58</f>
        <v>Amount of energy</v>
      </c>
      <c r="D64" s="823" t="str">
        <f>D58</f>
        <v>[kWh]</v>
      </c>
      <c r="E64" s="824"/>
      <c r="F64" s="172"/>
      <c r="G64" s="66"/>
      <c r="H64" s="382" t="str">
        <f t="shared" ref="H64:I64" si="153">IF(ISBLANK(G64),"",G64)</f>
        <v/>
      </c>
      <c r="I64" s="386" t="str">
        <f t="shared" si="153"/>
        <v/>
      </c>
      <c r="J64" s="386" t="str">
        <f t="shared" ref="J64" si="154">IF(ISBLANK(I64),"",I64)</f>
        <v/>
      </c>
      <c r="K64" s="386" t="str">
        <f t="shared" ref="K64" si="155">IF(ISBLANK(J64),"",J64)</f>
        <v/>
      </c>
      <c r="L64" s="386" t="str">
        <f t="shared" ref="L64" si="156">IF(ISBLANK(K64),"",K64)</f>
        <v/>
      </c>
      <c r="M64" s="386" t="str">
        <f t="shared" ref="M64" si="157">IF(ISBLANK(L64),"",L64)</f>
        <v/>
      </c>
      <c r="N64" s="386" t="str">
        <f t="shared" ref="N64" si="158">IF(ISBLANK(M64),"",M64)</f>
        <v/>
      </c>
      <c r="O64" s="386" t="str">
        <f t="shared" ref="O64" si="159">IF(ISBLANK(N64),"",N64)</f>
        <v/>
      </c>
      <c r="P64" s="386" t="str">
        <f t="shared" ref="P64" si="160">IF(ISBLANK(O64),"",O64)</f>
        <v/>
      </c>
      <c r="Q64" s="386" t="str">
        <f t="shared" ref="Q64" si="161">IF(ISBLANK(P64),"",P64)</f>
        <v/>
      </c>
      <c r="R64" s="386" t="str">
        <f t="shared" ref="R64" si="162">IF(ISBLANK(Q64),"",Q64)</f>
        <v/>
      </c>
      <c r="S64" s="386" t="str">
        <f t="shared" ref="S64" si="163">IF(ISBLANK(R64),"",R64)</f>
        <v/>
      </c>
      <c r="T64" s="386" t="str">
        <f t="shared" ref="T64" si="164">IF(ISBLANK(S64),"",S64)</f>
        <v/>
      </c>
      <c r="U64" s="386" t="str">
        <f t="shared" ref="U64" si="165">IF(ISBLANK(T64),"",T64)</f>
        <v/>
      </c>
      <c r="V64" s="386" t="str">
        <f t="shared" ref="V64" si="166">IF(ISBLANK(U64),"",U64)</f>
        <v/>
      </c>
      <c r="W64" s="386" t="str">
        <f t="shared" ref="W64" si="167">IF(ISBLANK(V64),"",V64)</f>
        <v/>
      </c>
      <c r="X64" s="386" t="str">
        <f t="shared" ref="X64" si="168">IF(ISBLANK(W64),"",W64)</f>
        <v/>
      </c>
      <c r="Y64" s="386" t="str">
        <f t="shared" ref="Y64" si="169">IF(ISBLANK(X64),"",X64)</f>
        <v/>
      </c>
      <c r="Z64" s="386" t="str">
        <f t="shared" ref="Z64" si="170">IF(ISBLANK(Y64),"",Y64)</f>
        <v/>
      </c>
      <c r="AA64" s="386" t="str">
        <f t="shared" ref="AA64" si="171">IF(ISBLANK(Z64),"",Z64)</f>
        <v/>
      </c>
      <c r="AB64" s="386" t="str">
        <f t="shared" ref="AB64" si="172">IF(ISBLANK(AA64),"",AA64)</f>
        <v/>
      </c>
      <c r="AC64" s="386" t="str">
        <f t="shared" ref="AC64" si="173">IF(ISBLANK(AB64),"",AB64)</f>
        <v/>
      </c>
      <c r="AD64" s="386" t="str">
        <f t="shared" ref="AD64" si="174">IF(ISBLANK(AC64),"",AC64)</f>
        <v/>
      </c>
      <c r="AE64" s="386" t="str">
        <f t="shared" ref="AE64" si="175">IF(ISBLANK(AD64),"",AD64)</f>
        <v/>
      </c>
      <c r="AF64" s="386" t="str">
        <f t="shared" ref="AF64" si="176">IF(ISBLANK(AE64),"",AE64)</f>
        <v/>
      </c>
      <c r="AG64" s="386" t="str">
        <f t="shared" ref="AG64" si="177">IF(ISBLANK(AF64),"",AF64)</f>
        <v/>
      </c>
      <c r="AH64" s="386" t="str">
        <f t="shared" ref="AH64" si="178">IF(ISBLANK(AG64),"",AG64)</f>
        <v/>
      </c>
      <c r="AI64" s="386" t="str">
        <f t="shared" ref="AI64" si="179">IF(ISBLANK(AH64),"",AH64)</f>
        <v/>
      </c>
      <c r="AJ64" s="386" t="str">
        <f t="shared" ref="AJ64" si="180">IF(ISBLANK(AI64),"",AI64)</f>
        <v/>
      </c>
      <c r="AK64" s="386" t="str">
        <f t="shared" ref="AK64" si="181">IF(ISBLANK(AJ64),"",AJ64)</f>
        <v/>
      </c>
      <c r="AL64" s="386" t="str">
        <f t="shared" ref="AL64" si="182">IF(ISBLANK(AK64),"",AK64)</f>
        <v/>
      </c>
    </row>
    <row r="65" spans="2:38" ht="15.75" customHeight="1">
      <c r="B65" s="64"/>
      <c r="C65" s="15"/>
      <c r="D65" s="40"/>
      <c r="E65" s="63"/>
      <c r="F65" s="166"/>
      <c r="G65" s="66"/>
      <c r="H65" s="63"/>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row>
    <row r="66" spans="2:38">
      <c r="B66" s="64" t="str">
        <f>HLOOKUP(Start!$B$14,Sprachen_allg!B:Z,ROWS(Sprachen_allg!1:174),FALSE)</f>
        <v>2. Measured data not available:</v>
      </c>
      <c r="C66" s="15"/>
      <c r="D66" s="15"/>
      <c r="E66" s="15"/>
      <c r="F66" s="173"/>
      <c r="G66" s="60"/>
      <c r="H66" s="15"/>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row>
    <row r="67" spans="2:38">
      <c r="B67" s="78"/>
      <c r="C67" s="15"/>
      <c r="D67" s="15"/>
      <c r="E67" s="15"/>
      <c r="F67" s="173"/>
      <c r="G67" s="60"/>
      <c r="H67" s="15"/>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row>
    <row r="68" spans="2:38" s="42" customFormat="1" ht="17.25" customHeight="1" thickBot="1">
      <c r="B68" s="67"/>
      <c r="C68" s="498" t="str">
        <f>HLOOKUP(Start!$B$14,Sprachen_allg!B:Z,ROWS(Sprachen_allg!1:175),FALSE)</f>
        <v>Subarea 1/Consumer 1 - Electrical energy</v>
      </c>
      <c r="D68" s="40"/>
      <c r="E68" s="40"/>
      <c r="F68" s="169"/>
      <c r="G68" s="68"/>
      <c r="H68" s="40"/>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row>
    <row r="69" spans="2:38" ht="17.25" customHeight="1">
      <c r="B69" s="64"/>
      <c r="C69" s="69" t="str">
        <f>C61</f>
        <v>Type of energy source</v>
      </c>
      <c r="D69" s="70"/>
      <c r="E69" s="71"/>
      <c r="F69" s="166"/>
      <c r="G69" s="66"/>
      <c r="H69" s="63"/>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row>
    <row r="70" spans="2:38" ht="17.25" customHeight="1">
      <c r="B70" s="64"/>
      <c r="C70" s="827" t="str">
        <f>IF('PART 1 Status assessment'!C64="","",'PART 1 Status assessment'!C64)</f>
        <v/>
      </c>
      <c r="D70" s="828"/>
      <c r="E70" s="829"/>
      <c r="F70" s="166"/>
      <c r="G70" s="171"/>
      <c r="H70" s="400"/>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row>
    <row r="71" spans="2:38" ht="17.25" customHeight="1">
      <c r="B71" s="64"/>
      <c r="C71" s="357" t="str">
        <f>C63</f>
        <v>CO2 factor [kgCO2eq/kWh]</v>
      </c>
      <c r="D71" s="833" t="str">
        <f>D63</f>
        <v>[kgCO2eq/kWh]</v>
      </c>
      <c r="E71" s="834"/>
      <c r="F71" s="166"/>
      <c r="G71" s="94"/>
      <c r="H71" s="401" t="str">
        <f>IF($C70="",AuswahlEtr,VLOOKUP($C70,'ANNEX 1 Emission Factors'!$B$23:$AR$29,COLUMNS('ANNEX 1 Emission Factors'!$B:$H)+(H$6-2014),FALSE))</f>
        <v>Select energy source</v>
      </c>
      <c r="I71" s="376" t="str">
        <f>IF($C70="",AuswahlEtr,VLOOKUP($C70,'ANNEX 1 Emission Factors'!$B$23:$AR$29,COLUMNS('ANNEX 1 Emission Factors'!$B:$H)+(I$6-2014),FALSE))</f>
        <v>Select energy source</v>
      </c>
      <c r="J71" s="376" t="str">
        <f>IF($C70="",AuswahlEtr,VLOOKUP($C70,'ANNEX 1 Emission Factors'!$B$23:$AR$29,COLUMNS('ANNEX 1 Emission Factors'!$B:$H)+(J$6-2014),FALSE))</f>
        <v>Select energy source</v>
      </c>
      <c r="K71" s="376" t="str">
        <f>IF($C70="",AuswahlEtr,VLOOKUP($C70,'ANNEX 1 Emission Factors'!$B$23:$AR$29,COLUMNS('ANNEX 1 Emission Factors'!$B:$H)+(K$6-2014),FALSE))</f>
        <v>Select energy source</v>
      </c>
      <c r="L71" s="376" t="str">
        <f>IF($C70="",AuswahlEtr,VLOOKUP($C70,'ANNEX 1 Emission Factors'!$B$23:$AR$29,COLUMNS('ANNEX 1 Emission Factors'!$B:$H)+(L$6-2014),FALSE))</f>
        <v>Select energy source</v>
      </c>
      <c r="M71" s="376" t="str">
        <f>IF($C70="",AuswahlEtr,VLOOKUP($C70,'ANNEX 1 Emission Factors'!$B$23:$AR$29,COLUMNS('ANNEX 1 Emission Factors'!$B:$H)+(M$6-2014),FALSE))</f>
        <v>Select energy source</v>
      </c>
      <c r="N71" s="376" t="str">
        <f>IF($C70="",AuswahlEtr,VLOOKUP($C70,'ANNEX 1 Emission Factors'!$B$23:$AR$29,COLUMNS('ANNEX 1 Emission Factors'!$B:$H)+(N$6-2014),FALSE))</f>
        <v>Select energy source</v>
      </c>
      <c r="O71" s="376" t="str">
        <f>IF($C70="",AuswahlEtr,VLOOKUP($C70,'ANNEX 1 Emission Factors'!$B$23:$AR$29,COLUMNS('ANNEX 1 Emission Factors'!$B:$H)+(O$6-2014),FALSE))</f>
        <v>Select energy source</v>
      </c>
      <c r="P71" s="376" t="str">
        <f>IF($C70="",AuswahlEtr,VLOOKUP($C70,'ANNEX 1 Emission Factors'!$B$23:$AR$29,COLUMNS('ANNEX 1 Emission Factors'!$B:$H)+(P$6-2014),FALSE))</f>
        <v>Select energy source</v>
      </c>
      <c r="Q71" s="376" t="str">
        <f>IF($C70="",AuswahlEtr,VLOOKUP($C70,'ANNEX 1 Emission Factors'!$B$23:$AR$29,COLUMNS('ANNEX 1 Emission Factors'!$B:$H)+(Q$6-2014),FALSE))</f>
        <v>Select energy source</v>
      </c>
      <c r="R71" s="376" t="str">
        <f>IF($C70="",AuswahlEtr,VLOOKUP($C70,'ANNEX 1 Emission Factors'!$B$23:$AR$29,COLUMNS('ANNEX 1 Emission Factors'!$B:$H)+(R$6-2014),FALSE))</f>
        <v>Select energy source</v>
      </c>
      <c r="S71" s="376" t="str">
        <f>IF($C70="",AuswahlEtr,VLOOKUP($C70,'ANNEX 1 Emission Factors'!$B$23:$AR$29,COLUMNS('ANNEX 1 Emission Factors'!$B:$H)+(S$6-2014),FALSE))</f>
        <v>Select energy source</v>
      </c>
      <c r="T71" s="376" t="str">
        <f>IF($C70="",AuswahlEtr,VLOOKUP($C70,'ANNEX 1 Emission Factors'!$B$23:$AR$29,COLUMNS('ANNEX 1 Emission Factors'!$B:$H)+(T$6-2014),FALSE))</f>
        <v>Select energy source</v>
      </c>
      <c r="U71" s="376" t="str">
        <f>IF($C70="",AuswahlEtr,VLOOKUP($C70,'ANNEX 1 Emission Factors'!$B$23:$AR$29,COLUMNS('ANNEX 1 Emission Factors'!$B:$H)+(U$6-2014),FALSE))</f>
        <v>Select energy source</v>
      </c>
      <c r="V71" s="376" t="str">
        <f>IF($C70="",AuswahlEtr,VLOOKUP($C70,'ANNEX 1 Emission Factors'!$B$23:$AR$29,COLUMNS('ANNEX 1 Emission Factors'!$B:$H)+(V$6-2014),FALSE))</f>
        <v>Select energy source</v>
      </c>
      <c r="W71" s="376" t="str">
        <f>IF($C70="",AuswahlEtr,VLOOKUP($C70,'ANNEX 1 Emission Factors'!$B$23:$AR$29,COLUMNS('ANNEX 1 Emission Factors'!$B:$H)+(W$6-2014),FALSE))</f>
        <v>Select energy source</v>
      </c>
      <c r="X71" s="376" t="str">
        <f>IF($C70="",AuswahlEtr,VLOOKUP($C70,'ANNEX 1 Emission Factors'!$B$23:$AR$29,COLUMNS('ANNEX 1 Emission Factors'!$B:$H)+(X$6-2014),FALSE))</f>
        <v>Select energy source</v>
      </c>
      <c r="Y71" s="376" t="str">
        <f>IF($C70="",AuswahlEtr,VLOOKUP($C70,'ANNEX 1 Emission Factors'!$B$23:$AR$29,COLUMNS('ANNEX 1 Emission Factors'!$B:$H)+(Y$6-2014),FALSE))</f>
        <v>Select energy source</v>
      </c>
      <c r="Z71" s="376" t="str">
        <f>IF($C70="",AuswahlEtr,VLOOKUP($C70,'ANNEX 1 Emission Factors'!$B$23:$AR$29,COLUMNS('ANNEX 1 Emission Factors'!$B:$H)+(Z$6-2014),FALSE))</f>
        <v>Select energy source</v>
      </c>
      <c r="AA71" s="376" t="str">
        <f>IF($C70="",AuswahlEtr,VLOOKUP($C70,'ANNEX 1 Emission Factors'!$B$23:$AR$29,COLUMNS('ANNEX 1 Emission Factors'!$B:$H)+(AA$6-2014),FALSE))</f>
        <v>Select energy source</v>
      </c>
      <c r="AB71" s="376" t="str">
        <f>IF($C70="",AuswahlEtr,VLOOKUP($C70,'ANNEX 1 Emission Factors'!$B$23:$AR$29,COLUMNS('ANNEX 1 Emission Factors'!$B:$H)+(AB$6-2014),FALSE))</f>
        <v>Select energy source</v>
      </c>
      <c r="AC71" s="376" t="str">
        <f>IF($C70="",AuswahlEtr,VLOOKUP($C70,'ANNEX 1 Emission Factors'!$B$23:$AR$29,COLUMNS('ANNEX 1 Emission Factors'!$B:$H)+(AC$6-2014),FALSE))</f>
        <v>Select energy source</v>
      </c>
      <c r="AD71" s="376" t="str">
        <f>IF($C70="",AuswahlEtr,VLOOKUP($C70,'ANNEX 1 Emission Factors'!$B$23:$AR$29,COLUMNS('ANNEX 1 Emission Factors'!$B:$H)+(AD$6-2014),FALSE))</f>
        <v>Select energy source</v>
      </c>
      <c r="AE71" s="376" t="str">
        <f>IF($C70="",AuswahlEtr,VLOOKUP($C70,'ANNEX 1 Emission Factors'!$B$23:$AR$29,COLUMNS('ANNEX 1 Emission Factors'!$B:$H)+(AE$6-2014),FALSE))</f>
        <v>Select energy source</v>
      </c>
      <c r="AF71" s="376" t="str">
        <f>IF($C70="",AuswahlEtr,VLOOKUP($C70,'ANNEX 1 Emission Factors'!$B$23:$AR$29,COLUMNS('ANNEX 1 Emission Factors'!$B:$H)+(AF$6-2014),FALSE))</f>
        <v>Select energy source</v>
      </c>
      <c r="AG71" s="376" t="str">
        <f>IF($C70="",AuswahlEtr,VLOOKUP($C70,'ANNEX 1 Emission Factors'!$B$23:$AR$29,COLUMNS('ANNEX 1 Emission Factors'!$B:$H)+(AG$6-2014),FALSE))</f>
        <v>Select energy source</v>
      </c>
      <c r="AH71" s="376" t="str">
        <f>IF($C70="",AuswahlEtr,VLOOKUP($C70,'ANNEX 1 Emission Factors'!$B$23:$AR$29,COLUMNS('ANNEX 1 Emission Factors'!$B:$H)+(AH$6-2014),FALSE))</f>
        <v>Select energy source</v>
      </c>
      <c r="AI71" s="376" t="str">
        <f>IF($C70="",AuswahlEtr,VLOOKUP($C70,'ANNEX 1 Emission Factors'!$B$23:$AR$29,COLUMNS('ANNEX 1 Emission Factors'!$B:$H)+(AI$6-2014),FALSE))</f>
        <v>Select energy source</v>
      </c>
      <c r="AJ71" s="376" t="str">
        <f>IF($C70="",AuswahlEtr,VLOOKUP($C70,'ANNEX 1 Emission Factors'!$B$23:$AR$29,COLUMNS('ANNEX 1 Emission Factors'!$B:$H)+(AJ$6-2014),FALSE))</f>
        <v>Select energy source</v>
      </c>
      <c r="AK71" s="376" t="str">
        <f>IF($C70="",AuswahlEtr,VLOOKUP($C70,'ANNEX 1 Emission Factors'!$B$23:$AR$29,COLUMNS('ANNEX 1 Emission Factors'!$B:$H)+(AK$6-2014),FALSE))</f>
        <v>Select energy source</v>
      </c>
      <c r="AL71" s="376" t="str">
        <f>IF($C70="",AuswahlEtr,VLOOKUP($C70,'ANNEX 1 Emission Factors'!$B$23:$AR$29,COLUMNS('ANNEX 1 Emission Factors'!$B:$H)+(AL$6-2014),FALSE))</f>
        <v>Select energy source</v>
      </c>
    </row>
    <row r="72" spans="2:38" ht="17.25" customHeight="1" thickBot="1">
      <c r="B72" s="64"/>
      <c r="C72" s="75" t="str">
        <f>C64</f>
        <v>Amount of energy</v>
      </c>
      <c r="D72" s="823" t="str">
        <f>D64</f>
        <v>[kWh]</v>
      </c>
      <c r="E72" s="824"/>
      <c r="F72" s="172"/>
      <c r="G72" s="91" t="str">
        <f>IF('PART 1 Status assessment'!H66="","",'PART 1 Status assessment'!H66)</f>
        <v/>
      </c>
      <c r="H72" s="382" t="str">
        <f t="shared" ref="H72:I72" si="183">IF(ISBLANK(G72),"",G72)</f>
        <v/>
      </c>
      <c r="I72" s="386" t="str">
        <f t="shared" si="183"/>
        <v/>
      </c>
      <c r="J72" s="386" t="str">
        <f t="shared" ref="J72" si="184">IF(ISBLANK(I72),"",I72)</f>
        <v/>
      </c>
      <c r="K72" s="386" t="str">
        <f t="shared" ref="K72" si="185">IF(ISBLANK(J72),"",J72)</f>
        <v/>
      </c>
      <c r="L72" s="386" t="str">
        <f t="shared" ref="L72" si="186">IF(ISBLANK(K72),"",K72)</f>
        <v/>
      </c>
      <c r="M72" s="386" t="str">
        <f t="shared" ref="M72" si="187">IF(ISBLANK(L72),"",L72)</f>
        <v/>
      </c>
      <c r="N72" s="386" t="str">
        <f t="shared" ref="N72" si="188">IF(ISBLANK(M72),"",M72)</f>
        <v/>
      </c>
      <c r="O72" s="386" t="str">
        <f t="shared" ref="O72" si="189">IF(ISBLANK(N72),"",N72)</f>
        <v/>
      </c>
      <c r="P72" s="386" t="str">
        <f t="shared" ref="P72" si="190">IF(ISBLANK(O72),"",O72)</f>
        <v/>
      </c>
      <c r="Q72" s="386" t="str">
        <f t="shared" ref="Q72" si="191">IF(ISBLANK(P72),"",P72)</f>
        <v/>
      </c>
      <c r="R72" s="386" t="str">
        <f t="shared" ref="R72" si="192">IF(ISBLANK(Q72),"",Q72)</f>
        <v/>
      </c>
      <c r="S72" s="386" t="str">
        <f t="shared" ref="S72" si="193">IF(ISBLANK(R72),"",R72)</f>
        <v/>
      </c>
      <c r="T72" s="386" t="str">
        <f t="shared" ref="T72" si="194">IF(ISBLANK(S72),"",S72)</f>
        <v/>
      </c>
      <c r="U72" s="386" t="str">
        <f t="shared" ref="U72" si="195">IF(ISBLANK(T72),"",T72)</f>
        <v/>
      </c>
      <c r="V72" s="386" t="str">
        <f t="shared" ref="V72" si="196">IF(ISBLANK(U72),"",U72)</f>
        <v/>
      </c>
      <c r="W72" s="386" t="str">
        <f t="shared" ref="W72" si="197">IF(ISBLANK(V72),"",V72)</f>
        <v/>
      </c>
      <c r="X72" s="386" t="str">
        <f t="shared" ref="X72" si="198">IF(ISBLANK(W72),"",W72)</f>
        <v/>
      </c>
      <c r="Y72" s="386" t="str">
        <f t="shared" ref="Y72" si="199">IF(ISBLANK(X72),"",X72)</f>
        <v/>
      </c>
      <c r="Z72" s="386" t="str">
        <f t="shared" ref="Z72" si="200">IF(ISBLANK(Y72),"",Y72)</f>
        <v/>
      </c>
      <c r="AA72" s="386" t="str">
        <f t="shared" ref="AA72" si="201">IF(ISBLANK(Z72),"",Z72)</f>
        <v/>
      </c>
      <c r="AB72" s="386" t="str">
        <f t="shared" ref="AB72" si="202">IF(ISBLANK(AA72),"",AA72)</f>
        <v/>
      </c>
      <c r="AC72" s="386" t="str">
        <f t="shared" ref="AC72" si="203">IF(ISBLANK(AB72),"",AB72)</f>
        <v/>
      </c>
      <c r="AD72" s="386" t="str">
        <f t="shared" ref="AD72" si="204">IF(ISBLANK(AC72),"",AC72)</f>
        <v/>
      </c>
      <c r="AE72" s="386" t="str">
        <f t="shared" ref="AE72" si="205">IF(ISBLANK(AD72),"",AD72)</f>
        <v/>
      </c>
      <c r="AF72" s="386" t="str">
        <f t="shared" ref="AF72" si="206">IF(ISBLANK(AE72),"",AE72)</f>
        <v/>
      </c>
      <c r="AG72" s="386" t="str">
        <f t="shared" ref="AG72" si="207">IF(ISBLANK(AF72),"",AF72)</f>
        <v/>
      </c>
      <c r="AH72" s="386" t="str">
        <f t="shared" ref="AH72" si="208">IF(ISBLANK(AG72),"",AG72)</f>
        <v/>
      </c>
      <c r="AI72" s="386" t="str">
        <f t="shared" ref="AI72" si="209">IF(ISBLANK(AH72),"",AH72)</f>
        <v/>
      </c>
      <c r="AJ72" s="386" t="str">
        <f t="shared" ref="AJ72" si="210">IF(ISBLANK(AI72),"",AI72)</f>
        <v/>
      </c>
      <c r="AK72" s="386" t="str">
        <f t="shared" ref="AK72" si="211">IF(ISBLANK(AJ72),"",AJ72)</f>
        <v/>
      </c>
      <c r="AL72" s="386" t="str">
        <f t="shared" ref="AL72" si="212">IF(ISBLANK(AK72),"",AK72)</f>
        <v/>
      </c>
    </row>
    <row r="73" spans="2:38" ht="17.25" customHeight="1">
      <c r="B73" s="64"/>
      <c r="C73" s="15"/>
      <c r="D73" s="40"/>
      <c r="E73" s="63"/>
      <c r="F73" s="166"/>
      <c r="G73" s="66"/>
      <c r="H73" s="63"/>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row>
    <row r="74" spans="2:38" s="42" customFormat="1" ht="17.25" customHeight="1" thickBot="1">
      <c r="B74" s="67"/>
      <c r="C74" s="498" t="str">
        <f>HLOOKUP(Start!$B$14,Sprachen_allg!B:Z,ROWS(Sprachen_allg!1:176),FALSE)</f>
        <v>Subarea 2/Consumer 2 - Electrical energy</v>
      </c>
      <c r="D74" s="40"/>
      <c r="E74" s="40"/>
      <c r="F74" s="169"/>
      <c r="G74" s="68"/>
      <c r="H74" s="40"/>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row>
    <row r="75" spans="2:38" ht="17.25" customHeight="1">
      <c r="B75" s="64"/>
      <c r="C75" s="69" t="str">
        <f>C69</f>
        <v>Type of energy source</v>
      </c>
      <c r="D75" s="70"/>
      <c r="E75" s="71"/>
      <c r="F75" s="166"/>
      <c r="G75" s="66"/>
      <c r="H75" s="63"/>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row>
    <row r="76" spans="2:38" ht="17.25" customHeight="1">
      <c r="B76" s="64"/>
      <c r="C76" s="827" t="str">
        <f>IF('PART 1 Status assessment'!C70="","",'PART 1 Status assessment'!C70)</f>
        <v/>
      </c>
      <c r="D76" s="828"/>
      <c r="E76" s="829"/>
      <c r="F76" s="166"/>
      <c r="G76" s="171"/>
      <c r="H76" s="400"/>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row>
    <row r="77" spans="2:38" ht="17.25" customHeight="1">
      <c r="B77" s="64"/>
      <c r="C77" s="357" t="str">
        <f t="shared" ref="C77:C78" si="213">C71</f>
        <v>CO2 factor [kgCO2eq/kWh]</v>
      </c>
      <c r="D77" s="833" t="str">
        <f t="shared" ref="D77:D78" si="214">D71</f>
        <v>[kgCO2eq/kWh]</v>
      </c>
      <c r="E77" s="834"/>
      <c r="F77" s="166"/>
      <c r="G77" s="94"/>
      <c r="H77" s="401" t="str">
        <f>IF($C76="",AuswahlEtr,VLOOKUP($C76,'ANNEX 1 Emission Factors'!$B$23:$AR$29,COLUMNS('ANNEX 1 Emission Factors'!$B:$H)+(H$6-2014),FALSE))</f>
        <v>Select energy source</v>
      </c>
      <c r="I77" s="376" t="str">
        <f>IF($C76="",AuswahlEtr,VLOOKUP($C76,'ANNEX 1 Emission Factors'!$B$23:$AR$29,COLUMNS('ANNEX 1 Emission Factors'!$B:$H)+(I$6-2014),FALSE))</f>
        <v>Select energy source</v>
      </c>
      <c r="J77" s="376" t="str">
        <f>IF($C76="",AuswahlEtr,VLOOKUP($C76,'ANNEX 1 Emission Factors'!$B$23:$AR$29,COLUMNS('ANNEX 1 Emission Factors'!$B:$H)+(J$6-2014),FALSE))</f>
        <v>Select energy source</v>
      </c>
      <c r="K77" s="376" t="str">
        <f>IF($C76="",AuswahlEtr,VLOOKUP($C76,'ANNEX 1 Emission Factors'!$B$23:$AR$29,COLUMNS('ANNEX 1 Emission Factors'!$B:$H)+(K$6-2014),FALSE))</f>
        <v>Select energy source</v>
      </c>
      <c r="L77" s="376" t="str">
        <f>IF($C76="",AuswahlEtr,VLOOKUP($C76,'ANNEX 1 Emission Factors'!$B$23:$AR$29,COLUMNS('ANNEX 1 Emission Factors'!$B:$H)+(L$6-2014),FALSE))</f>
        <v>Select energy source</v>
      </c>
      <c r="M77" s="376" t="str">
        <f>IF($C76="",AuswahlEtr,VLOOKUP($C76,'ANNEX 1 Emission Factors'!$B$23:$AR$29,COLUMNS('ANNEX 1 Emission Factors'!$B:$H)+(M$6-2014),FALSE))</f>
        <v>Select energy source</v>
      </c>
      <c r="N77" s="376" t="str">
        <f>IF($C76="",AuswahlEtr,VLOOKUP($C76,'ANNEX 1 Emission Factors'!$B$23:$AR$29,COLUMNS('ANNEX 1 Emission Factors'!$B:$H)+(N$6-2014),FALSE))</f>
        <v>Select energy source</v>
      </c>
      <c r="O77" s="376" t="str">
        <f>IF($C76="",AuswahlEtr,VLOOKUP($C76,'ANNEX 1 Emission Factors'!$B$23:$AR$29,COLUMNS('ANNEX 1 Emission Factors'!$B:$H)+(O$6-2014),FALSE))</f>
        <v>Select energy source</v>
      </c>
      <c r="P77" s="376" t="str">
        <f>IF($C76="",AuswahlEtr,VLOOKUP($C76,'ANNEX 1 Emission Factors'!$B$23:$AR$29,COLUMNS('ANNEX 1 Emission Factors'!$B:$H)+(P$6-2014),FALSE))</f>
        <v>Select energy source</v>
      </c>
      <c r="Q77" s="376" t="str">
        <f>IF($C76="",AuswahlEtr,VLOOKUP($C76,'ANNEX 1 Emission Factors'!$B$23:$AR$29,COLUMNS('ANNEX 1 Emission Factors'!$B:$H)+(Q$6-2014),FALSE))</f>
        <v>Select energy source</v>
      </c>
      <c r="R77" s="376" t="str">
        <f>IF($C76="",AuswahlEtr,VLOOKUP($C76,'ANNEX 1 Emission Factors'!$B$23:$AR$29,COLUMNS('ANNEX 1 Emission Factors'!$B:$H)+(R$6-2014),FALSE))</f>
        <v>Select energy source</v>
      </c>
      <c r="S77" s="376" t="str">
        <f>IF($C76="",AuswahlEtr,VLOOKUP($C76,'ANNEX 1 Emission Factors'!$B$23:$AR$29,COLUMNS('ANNEX 1 Emission Factors'!$B:$H)+(S$6-2014),FALSE))</f>
        <v>Select energy source</v>
      </c>
      <c r="T77" s="376" t="str">
        <f>IF($C76="",AuswahlEtr,VLOOKUP($C76,'ANNEX 1 Emission Factors'!$B$23:$AR$29,COLUMNS('ANNEX 1 Emission Factors'!$B:$H)+(T$6-2014),FALSE))</f>
        <v>Select energy source</v>
      </c>
      <c r="U77" s="376" t="str">
        <f>IF($C76="",AuswahlEtr,VLOOKUP($C76,'ANNEX 1 Emission Factors'!$B$23:$AR$29,COLUMNS('ANNEX 1 Emission Factors'!$B:$H)+(U$6-2014),FALSE))</f>
        <v>Select energy source</v>
      </c>
      <c r="V77" s="376" t="str">
        <f>IF($C76="",AuswahlEtr,VLOOKUP($C76,'ANNEX 1 Emission Factors'!$B$23:$AR$29,COLUMNS('ANNEX 1 Emission Factors'!$B:$H)+(V$6-2014),FALSE))</f>
        <v>Select energy source</v>
      </c>
      <c r="W77" s="376" t="str">
        <f>IF($C76="",AuswahlEtr,VLOOKUP($C76,'ANNEX 1 Emission Factors'!$B$23:$AR$29,COLUMNS('ANNEX 1 Emission Factors'!$B:$H)+(W$6-2014),FALSE))</f>
        <v>Select energy source</v>
      </c>
      <c r="X77" s="376" t="str">
        <f>IF($C76="",AuswahlEtr,VLOOKUP($C76,'ANNEX 1 Emission Factors'!$B$23:$AR$29,COLUMNS('ANNEX 1 Emission Factors'!$B:$H)+(X$6-2014),FALSE))</f>
        <v>Select energy source</v>
      </c>
      <c r="Y77" s="376" t="str">
        <f>IF($C76="",AuswahlEtr,VLOOKUP($C76,'ANNEX 1 Emission Factors'!$B$23:$AR$29,COLUMNS('ANNEX 1 Emission Factors'!$B:$H)+(Y$6-2014),FALSE))</f>
        <v>Select energy source</v>
      </c>
      <c r="Z77" s="376" t="str">
        <f>IF($C76="",AuswahlEtr,VLOOKUP($C76,'ANNEX 1 Emission Factors'!$B$23:$AR$29,COLUMNS('ANNEX 1 Emission Factors'!$B:$H)+(Z$6-2014),FALSE))</f>
        <v>Select energy source</v>
      </c>
      <c r="AA77" s="376" t="str">
        <f>IF($C76="",AuswahlEtr,VLOOKUP($C76,'ANNEX 1 Emission Factors'!$B$23:$AR$29,COLUMNS('ANNEX 1 Emission Factors'!$B:$H)+(AA$6-2014),FALSE))</f>
        <v>Select energy source</v>
      </c>
      <c r="AB77" s="376" t="str">
        <f>IF($C76="",AuswahlEtr,VLOOKUP($C76,'ANNEX 1 Emission Factors'!$B$23:$AR$29,COLUMNS('ANNEX 1 Emission Factors'!$B:$H)+(AB$6-2014),FALSE))</f>
        <v>Select energy source</v>
      </c>
      <c r="AC77" s="376" t="str">
        <f>IF($C76="",AuswahlEtr,VLOOKUP($C76,'ANNEX 1 Emission Factors'!$B$23:$AR$29,COLUMNS('ANNEX 1 Emission Factors'!$B:$H)+(AC$6-2014),FALSE))</f>
        <v>Select energy source</v>
      </c>
      <c r="AD77" s="376" t="str">
        <f>IF($C76="",AuswahlEtr,VLOOKUP($C76,'ANNEX 1 Emission Factors'!$B$23:$AR$29,COLUMNS('ANNEX 1 Emission Factors'!$B:$H)+(AD$6-2014),FALSE))</f>
        <v>Select energy source</v>
      </c>
      <c r="AE77" s="376" t="str">
        <f>IF($C76="",AuswahlEtr,VLOOKUP($C76,'ANNEX 1 Emission Factors'!$B$23:$AR$29,COLUMNS('ANNEX 1 Emission Factors'!$B:$H)+(AE$6-2014),FALSE))</f>
        <v>Select energy source</v>
      </c>
      <c r="AF77" s="376" t="str">
        <f>IF($C76="",AuswahlEtr,VLOOKUP($C76,'ANNEX 1 Emission Factors'!$B$23:$AR$29,COLUMNS('ANNEX 1 Emission Factors'!$B:$H)+(AF$6-2014),FALSE))</f>
        <v>Select energy source</v>
      </c>
      <c r="AG77" s="376" t="str">
        <f>IF($C76="",AuswahlEtr,VLOOKUP($C76,'ANNEX 1 Emission Factors'!$B$23:$AR$29,COLUMNS('ANNEX 1 Emission Factors'!$B:$H)+(AG$6-2014),FALSE))</f>
        <v>Select energy source</v>
      </c>
      <c r="AH77" s="376" t="str">
        <f>IF($C76="",AuswahlEtr,VLOOKUP($C76,'ANNEX 1 Emission Factors'!$B$23:$AR$29,COLUMNS('ANNEX 1 Emission Factors'!$B:$H)+(AH$6-2014),FALSE))</f>
        <v>Select energy source</v>
      </c>
      <c r="AI77" s="376" t="str">
        <f>IF($C76="",AuswahlEtr,VLOOKUP($C76,'ANNEX 1 Emission Factors'!$B$23:$AR$29,COLUMNS('ANNEX 1 Emission Factors'!$B:$H)+(AI$6-2014),FALSE))</f>
        <v>Select energy source</v>
      </c>
      <c r="AJ77" s="376" t="str">
        <f>IF($C76="",AuswahlEtr,VLOOKUP($C76,'ANNEX 1 Emission Factors'!$B$23:$AR$29,COLUMNS('ANNEX 1 Emission Factors'!$B:$H)+(AJ$6-2014),FALSE))</f>
        <v>Select energy source</v>
      </c>
      <c r="AK77" s="376" t="str">
        <f>IF($C76="",AuswahlEtr,VLOOKUP($C76,'ANNEX 1 Emission Factors'!$B$23:$AR$29,COLUMNS('ANNEX 1 Emission Factors'!$B:$H)+(AK$6-2014),FALSE))</f>
        <v>Select energy source</v>
      </c>
      <c r="AL77" s="376" t="str">
        <f>IF($C76="",AuswahlEtr,VLOOKUP($C76,'ANNEX 1 Emission Factors'!$B$23:$AR$29,COLUMNS('ANNEX 1 Emission Factors'!$B:$H)+(AL$6-2014),FALSE))</f>
        <v>Select energy source</v>
      </c>
    </row>
    <row r="78" spans="2:38" ht="17.25" customHeight="1" thickBot="1">
      <c r="B78" s="64"/>
      <c r="C78" s="75" t="str">
        <f t="shared" si="213"/>
        <v>Amount of energy</v>
      </c>
      <c r="D78" s="823" t="str">
        <f t="shared" si="214"/>
        <v>[kWh]</v>
      </c>
      <c r="E78" s="824"/>
      <c r="F78" s="172"/>
      <c r="G78" s="91" t="str">
        <f>IF('PART 1 Status assessment'!H72="","",'PART 1 Status assessment'!H72)</f>
        <v/>
      </c>
      <c r="H78" s="382" t="str">
        <f t="shared" ref="H78:I78" si="215">IF(ISBLANK(G78),"",G78)</f>
        <v/>
      </c>
      <c r="I78" s="386" t="str">
        <f t="shared" si="215"/>
        <v/>
      </c>
      <c r="J78" s="386" t="str">
        <f t="shared" ref="J78" si="216">IF(ISBLANK(I78),"",I78)</f>
        <v/>
      </c>
      <c r="K78" s="386" t="str">
        <f t="shared" ref="K78" si="217">IF(ISBLANK(J78),"",J78)</f>
        <v/>
      </c>
      <c r="L78" s="386" t="str">
        <f t="shared" ref="L78" si="218">IF(ISBLANK(K78),"",K78)</f>
        <v/>
      </c>
      <c r="M78" s="386" t="str">
        <f t="shared" ref="M78" si="219">IF(ISBLANK(L78),"",L78)</f>
        <v/>
      </c>
      <c r="N78" s="386" t="str">
        <f t="shared" ref="N78" si="220">IF(ISBLANK(M78),"",M78)</f>
        <v/>
      </c>
      <c r="O78" s="386" t="str">
        <f t="shared" ref="O78" si="221">IF(ISBLANK(N78),"",N78)</f>
        <v/>
      </c>
      <c r="P78" s="386" t="str">
        <f t="shared" ref="P78" si="222">IF(ISBLANK(O78),"",O78)</f>
        <v/>
      </c>
      <c r="Q78" s="386" t="str">
        <f t="shared" ref="Q78" si="223">IF(ISBLANK(P78),"",P78)</f>
        <v/>
      </c>
      <c r="R78" s="386" t="str">
        <f t="shared" ref="R78" si="224">IF(ISBLANK(Q78),"",Q78)</f>
        <v/>
      </c>
      <c r="S78" s="386" t="str">
        <f t="shared" ref="S78" si="225">IF(ISBLANK(R78),"",R78)</f>
        <v/>
      </c>
      <c r="T78" s="386" t="str">
        <f t="shared" ref="T78" si="226">IF(ISBLANK(S78),"",S78)</f>
        <v/>
      </c>
      <c r="U78" s="386" t="str">
        <f t="shared" ref="U78" si="227">IF(ISBLANK(T78),"",T78)</f>
        <v/>
      </c>
      <c r="V78" s="386" t="str">
        <f t="shared" ref="V78" si="228">IF(ISBLANK(U78),"",U78)</f>
        <v/>
      </c>
      <c r="W78" s="386" t="str">
        <f t="shared" ref="W78" si="229">IF(ISBLANK(V78),"",V78)</f>
        <v/>
      </c>
      <c r="X78" s="386" t="str">
        <f t="shared" ref="X78" si="230">IF(ISBLANK(W78),"",W78)</f>
        <v/>
      </c>
      <c r="Y78" s="386" t="str">
        <f t="shared" ref="Y78" si="231">IF(ISBLANK(X78),"",X78)</f>
        <v/>
      </c>
      <c r="Z78" s="386" t="str">
        <f t="shared" ref="Z78" si="232">IF(ISBLANK(Y78),"",Y78)</f>
        <v/>
      </c>
      <c r="AA78" s="386" t="str">
        <f t="shared" ref="AA78" si="233">IF(ISBLANK(Z78),"",Z78)</f>
        <v/>
      </c>
      <c r="AB78" s="386" t="str">
        <f t="shared" ref="AB78" si="234">IF(ISBLANK(AA78),"",AA78)</f>
        <v/>
      </c>
      <c r="AC78" s="386" t="str">
        <f t="shared" ref="AC78" si="235">IF(ISBLANK(AB78),"",AB78)</f>
        <v/>
      </c>
      <c r="AD78" s="386" t="str">
        <f t="shared" ref="AD78" si="236">IF(ISBLANK(AC78),"",AC78)</f>
        <v/>
      </c>
      <c r="AE78" s="386" t="str">
        <f t="shared" ref="AE78" si="237">IF(ISBLANK(AD78),"",AD78)</f>
        <v/>
      </c>
      <c r="AF78" s="386" t="str">
        <f t="shared" ref="AF78" si="238">IF(ISBLANK(AE78),"",AE78)</f>
        <v/>
      </c>
      <c r="AG78" s="386" t="str">
        <f t="shared" ref="AG78" si="239">IF(ISBLANK(AF78),"",AF78)</f>
        <v/>
      </c>
      <c r="AH78" s="386" t="str">
        <f t="shared" ref="AH78" si="240">IF(ISBLANK(AG78),"",AG78)</f>
        <v/>
      </c>
      <c r="AI78" s="386" t="str">
        <f t="shared" ref="AI78" si="241">IF(ISBLANK(AH78),"",AH78)</f>
        <v/>
      </c>
      <c r="AJ78" s="386" t="str">
        <f t="shared" ref="AJ78" si="242">IF(ISBLANK(AI78),"",AI78)</f>
        <v/>
      </c>
      <c r="AK78" s="386" t="str">
        <f t="shared" ref="AK78" si="243">IF(ISBLANK(AJ78),"",AJ78)</f>
        <v/>
      </c>
      <c r="AL78" s="386" t="str">
        <f t="shared" ref="AL78" si="244">IF(ISBLANK(AK78),"",AK78)</f>
        <v/>
      </c>
    </row>
    <row r="79" spans="2:38" ht="17.25" customHeight="1">
      <c r="B79" s="64"/>
      <c r="C79" s="15"/>
      <c r="D79" s="40"/>
      <c r="E79" s="63"/>
      <c r="F79" s="166"/>
      <c r="G79" s="66"/>
      <c r="H79" s="63"/>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row>
    <row r="80" spans="2:38" s="42" customFormat="1" ht="17.25" customHeight="1" thickBot="1">
      <c r="B80" s="67"/>
      <c r="C80" s="498" t="str">
        <f>HLOOKUP(Start!$B$14,Sprachen_allg!B:Z,ROWS(Sprachen_allg!1:177),FALSE)</f>
        <v>Subarea 3/Consumer 3 - Electrical energy</v>
      </c>
      <c r="D80" s="40"/>
      <c r="E80" s="40"/>
      <c r="F80" s="169"/>
      <c r="G80" s="68"/>
      <c r="H80" s="40"/>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row>
    <row r="81" spans="2:38" ht="17.25" customHeight="1">
      <c r="B81" s="64"/>
      <c r="C81" s="69" t="str">
        <f>C75</f>
        <v>Type of energy source</v>
      </c>
      <c r="D81" s="70"/>
      <c r="E81" s="71"/>
      <c r="F81" s="166"/>
      <c r="G81" s="66"/>
      <c r="H81" s="63"/>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row>
    <row r="82" spans="2:38" ht="17.25" customHeight="1">
      <c r="B82" s="64"/>
      <c r="C82" s="827" t="str">
        <f>IF('PART 1 Status assessment'!C76="","",'PART 1 Status assessment'!C76)</f>
        <v/>
      </c>
      <c r="D82" s="828"/>
      <c r="E82" s="829"/>
      <c r="F82" s="166"/>
      <c r="G82" s="171"/>
      <c r="H82" s="400"/>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row>
    <row r="83" spans="2:38" ht="17.25" customHeight="1">
      <c r="B83" s="64"/>
      <c r="C83" s="357" t="str">
        <f t="shared" ref="C83:C84" si="245">C77</f>
        <v>CO2 factor [kgCO2eq/kWh]</v>
      </c>
      <c r="D83" s="833" t="str">
        <f t="shared" ref="D83:D84" si="246">D77</f>
        <v>[kgCO2eq/kWh]</v>
      </c>
      <c r="E83" s="834"/>
      <c r="F83" s="166"/>
      <c r="G83" s="94"/>
      <c r="H83" s="401" t="str">
        <f>IF($C82="",AuswahlEtr,VLOOKUP($C82,'ANNEX 1 Emission Factors'!$B$23:$AR$29,COLUMNS('ANNEX 1 Emission Factors'!$B:$H)+(H$6-2014),FALSE))</f>
        <v>Select energy source</v>
      </c>
      <c r="I83" s="376" t="str">
        <f>IF($C82="",AuswahlEtr,VLOOKUP($C82,'ANNEX 1 Emission Factors'!$B$23:$AR$29,COLUMNS('ANNEX 1 Emission Factors'!$B:$H)+(I$6-2014),FALSE))</f>
        <v>Select energy source</v>
      </c>
      <c r="J83" s="376" t="str">
        <f>IF($C82="",AuswahlEtr,VLOOKUP($C82,'ANNEX 1 Emission Factors'!$B$23:$AR$29,COLUMNS('ANNEX 1 Emission Factors'!$B:$H)+(J$6-2014),FALSE))</f>
        <v>Select energy source</v>
      </c>
      <c r="K83" s="376" t="str">
        <f>IF($C82="",AuswahlEtr,VLOOKUP($C82,'ANNEX 1 Emission Factors'!$B$23:$AR$29,COLUMNS('ANNEX 1 Emission Factors'!$B:$H)+(K$6-2014),FALSE))</f>
        <v>Select energy source</v>
      </c>
      <c r="L83" s="376" t="str">
        <f>IF($C82="",AuswahlEtr,VLOOKUP($C82,'ANNEX 1 Emission Factors'!$B$23:$AR$29,COLUMNS('ANNEX 1 Emission Factors'!$B:$H)+(L$6-2014),FALSE))</f>
        <v>Select energy source</v>
      </c>
      <c r="M83" s="376" t="str">
        <f>IF($C82="",AuswahlEtr,VLOOKUP($C82,'ANNEX 1 Emission Factors'!$B$23:$AR$29,COLUMNS('ANNEX 1 Emission Factors'!$B:$H)+(M$6-2014),FALSE))</f>
        <v>Select energy source</v>
      </c>
      <c r="N83" s="376" t="str">
        <f>IF($C82="",AuswahlEtr,VLOOKUP($C82,'ANNEX 1 Emission Factors'!$B$23:$AR$29,COLUMNS('ANNEX 1 Emission Factors'!$B:$H)+(N$6-2014),FALSE))</f>
        <v>Select energy source</v>
      </c>
      <c r="O83" s="376" t="str">
        <f>IF($C82="",AuswahlEtr,VLOOKUP($C82,'ANNEX 1 Emission Factors'!$B$23:$AR$29,COLUMNS('ANNEX 1 Emission Factors'!$B:$H)+(O$6-2014),FALSE))</f>
        <v>Select energy source</v>
      </c>
      <c r="P83" s="376" t="str">
        <f>IF($C82="",AuswahlEtr,VLOOKUP($C82,'ANNEX 1 Emission Factors'!$B$23:$AR$29,COLUMNS('ANNEX 1 Emission Factors'!$B:$H)+(P$6-2014),FALSE))</f>
        <v>Select energy source</v>
      </c>
      <c r="Q83" s="376" t="str">
        <f>IF($C82="",AuswahlEtr,VLOOKUP($C82,'ANNEX 1 Emission Factors'!$B$23:$AR$29,COLUMNS('ANNEX 1 Emission Factors'!$B:$H)+(Q$6-2014),FALSE))</f>
        <v>Select energy source</v>
      </c>
      <c r="R83" s="376" t="str">
        <f>IF($C82="",AuswahlEtr,VLOOKUP($C82,'ANNEX 1 Emission Factors'!$B$23:$AR$29,COLUMNS('ANNEX 1 Emission Factors'!$B:$H)+(R$6-2014),FALSE))</f>
        <v>Select energy source</v>
      </c>
      <c r="S83" s="376" t="str">
        <f>IF($C82="",AuswahlEtr,VLOOKUP($C82,'ANNEX 1 Emission Factors'!$B$23:$AR$29,COLUMNS('ANNEX 1 Emission Factors'!$B:$H)+(S$6-2014),FALSE))</f>
        <v>Select energy source</v>
      </c>
      <c r="T83" s="376" t="str">
        <f>IF($C82="",AuswahlEtr,VLOOKUP($C82,'ANNEX 1 Emission Factors'!$B$23:$AR$29,COLUMNS('ANNEX 1 Emission Factors'!$B:$H)+(T$6-2014),FALSE))</f>
        <v>Select energy source</v>
      </c>
      <c r="U83" s="376" t="str">
        <f>IF($C82="",AuswahlEtr,VLOOKUP($C82,'ANNEX 1 Emission Factors'!$B$23:$AR$29,COLUMNS('ANNEX 1 Emission Factors'!$B:$H)+(U$6-2014),FALSE))</f>
        <v>Select energy source</v>
      </c>
      <c r="V83" s="376" t="str">
        <f>IF($C82="",AuswahlEtr,VLOOKUP($C82,'ANNEX 1 Emission Factors'!$B$23:$AR$29,COLUMNS('ANNEX 1 Emission Factors'!$B:$H)+(V$6-2014),FALSE))</f>
        <v>Select energy source</v>
      </c>
      <c r="W83" s="376" t="str">
        <f>IF($C82="",AuswahlEtr,VLOOKUP($C82,'ANNEX 1 Emission Factors'!$B$23:$AR$29,COLUMNS('ANNEX 1 Emission Factors'!$B:$H)+(W$6-2014),FALSE))</f>
        <v>Select energy source</v>
      </c>
      <c r="X83" s="376" t="str">
        <f>IF($C82="",AuswahlEtr,VLOOKUP($C82,'ANNEX 1 Emission Factors'!$B$23:$AR$29,COLUMNS('ANNEX 1 Emission Factors'!$B:$H)+(X$6-2014),FALSE))</f>
        <v>Select energy source</v>
      </c>
      <c r="Y83" s="376" t="str">
        <f>IF($C82="",AuswahlEtr,VLOOKUP($C82,'ANNEX 1 Emission Factors'!$B$23:$AR$29,COLUMNS('ANNEX 1 Emission Factors'!$B:$H)+(Y$6-2014),FALSE))</f>
        <v>Select energy source</v>
      </c>
      <c r="Z83" s="376" t="str">
        <f>IF($C82="",AuswahlEtr,VLOOKUP($C82,'ANNEX 1 Emission Factors'!$B$23:$AR$29,COLUMNS('ANNEX 1 Emission Factors'!$B:$H)+(Z$6-2014),FALSE))</f>
        <v>Select energy source</v>
      </c>
      <c r="AA83" s="376" t="str">
        <f>IF($C82="",AuswahlEtr,VLOOKUP($C82,'ANNEX 1 Emission Factors'!$B$23:$AR$29,COLUMNS('ANNEX 1 Emission Factors'!$B:$H)+(AA$6-2014),FALSE))</f>
        <v>Select energy source</v>
      </c>
      <c r="AB83" s="376" t="str">
        <f>IF($C82="",AuswahlEtr,VLOOKUP($C82,'ANNEX 1 Emission Factors'!$B$23:$AR$29,COLUMNS('ANNEX 1 Emission Factors'!$B:$H)+(AB$6-2014),FALSE))</f>
        <v>Select energy source</v>
      </c>
      <c r="AC83" s="376" t="str">
        <f>IF($C82="",AuswahlEtr,VLOOKUP($C82,'ANNEX 1 Emission Factors'!$B$23:$AR$29,COLUMNS('ANNEX 1 Emission Factors'!$B:$H)+(AC$6-2014),FALSE))</f>
        <v>Select energy source</v>
      </c>
      <c r="AD83" s="376" t="str">
        <f>IF($C82="",AuswahlEtr,VLOOKUP($C82,'ANNEX 1 Emission Factors'!$B$23:$AR$29,COLUMNS('ANNEX 1 Emission Factors'!$B:$H)+(AD$6-2014),FALSE))</f>
        <v>Select energy source</v>
      </c>
      <c r="AE83" s="376" t="str">
        <f>IF($C82="",AuswahlEtr,VLOOKUP($C82,'ANNEX 1 Emission Factors'!$B$23:$AR$29,COLUMNS('ANNEX 1 Emission Factors'!$B:$H)+(AE$6-2014),FALSE))</f>
        <v>Select energy source</v>
      </c>
      <c r="AF83" s="376" t="str">
        <f>IF($C82="",AuswahlEtr,VLOOKUP($C82,'ANNEX 1 Emission Factors'!$B$23:$AR$29,COLUMNS('ANNEX 1 Emission Factors'!$B:$H)+(AF$6-2014),FALSE))</f>
        <v>Select energy source</v>
      </c>
      <c r="AG83" s="376" t="str">
        <f>IF($C82="",AuswahlEtr,VLOOKUP($C82,'ANNEX 1 Emission Factors'!$B$23:$AR$29,COLUMNS('ANNEX 1 Emission Factors'!$B:$H)+(AG$6-2014),FALSE))</f>
        <v>Select energy source</v>
      </c>
      <c r="AH83" s="376" t="str">
        <f>IF($C82="",AuswahlEtr,VLOOKUP($C82,'ANNEX 1 Emission Factors'!$B$23:$AR$29,COLUMNS('ANNEX 1 Emission Factors'!$B:$H)+(AH$6-2014),FALSE))</f>
        <v>Select energy source</v>
      </c>
      <c r="AI83" s="376" t="str">
        <f>IF($C82="",AuswahlEtr,VLOOKUP($C82,'ANNEX 1 Emission Factors'!$B$23:$AR$29,COLUMNS('ANNEX 1 Emission Factors'!$B:$H)+(AI$6-2014),FALSE))</f>
        <v>Select energy source</v>
      </c>
      <c r="AJ83" s="376" t="str">
        <f>IF($C82="",AuswahlEtr,VLOOKUP($C82,'ANNEX 1 Emission Factors'!$B$23:$AR$29,COLUMNS('ANNEX 1 Emission Factors'!$B:$H)+(AJ$6-2014),FALSE))</f>
        <v>Select energy source</v>
      </c>
      <c r="AK83" s="376" t="str">
        <f>IF($C82="",AuswahlEtr,VLOOKUP($C82,'ANNEX 1 Emission Factors'!$B$23:$AR$29,COLUMNS('ANNEX 1 Emission Factors'!$B:$H)+(AK$6-2014),FALSE))</f>
        <v>Select energy source</v>
      </c>
      <c r="AL83" s="376" t="str">
        <f>IF($C82="",AuswahlEtr,VLOOKUP($C82,'ANNEX 1 Emission Factors'!$B$23:$AR$29,COLUMNS('ANNEX 1 Emission Factors'!$B:$H)+(AL$6-2014),FALSE))</f>
        <v>Select energy source</v>
      </c>
    </row>
    <row r="84" spans="2:38" ht="17.25" customHeight="1" thickBot="1">
      <c r="B84" s="64"/>
      <c r="C84" s="75" t="str">
        <f t="shared" si="245"/>
        <v>Amount of energy</v>
      </c>
      <c r="D84" s="823" t="str">
        <f t="shared" si="246"/>
        <v>[kWh]</v>
      </c>
      <c r="E84" s="824"/>
      <c r="F84" s="172"/>
      <c r="G84" s="91" t="str">
        <f>IF('PART 1 Status assessment'!H78="","",'PART 1 Status assessment'!H78)</f>
        <v/>
      </c>
      <c r="H84" s="382" t="str">
        <f t="shared" ref="H84:I84" si="247">IF(ISBLANK(G84),"",G84)</f>
        <v/>
      </c>
      <c r="I84" s="386" t="str">
        <f t="shared" si="247"/>
        <v/>
      </c>
      <c r="J84" s="386" t="str">
        <f t="shared" ref="J84" si="248">IF(ISBLANK(I84),"",I84)</f>
        <v/>
      </c>
      <c r="K84" s="386" t="str">
        <f t="shared" ref="K84" si="249">IF(ISBLANK(J84),"",J84)</f>
        <v/>
      </c>
      <c r="L84" s="386" t="str">
        <f t="shared" ref="L84" si="250">IF(ISBLANK(K84),"",K84)</f>
        <v/>
      </c>
      <c r="M84" s="386" t="str">
        <f t="shared" ref="M84" si="251">IF(ISBLANK(L84),"",L84)</f>
        <v/>
      </c>
      <c r="N84" s="386" t="str">
        <f t="shared" ref="N84" si="252">IF(ISBLANK(M84),"",M84)</f>
        <v/>
      </c>
      <c r="O84" s="386" t="str">
        <f t="shared" ref="O84" si="253">IF(ISBLANK(N84),"",N84)</f>
        <v/>
      </c>
      <c r="P84" s="386" t="str">
        <f t="shared" ref="P84" si="254">IF(ISBLANK(O84),"",O84)</f>
        <v/>
      </c>
      <c r="Q84" s="386" t="str">
        <f t="shared" ref="Q84" si="255">IF(ISBLANK(P84),"",P84)</f>
        <v/>
      </c>
      <c r="R84" s="386" t="str">
        <f t="shared" ref="R84" si="256">IF(ISBLANK(Q84),"",Q84)</f>
        <v/>
      </c>
      <c r="S84" s="386" t="str">
        <f t="shared" ref="S84" si="257">IF(ISBLANK(R84),"",R84)</f>
        <v/>
      </c>
      <c r="T84" s="386" t="str">
        <f t="shared" ref="T84" si="258">IF(ISBLANK(S84),"",S84)</f>
        <v/>
      </c>
      <c r="U84" s="386" t="str">
        <f t="shared" ref="U84" si="259">IF(ISBLANK(T84),"",T84)</f>
        <v/>
      </c>
      <c r="V84" s="386" t="str">
        <f t="shared" ref="V84" si="260">IF(ISBLANK(U84),"",U84)</f>
        <v/>
      </c>
      <c r="W84" s="386" t="str">
        <f t="shared" ref="W84" si="261">IF(ISBLANK(V84),"",V84)</f>
        <v/>
      </c>
      <c r="X84" s="386" t="str">
        <f t="shared" ref="X84" si="262">IF(ISBLANK(W84),"",W84)</f>
        <v/>
      </c>
      <c r="Y84" s="386" t="str">
        <f t="shared" ref="Y84" si="263">IF(ISBLANK(X84),"",X84)</f>
        <v/>
      </c>
      <c r="Z84" s="386" t="str">
        <f t="shared" ref="Z84" si="264">IF(ISBLANK(Y84),"",Y84)</f>
        <v/>
      </c>
      <c r="AA84" s="386" t="str">
        <f t="shared" ref="AA84" si="265">IF(ISBLANK(Z84),"",Z84)</f>
        <v/>
      </c>
      <c r="AB84" s="386" t="str">
        <f t="shared" ref="AB84" si="266">IF(ISBLANK(AA84),"",AA84)</f>
        <v/>
      </c>
      <c r="AC84" s="386" t="str">
        <f t="shared" ref="AC84" si="267">IF(ISBLANK(AB84),"",AB84)</f>
        <v/>
      </c>
      <c r="AD84" s="386" t="str">
        <f t="shared" ref="AD84" si="268">IF(ISBLANK(AC84),"",AC84)</f>
        <v/>
      </c>
      <c r="AE84" s="386" t="str">
        <f t="shared" ref="AE84" si="269">IF(ISBLANK(AD84),"",AD84)</f>
        <v/>
      </c>
      <c r="AF84" s="386" t="str">
        <f t="shared" ref="AF84" si="270">IF(ISBLANK(AE84),"",AE84)</f>
        <v/>
      </c>
      <c r="AG84" s="386" t="str">
        <f t="shared" ref="AG84" si="271">IF(ISBLANK(AF84),"",AF84)</f>
        <v/>
      </c>
      <c r="AH84" s="386" t="str">
        <f t="shared" ref="AH84" si="272">IF(ISBLANK(AG84),"",AG84)</f>
        <v/>
      </c>
      <c r="AI84" s="386" t="str">
        <f t="shared" ref="AI84" si="273">IF(ISBLANK(AH84),"",AH84)</f>
        <v/>
      </c>
      <c r="AJ84" s="386" t="str">
        <f t="shared" ref="AJ84" si="274">IF(ISBLANK(AI84),"",AI84)</f>
        <v/>
      </c>
      <c r="AK84" s="386" t="str">
        <f t="shared" ref="AK84" si="275">IF(ISBLANK(AJ84),"",AJ84)</f>
        <v/>
      </c>
      <c r="AL84" s="386" t="str">
        <f t="shared" ref="AL84" si="276">IF(ISBLANK(AK84),"",AK84)</f>
        <v/>
      </c>
    </row>
    <row r="85" spans="2:38" ht="17.25" customHeight="1">
      <c r="B85" s="64"/>
      <c r="C85" s="15"/>
      <c r="D85" s="40"/>
      <c r="E85" s="63"/>
      <c r="F85" s="166"/>
      <c r="G85" s="66"/>
      <c r="H85" s="63"/>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row>
    <row r="86" spans="2:38" ht="15.75" customHeight="1" thickBot="1">
      <c r="B86" s="64"/>
      <c r="C86" s="498" t="str">
        <f>HLOOKUP(Start!$B$14,Sprachen_allg!B:Z,ROWS(Sprachen_allg!1:178),FALSE)</f>
        <v>CAR Subarea 1/Consumer 1 - Electrical energy</v>
      </c>
      <c r="D86" s="40"/>
      <c r="E86" s="63"/>
      <c r="F86" s="166"/>
      <c r="G86" s="66"/>
      <c r="H86" s="63"/>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row>
    <row r="87" spans="2:38" ht="15.75" customHeight="1">
      <c r="B87" s="64"/>
      <c r="C87" s="69" t="str">
        <f>C81</f>
        <v>Type of energy source</v>
      </c>
      <c r="D87" s="70"/>
      <c r="E87" s="71"/>
      <c r="F87" s="166"/>
      <c r="G87" s="66"/>
      <c r="H87" s="63"/>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row>
    <row r="88" spans="2:38" ht="16.5" customHeight="1">
      <c r="B88" s="78"/>
      <c r="C88" s="800"/>
      <c r="D88" s="772"/>
      <c r="E88" s="772"/>
      <c r="F88" s="166"/>
      <c r="G88" s="66"/>
      <c r="H88" s="400"/>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row>
    <row r="89" spans="2:38" ht="15.75" customHeight="1">
      <c r="B89" s="79"/>
      <c r="C89" s="357" t="str">
        <f t="shared" ref="C89:C90" si="277">C83</f>
        <v>CO2 factor [kgCO2eq/kWh]</v>
      </c>
      <c r="D89" s="833" t="str">
        <f t="shared" ref="D89:D90" si="278">D83</f>
        <v>[kgCO2eq/kWh]</v>
      </c>
      <c r="E89" s="834"/>
      <c r="F89" s="166"/>
      <c r="G89" s="66"/>
      <c r="H89" s="401" t="str">
        <f>IF($C88="",AuswahlEtr,VLOOKUP($C88,'ANNEX 1 Emission Factors'!$B$23:$AR$29,COLUMNS('ANNEX 1 Emission Factors'!$B:$H)+(H$6-2014),FALSE))</f>
        <v>Select energy source</v>
      </c>
      <c r="I89" s="376" t="str">
        <f>IF($C88="",AuswahlEtr,VLOOKUP($C88,'ANNEX 1 Emission Factors'!$B$23:$AR$29,COLUMNS('ANNEX 1 Emission Factors'!$B:$H)+(I$6-2014),FALSE))</f>
        <v>Select energy source</v>
      </c>
      <c r="J89" s="376" t="str">
        <f>IF($C88="",AuswahlEtr,VLOOKUP($C88,'ANNEX 1 Emission Factors'!$B$23:$AR$29,COLUMNS('ANNEX 1 Emission Factors'!$B:$H)+(J$6-2014),FALSE))</f>
        <v>Select energy source</v>
      </c>
      <c r="K89" s="376" t="str">
        <f>IF($C88="",AuswahlEtr,VLOOKUP($C88,'ANNEX 1 Emission Factors'!$B$23:$AR$29,COLUMNS('ANNEX 1 Emission Factors'!$B:$H)+(K$6-2014),FALSE))</f>
        <v>Select energy source</v>
      </c>
      <c r="L89" s="376" t="str">
        <f>IF($C88="",AuswahlEtr,VLOOKUP($C88,'ANNEX 1 Emission Factors'!$B$23:$AR$29,COLUMNS('ANNEX 1 Emission Factors'!$B:$H)+(L$6-2014),FALSE))</f>
        <v>Select energy source</v>
      </c>
      <c r="M89" s="376" t="str">
        <f>IF($C88="",AuswahlEtr,VLOOKUP($C88,'ANNEX 1 Emission Factors'!$B$23:$AR$29,COLUMNS('ANNEX 1 Emission Factors'!$B:$H)+(M$6-2014),FALSE))</f>
        <v>Select energy source</v>
      </c>
      <c r="N89" s="376" t="str">
        <f>IF($C88="",AuswahlEtr,VLOOKUP($C88,'ANNEX 1 Emission Factors'!$B$23:$AR$29,COLUMNS('ANNEX 1 Emission Factors'!$B:$H)+(N$6-2014),FALSE))</f>
        <v>Select energy source</v>
      </c>
      <c r="O89" s="376" t="str">
        <f>IF($C88="",AuswahlEtr,VLOOKUP($C88,'ANNEX 1 Emission Factors'!$B$23:$AR$29,COLUMNS('ANNEX 1 Emission Factors'!$B:$H)+(O$6-2014),FALSE))</f>
        <v>Select energy source</v>
      </c>
      <c r="P89" s="376" t="str">
        <f>IF($C88="",AuswahlEtr,VLOOKUP($C88,'ANNEX 1 Emission Factors'!$B$23:$AR$29,COLUMNS('ANNEX 1 Emission Factors'!$B:$H)+(P$6-2014),FALSE))</f>
        <v>Select energy source</v>
      </c>
      <c r="Q89" s="376" t="str">
        <f>IF($C88="",AuswahlEtr,VLOOKUP($C88,'ANNEX 1 Emission Factors'!$B$23:$AR$29,COLUMNS('ANNEX 1 Emission Factors'!$B:$H)+(Q$6-2014),FALSE))</f>
        <v>Select energy source</v>
      </c>
      <c r="R89" s="376" t="str">
        <f>IF($C88="",AuswahlEtr,VLOOKUP($C88,'ANNEX 1 Emission Factors'!$B$23:$AR$29,COLUMNS('ANNEX 1 Emission Factors'!$B:$H)+(R$6-2014),FALSE))</f>
        <v>Select energy source</v>
      </c>
      <c r="S89" s="376" t="str">
        <f>IF($C88="",AuswahlEtr,VLOOKUP($C88,'ANNEX 1 Emission Factors'!$B$23:$AR$29,COLUMNS('ANNEX 1 Emission Factors'!$B:$H)+(S$6-2014),FALSE))</f>
        <v>Select energy source</v>
      </c>
      <c r="T89" s="376" t="str">
        <f>IF($C88="",AuswahlEtr,VLOOKUP($C88,'ANNEX 1 Emission Factors'!$B$23:$AR$29,COLUMNS('ANNEX 1 Emission Factors'!$B:$H)+(T$6-2014),FALSE))</f>
        <v>Select energy source</v>
      </c>
      <c r="U89" s="376" t="str">
        <f>IF($C88="",AuswahlEtr,VLOOKUP($C88,'ANNEX 1 Emission Factors'!$B$23:$AR$29,COLUMNS('ANNEX 1 Emission Factors'!$B:$H)+(U$6-2014),FALSE))</f>
        <v>Select energy source</v>
      </c>
      <c r="V89" s="376" t="str">
        <f>IF($C88="",AuswahlEtr,VLOOKUP($C88,'ANNEX 1 Emission Factors'!$B$23:$AR$29,COLUMNS('ANNEX 1 Emission Factors'!$B:$H)+(V$6-2014),FALSE))</f>
        <v>Select energy source</v>
      </c>
      <c r="W89" s="376" t="str">
        <f>IF($C88="",AuswahlEtr,VLOOKUP($C88,'ANNEX 1 Emission Factors'!$B$23:$AR$29,COLUMNS('ANNEX 1 Emission Factors'!$B:$H)+(W$6-2014),FALSE))</f>
        <v>Select energy source</v>
      </c>
      <c r="X89" s="376" t="str">
        <f>IF($C88="",AuswahlEtr,VLOOKUP($C88,'ANNEX 1 Emission Factors'!$B$23:$AR$29,COLUMNS('ANNEX 1 Emission Factors'!$B:$H)+(X$6-2014),FALSE))</f>
        <v>Select energy source</v>
      </c>
      <c r="Y89" s="376" t="str">
        <f>IF($C88="",AuswahlEtr,VLOOKUP($C88,'ANNEX 1 Emission Factors'!$B$23:$AR$29,COLUMNS('ANNEX 1 Emission Factors'!$B:$H)+(Y$6-2014),FALSE))</f>
        <v>Select energy source</v>
      </c>
      <c r="Z89" s="376" t="str">
        <f>IF($C88="",AuswahlEtr,VLOOKUP($C88,'ANNEX 1 Emission Factors'!$B$23:$AR$29,COLUMNS('ANNEX 1 Emission Factors'!$B:$H)+(Z$6-2014),FALSE))</f>
        <v>Select energy source</v>
      </c>
      <c r="AA89" s="376" t="str">
        <f>IF($C88="",AuswahlEtr,VLOOKUP($C88,'ANNEX 1 Emission Factors'!$B$23:$AR$29,COLUMNS('ANNEX 1 Emission Factors'!$B:$H)+(AA$6-2014),FALSE))</f>
        <v>Select energy source</v>
      </c>
      <c r="AB89" s="376" t="str">
        <f>IF($C88="",AuswahlEtr,VLOOKUP($C88,'ANNEX 1 Emission Factors'!$B$23:$AR$29,COLUMNS('ANNEX 1 Emission Factors'!$B:$H)+(AB$6-2014),FALSE))</f>
        <v>Select energy source</v>
      </c>
      <c r="AC89" s="376" t="str">
        <f>IF($C88="",AuswahlEtr,VLOOKUP($C88,'ANNEX 1 Emission Factors'!$B$23:$AR$29,COLUMNS('ANNEX 1 Emission Factors'!$B:$H)+(AC$6-2014),FALSE))</f>
        <v>Select energy source</v>
      </c>
      <c r="AD89" s="376" t="str">
        <f>IF($C88="",AuswahlEtr,VLOOKUP($C88,'ANNEX 1 Emission Factors'!$B$23:$AR$29,COLUMNS('ANNEX 1 Emission Factors'!$B:$H)+(AD$6-2014),FALSE))</f>
        <v>Select energy source</v>
      </c>
      <c r="AE89" s="376" t="str">
        <f>IF($C88="",AuswahlEtr,VLOOKUP($C88,'ANNEX 1 Emission Factors'!$B$23:$AR$29,COLUMNS('ANNEX 1 Emission Factors'!$B:$H)+(AE$6-2014),FALSE))</f>
        <v>Select energy source</v>
      </c>
      <c r="AF89" s="376" t="str">
        <f>IF($C88="",AuswahlEtr,VLOOKUP($C88,'ANNEX 1 Emission Factors'!$B$23:$AR$29,COLUMNS('ANNEX 1 Emission Factors'!$B:$H)+(AF$6-2014),FALSE))</f>
        <v>Select energy source</v>
      </c>
      <c r="AG89" s="376" t="str">
        <f>IF($C88="",AuswahlEtr,VLOOKUP($C88,'ANNEX 1 Emission Factors'!$B$23:$AR$29,COLUMNS('ANNEX 1 Emission Factors'!$B:$H)+(AG$6-2014),FALSE))</f>
        <v>Select energy source</v>
      </c>
      <c r="AH89" s="376" t="str">
        <f>IF($C88="",AuswahlEtr,VLOOKUP($C88,'ANNEX 1 Emission Factors'!$B$23:$AR$29,COLUMNS('ANNEX 1 Emission Factors'!$B:$H)+(AH$6-2014),FALSE))</f>
        <v>Select energy source</v>
      </c>
      <c r="AI89" s="376" t="str">
        <f>IF($C88="",AuswahlEtr,VLOOKUP($C88,'ANNEX 1 Emission Factors'!$B$23:$AR$29,COLUMNS('ANNEX 1 Emission Factors'!$B:$H)+(AI$6-2014),FALSE))</f>
        <v>Select energy source</v>
      </c>
      <c r="AJ89" s="376" t="str">
        <f>IF($C88="",AuswahlEtr,VLOOKUP($C88,'ANNEX 1 Emission Factors'!$B$23:$AR$29,COLUMNS('ANNEX 1 Emission Factors'!$B:$H)+(AJ$6-2014),FALSE))</f>
        <v>Select energy source</v>
      </c>
      <c r="AK89" s="376" t="str">
        <f>IF($C88="",AuswahlEtr,VLOOKUP($C88,'ANNEX 1 Emission Factors'!$B$23:$AR$29,COLUMNS('ANNEX 1 Emission Factors'!$B:$H)+(AK$6-2014),FALSE))</f>
        <v>Select energy source</v>
      </c>
      <c r="AL89" s="376" t="str">
        <f>IF($C88="",AuswahlEtr,VLOOKUP($C88,'ANNEX 1 Emission Factors'!$B$23:$AR$29,COLUMNS('ANNEX 1 Emission Factors'!$B:$H)+(AL$6-2014),FALSE))</f>
        <v>Select energy source</v>
      </c>
    </row>
    <row r="90" spans="2:38" ht="15.75" customHeight="1" thickBot="1">
      <c r="B90" s="45"/>
      <c r="C90" s="75" t="str">
        <f t="shared" si="277"/>
        <v>Amount of energy</v>
      </c>
      <c r="D90" s="823" t="str">
        <f t="shared" si="278"/>
        <v>[kWh]</v>
      </c>
      <c r="E90" s="824"/>
      <c r="F90" s="172"/>
      <c r="G90" s="66"/>
      <c r="H90" s="382" t="str">
        <f t="shared" ref="H90:I90" si="279">IF(ISBLANK(G90),"",G90)</f>
        <v/>
      </c>
      <c r="I90" s="386" t="str">
        <f t="shared" si="279"/>
        <v/>
      </c>
      <c r="J90" s="386" t="str">
        <f t="shared" ref="J90" si="280">IF(ISBLANK(I90),"",I90)</f>
        <v/>
      </c>
      <c r="K90" s="386" t="str">
        <f t="shared" ref="K90" si="281">IF(ISBLANK(J90),"",J90)</f>
        <v/>
      </c>
      <c r="L90" s="386" t="str">
        <f t="shared" ref="L90" si="282">IF(ISBLANK(K90),"",K90)</f>
        <v/>
      </c>
      <c r="M90" s="386" t="str">
        <f t="shared" ref="M90" si="283">IF(ISBLANK(L90),"",L90)</f>
        <v/>
      </c>
      <c r="N90" s="386" t="str">
        <f t="shared" ref="N90" si="284">IF(ISBLANK(M90),"",M90)</f>
        <v/>
      </c>
      <c r="O90" s="386" t="str">
        <f t="shared" ref="O90" si="285">IF(ISBLANK(N90),"",N90)</f>
        <v/>
      </c>
      <c r="P90" s="386" t="str">
        <f t="shared" ref="P90" si="286">IF(ISBLANK(O90),"",O90)</f>
        <v/>
      </c>
      <c r="Q90" s="386" t="str">
        <f t="shared" ref="Q90" si="287">IF(ISBLANK(P90),"",P90)</f>
        <v/>
      </c>
      <c r="R90" s="386" t="str">
        <f t="shared" ref="R90" si="288">IF(ISBLANK(Q90),"",Q90)</f>
        <v/>
      </c>
      <c r="S90" s="386" t="str">
        <f t="shared" ref="S90" si="289">IF(ISBLANK(R90),"",R90)</f>
        <v/>
      </c>
      <c r="T90" s="386" t="str">
        <f t="shared" ref="T90" si="290">IF(ISBLANK(S90),"",S90)</f>
        <v/>
      </c>
      <c r="U90" s="386" t="str">
        <f t="shared" ref="U90" si="291">IF(ISBLANK(T90),"",T90)</f>
        <v/>
      </c>
      <c r="V90" s="386" t="str">
        <f t="shared" ref="V90" si="292">IF(ISBLANK(U90),"",U90)</f>
        <v/>
      </c>
      <c r="W90" s="386" t="str">
        <f t="shared" ref="W90" si="293">IF(ISBLANK(V90),"",V90)</f>
        <v/>
      </c>
      <c r="X90" s="386" t="str">
        <f t="shared" ref="X90" si="294">IF(ISBLANK(W90),"",W90)</f>
        <v/>
      </c>
      <c r="Y90" s="386" t="str">
        <f t="shared" ref="Y90" si="295">IF(ISBLANK(X90),"",X90)</f>
        <v/>
      </c>
      <c r="Z90" s="386" t="str">
        <f t="shared" ref="Z90" si="296">IF(ISBLANK(Y90),"",Y90)</f>
        <v/>
      </c>
      <c r="AA90" s="386" t="str">
        <f t="shared" ref="AA90" si="297">IF(ISBLANK(Z90),"",Z90)</f>
        <v/>
      </c>
      <c r="AB90" s="386" t="str">
        <f t="shared" ref="AB90" si="298">IF(ISBLANK(AA90),"",AA90)</f>
        <v/>
      </c>
      <c r="AC90" s="386" t="str">
        <f t="shared" ref="AC90" si="299">IF(ISBLANK(AB90),"",AB90)</f>
        <v/>
      </c>
      <c r="AD90" s="386" t="str">
        <f t="shared" ref="AD90" si="300">IF(ISBLANK(AC90),"",AC90)</f>
        <v/>
      </c>
      <c r="AE90" s="386" t="str">
        <f t="shared" ref="AE90" si="301">IF(ISBLANK(AD90),"",AD90)</f>
        <v/>
      </c>
      <c r="AF90" s="386" t="str">
        <f t="shared" ref="AF90" si="302">IF(ISBLANK(AE90),"",AE90)</f>
        <v/>
      </c>
      <c r="AG90" s="386" t="str">
        <f t="shared" ref="AG90" si="303">IF(ISBLANK(AF90),"",AF90)</f>
        <v/>
      </c>
      <c r="AH90" s="386" t="str">
        <f t="shared" ref="AH90" si="304">IF(ISBLANK(AG90),"",AG90)</f>
        <v/>
      </c>
      <c r="AI90" s="386" t="str">
        <f t="shared" ref="AI90" si="305">IF(ISBLANK(AH90),"",AH90)</f>
        <v/>
      </c>
      <c r="AJ90" s="386" t="str">
        <f t="shared" ref="AJ90" si="306">IF(ISBLANK(AI90),"",AI90)</f>
        <v/>
      </c>
      <c r="AK90" s="386" t="str">
        <f t="shared" ref="AK90" si="307">IF(ISBLANK(AJ90),"",AJ90)</f>
        <v/>
      </c>
      <c r="AL90" s="386" t="str">
        <f t="shared" ref="AL90" si="308">IF(ISBLANK(AK90),"",AK90)</f>
        <v/>
      </c>
    </row>
    <row r="91" spans="2:38" ht="13.5" customHeight="1">
      <c r="B91" s="45"/>
      <c r="F91" s="173"/>
      <c r="G91" s="66"/>
      <c r="H91" s="186"/>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row>
    <row r="92" spans="2:38" ht="15.75" customHeight="1" thickBot="1">
      <c r="B92" s="64"/>
      <c r="C92" s="40" t="str">
        <f>HLOOKUP(Start!$B$14,Sprachen_allg!B:Z,ROWS(Sprachen_allg!1:179),FALSE)</f>
        <v>CAR Subarea 2/Consumer 2 - Electrical energy</v>
      </c>
      <c r="D92" s="40"/>
      <c r="E92" s="63"/>
      <c r="F92" s="166"/>
      <c r="G92" s="66"/>
      <c r="H92" s="63"/>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row>
    <row r="93" spans="2:38" ht="15.75" customHeight="1">
      <c r="B93" s="64"/>
      <c r="C93" s="69" t="str">
        <f>C87</f>
        <v>Type of energy source</v>
      </c>
      <c r="D93" s="70"/>
      <c r="E93" s="71"/>
      <c r="F93" s="166"/>
      <c r="G93" s="66"/>
      <c r="H93" s="63"/>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row>
    <row r="94" spans="2:38" ht="16.5" customHeight="1">
      <c r="B94" s="78"/>
      <c r="C94" s="800"/>
      <c r="D94" s="772"/>
      <c r="E94" s="772"/>
      <c r="F94" s="166"/>
      <c r="G94" s="66"/>
      <c r="H94" s="400"/>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row>
    <row r="95" spans="2:38" ht="15.75" customHeight="1">
      <c r="B95" s="79"/>
      <c r="C95" s="357" t="str">
        <f t="shared" ref="C95:C96" si="309">C89</f>
        <v>CO2 factor [kgCO2eq/kWh]</v>
      </c>
      <c r="D95" s="833" t="str">
        <f t="shared" ref="D95:D96" si="310">D89</f>
        <v>[kgCO2eq/kWh]</v>
      </c>
      <c r="E95" s="834"/>
      <c r="F95" s="166"/>
      <c r="G95" s="66"/>
      <c r="H95" s="401" t="str">
        <f>IF($C94="",AuswahlEtr,VLOOKUP($C94,'ANNEX 1 Emission Factors'!$B$23:$AR$29,COLUMNS('ANNEX 1 Emission Factors'!$B:$H)+(H$6-2014),FALSE))</f>
        <v>Select energy source</v>
      </c>
      <c r="I95" s="376" t="str">
        <f>IF($C94="",AuswahlEtr,VLOOKUP($C94,'ANNEX 1 Emission Factors'!$B$23:$AR$29,COLUMNS('ANNEX 1 Emission Factors'!$B:$H)+(I$6-2014),FALSE))</f>
        <v>Select energy source</v>
      </c>
      <c r="J95" s="376" t="str">
        <f>IF($C94="",AuswahlEtr,VLOOKUP($C94,'ANNEX 1 Emission Factors'!$B$23:$AR$29,COLUMNS('ANNEX 1 Emission Factors'!$B:$H)+(J$6-2014),FALSE))</f>
        <v>Select energy source</v>
      </c>
      <c r="K95" s="376" t="str">
        <f>IF($C94="",AuswahlEtr,VLOOKUP($C94,'ANNEX 1 Emission Factors'!$B$23:$AR$29,COLUMNS('ANNEX 1 Emission Factors'!$B:$H)+(K$6-2014),FALSE))</f>
        <v>Select energy source</v>
      </c>
      <c r="L95" s="376" t="str">
        <f>IF($C94="",AuswahlEtr,VLOOKUP($C94,'ANNEX 1 Emission Factors'!$B$23:$AR$29,COLUMNS('ANNEX 1 Emission Factors'!$B:$H)+(L$6-2014),FALSE))</f>
        <v>Select energy source</v>
      </c>
      <c r="M95" s="376" t="str">
        <f>IF($C94="",AuswahlEtr,VLOOKUP($C94,'ANNEX 1 Emission Factors'!$B$23:$AR$29,COLUMNS('ANNEX 1 Emission Factors'!$B:$H)+(M$6-2014),FALSE))</f>
        <v>Select energy source</v>
      </c>
      <c r="N95" s="376" t="str">
        <f>IF($C94="",AuswahlEtr,VLOOKUP($C94,'ANNEX 1 Emission Factors'!$B$23:$AR$29,COLUMNS('ANNEX 1 Emission Factors'!$B:$H)+(N$6-2014),FALSE))</f>
        <v>Select energy source</v>
      </c>
      <c r="O95" s="376" t="str">
        <f>IF($C94="",AuswahlEtr,VLOOKUP($C94,'ANNEX 1 Emission Factors'!$B$23:$AR$29,COLUMNS('ANNEX 1 Emission Factors'!$B:$H)+(O$6-2014),FALSE))</f>
        <v>Select energy source</v>
      </c>
      <c r="P95" s="376" t="str">
        <f>IF($C94="",AuswahlEtr,VLOOKUP($C94,'ANNEX 1 Emission Factors'!$B$23:$AR$29,COLUMNS('ANNEX 1 Emission Factors'!$B:$H)+(P$6-2014),FALSE))</f>
        <v>Select energy source</v>
      </c>
      <c r="Q95" s="376" t="str">
        <f>IF($C94="",AuswahlEtr,VLOOKUP($C94,'ANNEX 1 Emission Factors'!$B$23:$AR$29,COLUMNS('ANNEX 1 Emission Factors'!$B:$H)+(Q$6-2014),FALSE))</f>
        <v>Select energy source</v>
      </c>
      <c r="R95" s="376" t="str">
        <f>IF($C94="",AuswahlEtr,VLOOKUP($C94,'ANNEX 1 Emission Factors'!$B$23:$AR$29,COLUMNS('ANNEX 1 Emission Factors'!$B:$H)+(R$6-2014),FALSE))</f>
        <v>Select energy source</v>
      </c>
      <c r="S95" s="376" t="str">
        <f>IF($C94="",AuswahlEtr,VLOOKUP($C94,'ANNEX 1 Emission Factors'!$B$23:$AR$29,COLUMNS('ANNEX 1 Emission Factors'!$B:$H)+(S$6-2014),FALSE))</f>
        <v>Select energy source</v>
      </c>
      <c r="T95" s="376" t="str">
        <f>IF($C94="",AuswahlEtr,VLOOKUP($C94,'ANNEX 1 Emission Factors'!$B$23:$AR$29,COLUMNS('ANNEX 1 Emission Factors'!$B:$H)+(T$6-2014),FALSE))</f>
        <v>Select energy source</v>
      </c>
      <c r="U95" s="376" t="str">
        <f>IF($C94="",AuswahlEtr,VLOOKUP($C94,'ANNEX 1 Emission Factors'!$B$23:$AR$29,COLUMNS('ANNEX 1 Emission Factors'!$B:$H)+(U$6-2014),FALSE))</f>
        <v>Select energy source</v>
      </c>
      <c r="V95" s="376" t="str">
        <f>IF($C94="",AuswahlEtr,VLOOKUP($C94,'ANNEX 1 Emission Factors'!$B$23:$AR$29,COLUMNS('ANNEX 1 Emission Factors'!$B:$H)+(V$6-2014),FALSE))</f>
        <v>Select energy source</v>
      </c>
      <c r="W95" s="376" t="str">
        <f>IF($C94="",AuswahlEtr,VLOOKUP($C94,'ANNEX 1 Emission Factors'!$B$23:$AR$29,COLUMNS('ANNEX 1 Emission Factors'!$B:$H)+(W$6-2014),FALSE))</f>
        <v>Select energy source</v>
      </c>
      <c r="X95" s="376" t="str">
        <f>IF($C94="",AuswahlEtr,VLOOKUP($C94,'ANNEX 1 Emission Factors'!$B$23:$AR$29,COLUMNS('ANNEX 1 Emission Factors'!$B:$H)+(X$6-2014),FALSE))</f>
        <v>Select energy source</v>
      </c>
      <c r="Y95" s="376" t="str">
        <f>IF($C94="",AuswahlEtr,VLOOKUP($C94,'ANNEX 1 Emission Factors'!$B$23:$AR$29,COLUMNS('ANNEX 1 Emission Factors'!$B:$H)+(Y$6-2014),FALSE))</f>
        <v>Select energy source</v>
      </c>
      <c r="Z95" s="376" t="str">
        <f>IF($C94="",AuswahlEtr,VLOOKUP($C94,'ANNEX 1 Emission Factors'!$B$23:$AR$29,COLUMNS('ANNEX 1 Emission Factors'!$B:$H)+(Z$6-2014),FALSE))</f>
        <v>Select energy source</v>
      </c>
      <c r="AA95" s="376" t="str">
        <f>IF($C94="",AuswahlEtr,VLOOKUP($C94,'ANNEX 1 Emission Factors'!$B$23:$AR$29,COLUMNS('ANNEX 1 Emission Factors'!$B:$H)+(AA$6-2014),FALSE))</f>
        <v>Select energy source</v>
      </c>
      <c r="AB95" s="376" t="str">
        <f>IF($C94="",AuswahlEtr,VLOOKUP($C94,'ANNEX 1 Emission Factors'!$B$23:$AR$29,COLUMNS('ANNEX 1 Emission Factors'!$B:$H)+(AB$6-2014),FALSE))</f>
        <v>Select energy source</v>
      </c>
      <c r="AC95" s="376" t="str">
        <f>IF($C94="",AuswahlEtr,VLOOKUP($C94,'ANNEX 1 Emission Factors'!$B$23:$AR$29,COLUMNS('ANNEX 1 Emission Factors'!$B:$H)+(AC$6-2014),FALSE))</f>
        <v>Select energy source</v>
      </c>
      <c r="AD95" s="376" t="str">
        <f>IF($C94="",AuswahlEtr,VLOOKUP($C94,'ANNEX 1 Emission Factors'!$B$23:$AR$29,COLUMNS('ANNEX 1 Emission Factors'!$B:$H)+(AD$6-2014),FALSE))</f>
        <v>Select energy source</v>
      </c>
      <c r="AE95" s="376" t="str">
        <f>IF($C94="",AuswahlEtr,VLOOKUP($C94,'ANNEX 1 Emission Factors'!$B$23:$AR$29,COLUMNS('ANNEX 1 Emission Factors'!$B:$H)+(AE$6-2014),FALSE))</f>
        <v>Select energy source</v>
      </c>
      <c r="AF95" s="376" t="str">
        <f>IF($C94="",AuswahlEtr,VLOOKUP($C94,'ANNEX 1 Emission Factors'!$B$23:$AR$29,COLUMNS('ANNEX 1 Emission Factors'!$B:$H)+(AF$6-2014),FALSE))</f>
        <v>Select energy source</v>
      </c>
      <c r="AG95" s="376" t="str">
        <f>IF($C94="",AuswahlEtr,VLOOKUP($C94,'ANNEX 1 Emission Factors'!$B$23:$AR$29,COLUMNS('ANNEX 1 Emission Factors'!$B:$H)+(AG$6-2014),FALSE))</f>
        <v>Select energy source</v>
      </c>
      <c r="AH95" s="376" t="str">
        <f>IF($C94="",AuswahlEtr,VLOOKUP($C94,'ANNEX 1 Emission Factors'!$B$23:$AR$29,COLUMNS('ANNEX 1 Emission Factors'!$B:$H)+(AH$6-2014),FALSE))</f>
        <v>Select energy source</v>
      </c>
      <c r="AI95" s="376" t="str">
        <f>IF($C94="",AuswahlEtr,VLOOKUP($C94,'ANNEX 1 Emission Factors'!$B$23:$AR$29,COLUMNS('ANNEX 1 Emission Factors'!$B:$H)+(AI$6-2014),FALSE))</f>
        <v>Select energy source</v>
      </c>
      <c r="AJ95" s="376" t="str">
        <f>IF($C94="",AuswahlEtr,VLOOKUP($C94,'ANNEX 1 Emission Factors'!$B$23:$AR$29,COLUMNS('ANNEX 1 Emission Factors'!$B:$H)+(AJ$6-2014),FALSE))</f>
        <v>Select energy source</v>
      </c>
      <c r="AK95" s="376" t="str">
        <f>IF($C94="",AuswahlEtr,VLOOKUP($C94,'ANNEX 1 Emission Factors'!$B$23:$AR$29,COLUMNS('ANNEX 1 Emission Factors'!$B:$H)+(AK$6-2014),FALSE))</f>
        <v>Select energy source</v>
      </c>
      <c r="AL95" s="376" t="str">
        <f>IF($C94="",AuswahlEtr,VLOOKUP($C94,'ANNEX 1 Emission Factors'!$B$23:$AR$29,COLUMNS('ANNEX 1 Emission Factors'!$B:$H)+(AL$6-2014),FALSE))</f>
        <v>Select energy source</v>
      </c>
    </row>
    <row r="96" spans="2:38" ht="15.75" customHeight="1" thickBot="1">
      <c r="B96" s="45"/>
      <c r="C96" s="75" t="str">
        <f t="shared" si="309"/>
        <v>Amount of energy</v>
      </c>
      <c r="D96" s="823" t="str">
        <f t="shared" si="310"/>
        <v>[kWh]</v>
      </c>
      <c r="E96" s="824"/>
      <c r="F96" s="172"/>
      <c r="G96" s="66"/>
      <c r="H96" s="382" t="str">
        <f t="shared" ref="H96:I96" si="311">IF(ISBLANK(G96),"",G96)</f>
        <v/>
      </c>
      <c r="I96" s="386" t="str">
        <f t="shared" si="311"/>
        <v/>
      </c>
      <c r="J96" s="386" t="str">
        <f t="shared" ref="J96" si="312">IF(ISBLANK(I96),"",I96)</f>
        <v/>
      </c>
      <c r="K96" s="386" t="str">
        <f t="shared" ref="K96" si="313">IF(ISBLANK(J96),"",J96)</f>
        <v/>
      </c>
      <c r="L96" s="386" t="str">
        <f t="shared" ref="L96" si="314">IF(ISBLANK(K96),"",K96)</f>
        <v/>
      </c>
      <c r="M96" s="386" t="str">
        <f t="shared" ref="M96" si="315">IF(ISBLANK(L96),"",L96)</f>
        <v/>
      </c>
      <c r="N96" s="386" t="str">
        <f t="shared" ref="N96" si="316">IF(ISBLANK(M96),"",M96)</f>
        <v/>
      </c>
      <c r="O96" s="386" t="str">
        <f t="shared" ref="O96" si="317">IF(ISBLANK(N96),"",N96)</f>
        <v/>
      </c>
      <c r="P96" s="386" t="str">
        <f t="shared" ref="P96" si="318">IF(ISBLANK(O96),"",O96)</f>
        <v/>
      </c>
      <c r="Q96" s="386" t="str">
        <f t="shared" ref="Q96" si="319">IF(ISBLANK(P96),"",P96)</f>
        <v/>
      </c>
      <c r="R96" s="386" t="str">
        <f t="shared" ref="R96" si="320">IF(ISBLANK(Q96),"",Q96)</f>
        <v/>
      </c>
      <c r="S96" s="386" t="str">
        <f t="shared" ref="S96" si="321">IF(ISBLANK(R96),"",R96)</f>
        <v/>
      </c>
      <c r="T96" s="386" t="str">
        <f t="shared" ref="T96" si="322">IF(ISBLANK(S96),"",S96)</f>
        <v/>
      </c>
      <c r="U96" s="386" t="str">
        <f t="shared" ref="U96" si="323">IF(ISBLANK(T96),"",T96)</f>
        <v/>
      </c>
      <c r="V96" s="386" t="str">
        <f t="shared" ref="V96" si="324">IF(ISBLANK(U96),"",U96)</f>
        <v/>
      </c>
      <c r="W96" s="386" t="str">
        <f t="shared" ref="W96" si="325">IF(ISBLANK(V96),"",V96)</f>
        <v/>
      </c>
      <c r="X96" s="386" t="str">
        <f t="shared" ref="X96" si="326">IF(ISBLANK(W96),"",W96)</f>
        <v/>
      </c>
      <c r="Y96" s="386" t="str">
        <f t="shared" ref="Y96" si="327">IF(ISBLANK(X96),"",X96)</f>
        <v/>
      </c>
      <c r="Z96" s="386" t="str">
        <f t="shared" ref="Z96" si="328">IF(ISBLANK(Y96),"",Y96)</f>
        <v/>
      </c>
      <c r="AA96" s="386" t="str">
        <f t="shared" ref="AA96" si="329">IF(ISBLANK(Z96),"",Z96)</f>
        <v/>
      </c>
      <c r="AB96" s="386" t="str">
        <f t="shared" ref="AB96" si="330">IF(ISBLANK(AA96),"",AA96)</f>
        <v/>
      </c>
      <c r="AC96" s="386" t="str">
        <f t="shared" ref="AC96" si="331">IF(ISBLANK(AB96),"",AB96)</f>
        <v/>
      </c>
      <c r="AD96" s="386" t="str">
        <f t="shared" ref="AD96" si="332">IF(ISBLANK(AC96),"",AC96)</f>
        <v/>
      </c>
      <c r="AE96" s="386" t="str">
        <f t="shared" ref="AE96" si="333">IF(ISBLANK(AD96),"",AD96)</f>
        <v/>
      </c>
      <c r="AF96" s="386" t="str">
        <f t="shared" ref="AF96" si="334">IF(ISBLANK(AE96),"",AE96)</f>
        <v/>
      </c>
      <c r="AG96" s="386" t="str">
        <f t="shared" ref="AG96" si="335">IF(ISBLANK(AF96),"",AF96)</f>
        <v/>
      </c>
      <c r="AH96" s="386" t="str">
        <f t="shared" ref="AH96" si="336">IF(ISBLANK(AG96),"",AG96)</f>
        <v/>
      </c>
      <c r="AI96" s="386" t="str">
        <f t="shared" ref="AI96" si="337">IF(ISBLANK(AH96),"",AH96)</f>
        <v/>
      </c>
      <c r="AJ96" s="386" t="str">
        <f t="shared" ref="AJ96" si="338">IF(ISBLANK(AI96),"",AI96)</f>
        <v/>
      </c>
      <c r="AK96" s="386" t="str">
        <f t="shared" ref="AK96" si="339">IF(ISBLANK(AJ96),"",AJ96)</f>
        <v/>
      </c>
      <c r="AL96" s="386" t="str">
        <f t="shared" ref="AL96" si="340">IF(ISBLANK(AK96),"",AK96)</f>
        <v/>
      </c>
    </row>
    <row r="97" spans="2:38" ht="13.5" customHeight="1">
      <c r="B97" s="45"/>
      <c r="F97" s="173"/>
      <c r="G97" s="66"/>
      <c r="H97" s="186"/>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row>
    <row r="98" spans="2:38" ht="15.75" customHeight="1" thickBot="1">
      <c r="B98" s="45"/>
      <c r="C98" s="498" t="str">
        <f>HLOOKUP(Start!$B$14,Sprachen_allg!B:Z,ROWS(Sprachen_allg!1:180),FALSE)</f>
        <v>CAR Subarea 3/Consumer 3 - Electrical energy</v>
      </c>
      <c r="D98" s="40"/>
      <c r="E98" s="63"/>
      <c r="F98" s="166"/>
      <c r="G98" s="66"/>
      <c r="H98" s="63"/>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row>
    <row r="99" spans="2:38" ht="15.75" customHeight="1">
      <c r="B99" s="45"/>
      <c r="C99" s="69" t="str">
        <f>C93</f>
        <v>Type of energy source</v>
      </c>
      <c r="D99" s="70"/>
      <c r="E99" s="71"/>
      <c r="F99" s="166"/>
      <c r="G99" s="66"/>
      <c r="H99" s="63"/>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row>
    <row r="100" spans="2:38" ht="16.5" customHeight="1">
      <c r="B100" s="45"/>
      <c r="C100" s="800"/>
      <c r="D100" s="772"/>
      <c r="E100" s="772"/>
      <c r="F100" s="166"/>
      <c r="G100" s="66"/>
      <c r="H100" s="400"/>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row>
    <row r="101" spans="2:38" ht="15.75" customHeight="1">
      <c r="B101" s="45"/>
      <c r="C101" s="357" t="str">
        <f t="shared" ref="C101:C102" si="341">C95</f>
        <v>CO2 factor [kgCO2eq/kWh]</v>
      </c>
      <c r="D101" s="833" t="str">
        <f t="shared" ref="D101:D102" si="342">D95</f>
        <v>[kgCO2eq/kWh]</v>
      </c>
      <c r="E101" s="834"/>
      <c r="F101" s="166"/>
      <c r="G101" s="66"/>
      <c r="H101" s="401" t="str">
        <f>IF($C100="",AuswahlEtr,VLOOKUP($C100,'ANNEX 1 Emission Factors'!$B$23:$AR$29,COLUMNS('ANNEX 1 Emission Factors'!$B:$H)+(H$6-2014),FALSE))</f>
        <v>Select energy source</v>
      </c>
      <c r="I101" s="376" t="str">
        <f>IF($C100="",AuswahlEtr,VLOOKUP($C100,'ANNEX 1 Emission Factors'!$B$23:$AR$29,COLUMNS('ANNEX 1 Emission Factors'!$B:$H)+(I$6-2014),FALSE))</f>
        <v>Select energy source</v>
      </c>
      <c r="J101" s="376" t="str">
        <f>IF($C100="",AuswahlEtr,VLOOKUP($C100,'ANNEX 1 Emission Factors'!$B$23:$AR$29,COLUMNS('ANNEX 1 Emission Factors'!$B:$H)+(J$6-2014),FALSE))</f>
        <v>Select energy source</v>
      </c>
      <c r="K101" s="376" t="str">
        <f>IF($C100="",AuswahlEtr,VLOOKUP($C100,'ANNEX 1 Emission Factors'!$B$23:$AR$29,COLUMNS('ANNEX 1 Emission Factors'!$B:$H)+(K$6-2014),FALSE))</f>
        <v>Select energy source</v>
      </c>
      <c r="L101" s="376" t="str">
        <f>IF($C100="",AuswahlEtr,VLOOKUP($C100,'ANNEX 1 Emission Factors'!$B$23:$AR$29,COLUMNS('ANNEX 1 Emission Factors'!$B:$H)+(L$6-2014),FALSE))</f>
        <v>Select energy source</v>
      </c>
      <c r="M101" s="376" t="str">
        <f>IF($C100="",AuswahlEtr,VLOOKUP($C100,'ANNEX 1 Emission Factors'!$B$23:$AR$29,COLUMNS('ANNEX 1 Emission Factors'!$B:$H)+(M$6-2014),FALSE))</f>
        <v>Select energy source</v>
      </c>
      <c r="N101" s="376" t="str">
        <f>IF($C100="",AuswahlEtr,VLOOKUP($C100,'ANNEX 1 Emission Factors'!$B$23:$AR$29,COLUMNS('ANNEX 1 Emission Factors'!$B:$H)+(N$6-2014),FALSE))</f>
        <v>Select energy source</v>
      </c>
      <c r="O101" s="376" t="str">
        <f>IF($C100="",AuswahlEtr,VLOOKUP($C100,'ANNEX 1 Emission Factors'!$B$23:$AR$29,COLUMNS('ANNEX 1 Emission Factors'!$B:$H)+(O$6-2014),FALSE))</f>
        <v>Select energy source</v>
      </c>
      <c r="P101" s="376" t="str">
        <f>IF($C100="",AuswahlEtr,VLOOKUP($C100,'ANNEX 1 Emission Factors'!$B$23:$AR$29,COLUMNS('ANNEX 1 Emission Factors'!$B:$H)+(P$6-2014),FALSE))</f>
        <v>Select energy source</v>
      </c>
      <c r="Q101" s="376" t="str">
        <f>IF($C100="",AuswahlEtr,VLOOKUP($C100,'ANNEX 1 Emission Factors'!$B$23:$AR$29,COLUMNS('ANNEX 1 Emission Factors'!$B:$H)+(Q$6-2014),FALSE))</f>
        <v>Select energy source</v>
      </c>
      <c r="R101" s="376" t="str">
        <f>IF($C100="",AuswahlEtr,VLOOKUP($C100,'ANNEX 1 Emission Factors'!$B$23:$AR$29,COLUMNS('ANNEX 1 Emission Factors'!$B:$H)+(R$6-2014),FALSE))</f>
        <v>Select energy source</v>
      </c>
      <c r="S101" s="376" t="str">
        <f>IF($C100="",AuswahlEtr,VLOOKUP($C100,'ANNEX 1 Emission Factors'!$B$23:$AR$29,COLUMNS('ANNEX 1 Emission Factors'!$B:$H)+(S$6-2014),FALSE))</f>
        <v>Select energy source</v>
      </c>
      <c r="T101" s="376" t="str">
        <f>IF($C100="",AuswahlEtr,VLOOKUP($C100,'ANNEX 1 Emission Factors'!$B$23:$AR$29,COLUMNS('ANNEX 1 Emission Factors'!$B:$H)+(T$6-2014),FALSE))</f>
        <v>Select energy source</v>
      </c>
      <c r="U101" s="376" t="str">
        <f>IF($C100="",AuswahlEtr,VLOOKUP($C100,'ANNEX 1 Emission Factors'!$B$23:$AR$29,COLUMNS('ANNEX 1 Emission Factors'!$B:$H)+(U$6-2014),FALSE))</f>
        <v>Select energy source</v>
      </c>
      <c r="V101" s="376" t="str">
        <f>IF($C100="",AuswahlEtr,VLOOKUP($C100,'ANNEX 1 Emission Factors'!$B$23:$AR$29,COLUMNS('ANNEX 1 Emission Factors'!$B:$H)+(V$6-2014),FALSE))</f>
        <v>Select energy source</v>
      </c>
      <c r="W101" s="376" t="str">
        <f>IF($C100="",AuswahlEtr,VLOOKUP($C100,'ANNEX 1 Emission Factors'!$B$23:$AR$29,COLUMNS('ANNEX 1 Emission Factors'!$B:$H)+(W$6-2014),FALSE))</f>
        <v>Select energy source</v>
      </c>
      <c r="X101" s="376" t="str">
        <f>IF($C100="",AuswahlEtr,VLOOKUP($C100,'ANNEX 1 Emission Factors'!$B$23:$AR$29,COLUMNS('ANNEX 1 Emission Factors'!$B:$H)+(X$6-2014),FALSE))</f>
        <v>Select energy source</v>
      </c>
      <c r="Y101" s="376" t="str">
        <f>IF($C100="",AuswahlEtr,VLOOKUP($C100,'ANNEX 1 Emission Factors'!$B$23:$AR$29,COLUMNS('ANNEX 1 Emission Factors'!$B:$H)+(Y$6-2014),FALSE))</f>
        <v>Select energy source</v>
      </c>
      <c r="Z101" s="376" t="str">
        <f>IF($C100="",AuswahlEtr,VLOOKUP($C100,'ANNEX 1 Emission Factors'!$B$23:$AR$29,COLUMNS('ANNEX 1 Emission Factors'!$B:$H)+(Z$6-2014),FALSE))</f>
        <v>Select energy source</v>
      </c>
      <c r="AA101" s="376" t="str">
        <f>IF($C100="",AuswahlEtr,VLOOKUP($C100,'ANNEX 1 Emission Factors'!$B$23:$AR$29,COLUMNS('ANNEX 1 Emission Factors'!$B:$H)+(AA$6-2014),FALSE))</f>
        <v>Select energy source</v>
      </c>
      <c r="AB101" s="376" t="str">
        <f>IF($C100="",AuswahlEtr,VLOOKUP($C100,'ANNEX 1 Emission Factors'!$B$23:$AR$29,COLUMNS('ANNEX 1 Emission Factors'!$B:$H)+(AB$6-2014),FALSE))</f>
        <v>Select energy source</v>
      </c>
      <c r="AC101" s="376" t="str">
        <f>IF($C100="",AuswahlEtr,VLOOKUP($C100,'ANNEX 1 Emission Factors'!$B$23:$AR$29,COLUMNS('ANNEX 1 Emission Factors'!$B:$H)+(AC$6-2014),FALSE))</f>
        <v>Select energy source</v>
      </c>
      <c r="AD101" s="376" t="str">
        <f>IF($C100="",AuswahlEtr,VLOOKUP($C100,'ANNEX 1 Emission Factors'!$B$23:$AR$29,COLUMNS('ANNEX 1 Emission Factors'!$B:$H)+(AD$6-2014),FALSE))</f>
        <v>Select energy source</v>
      </c>
      <c r="AE101" s="376" t="str">
        <f>IF($C100="",AuswahlEtr,VLOOKUP($C100,'ANNEX 1 Emission Factors'!$B$23:$AR$29,COLUMNS('ANNEX 1 Emission Factors'!$B:$H)+(AE$6-2014),FALSE))</f>
        <v>Select energy source</v>
      </c>
      <c r="AF101" s="376" t="str">
        <f>IF($C100="",AuswahlEtr,VLOOKUP($C100,'ANNEX 1 Emission Factors'!$B$23:$AR$29,COLUMNS('ANNEX 1 Emission Factors'!$B:$H)+(AF$6-2014),FALSE))</f>
        <v>Select energy source</v>
      </c>
      <c r="AG101" s="376" t="str">
        <f>IF($C100="",AuswahlEtr,VLOOKUP($C100,'ANNEX 1 Emission Factors'!$B$23:$AR$29,COLUMNS('ANNEX 1 Emission Factors'!$B:$H)+(AG$6-2014),FALSE))</f>
        <v>Select energy source</v>
      </c>
      <c r="AH101" s="376" t="str">
        <f>IF($C100="",AuswahlEtr,VLOOKUP($C100,'ANNEX 1 Emission Factors'!$B$23:$AR$29,COLUMNS('ANNEX 1 Emission Factors'!$B:$H)+(AH$6-2014),FALSE))</f>
        <v>Select energy source</v>
      </c>
      <c r="AI101" s="376" t="str">
        <f>IF($C100="",AuswahlEtr,VLOOKUP($C100,'ANNEX 1 Emission Factors'!$B$23:$AR$29,COLUMNS('ANNEX 1 Emission Factors'!$B:$H)+(AI$6-2014),FALSE))</f>
        <v>Select energy source</v>
      </c>
      <c r="AJ101" s="376" t="str">
        <f>IF($C100="",AuswahlEtr,VLOOKUP($C100,'ANNEX 1 Emission Factors'!$B$23:$AR$29,COLUMNS('ANNEX 1 Emission Factors'!$B:$H)+(AJ$6-2014),FALSE))</f>
        <v>Select energy source</v>
      </c>
      <c r="AK101" s="376" t="str">
        <f>IF($C100="",AuswahlEtr,VLOOKUP($C100,'ANNEX 1 Emission Factors'!$B$23:$AR$29,COLUMNS('ANNEX 1 Emission Factors'!$B:$H)+(AK$6-2014),FALSE))</f>
        <v>Select energy source</v>
      </c>
      <c r="AL101" s="376" t="str">
        <f>IF($C100="",AuswahlEtr,VLOOKUP($C100,'ANNEX 1 Emission Factors'!$B$23:$AR$29,COLUMNS('ANNEX 1 Emission Factors'!$B:$H)+(AL$6-2014),FALSE))</f>
        <v>Select energy source</v>
      </c>
    </row>
    <row r="102" spans="2:38" ht="15.75" customHeight="1" thickBot="1">
      <c r="B102" s="92"/>
      <c r="C102" s="75" t="str">
        <f t="shared" si="341"/>
        <v>Amount of energy</v>
      </c>
      <c r="D102" s="823" t="str">
        <f t="shared" si="342"/>
        <v>[kWh]</v>
      </c>
      <c r="E102" s="824"/>
      <c r="F102" s="172"/>
      <c r="G102" s="66"/>
      <c r="H102" s="382" t="str">
        <f t="shared" ref="H102:I102" si="343">IF(ISBLANK(G102),"",G102)</f>
        <v/>
      </c>
      <c r="I102" s="386" t="str">
        <f t="shared" si="343"/>
        <v/>
      </c>
      <c r="J102" s="386" t="str">
        <f t="shared" ref="J102" si="344">IF(ISBLANK(I102),"",I102)</f>
        <v/>
      </c>
      <c r="K102" s="386" t="str">
        <f t="shared" ref="K102" si="345">IF(ISBLANK(J102),"",J102)</f>
        <v/>
      </c>
      <c r="L102" s="386" t="str">
        <f t="shared" ref="L102" si="346">IF(ISBLANK(K102),"",K102)</f>
        <v/>
      </c>
      <c r="M102" s="386" t="str">
        <f t="shared" ref="M102" si="347">IF(ISBLANK(L102),"",L102)</f>
        <v/>
      </c>
      <c r="N102" s="386" t="str">
        <f t="shared" ref="N102" si="348">IF(ISBLANK(M102),"",M102)</f>
        <v/>
      </c>
      <c r="O102" s="386" t="str">
        <f t="shared" ref="O102" si="349">IF(ISBLANK(N102),"",N102)</f>
        <v/>
      </c>
      <c r="P102" s="386" t="str">
        <f t="shared" ref="P102" si="350">IF(ISBLANK(O102),"",O102)</f>
        <v/>
      </c>
      <c r="Q102" s="386" t="str">
        <f t="shared" ref="Q102" si="351">IF(ISBLANK(P102),"",P102)</f>
        <v/>
      </c>
      <c r="R102" s="386" t="str">
        <f t="shared" ref="R102" si="352">IF(ISBLANK(Q102),"",Q102)</f>
        <v/>
      </c>
      <c r="S102" s="386" t="str">
        <f t="shared" ref="S102" si="353">IF(ISBLANK(R102),"",R102)</f>
        <v/>
      </c>
      <c r="T102" s="386" t="str">
        <f t="shared" ref="T102" si="354">IF(ISBLANK(S102),"",S102)</f>
        <v/>
      </c>
      <c r="U102" s="386" t="str">
        <f t="shared" ref="U102" si="355">IF(ISBLANK(T102),"",T102)</f>
        <v/>
      </c>
      <c r="V102" s="386" t="str">
        <f t="shared" ref="V102" si="356">IF(ISBLANK(U102),"",U102)</f>
        <v/>
      </c>
      <c r="W102" s="386" t="str">
        <f t="shared" ref="W102" si="357">IF(ISBLANK(V102),"",V102)</f>
        <v/>
      </c>
      <c r="X102" s="386" t="str">
        <f t="shared" ref="X102" si="358">IF(ISBLANK(W102),"",W102)</f>
        <v/>
      </c>
      <c r="Y102" s="386" t="str">
        <f t="shared" ref="Y102" si="359">IF(ISBLANK(X102),"",X102)</f>
        <v/>
      </c>
      <c r="Z102" s="386" t="str">
        <f t="shared" ref="Z102" si="360">IF(ISBLANK(Y102),"",Y102)</f>
        <v/>
      </c>
      <c r="AA102" s="386" t="str">
        <f t="shared" ref="AA102" si="361">IF(ISBLANK(Z102),"",Z102)</f>
        <v/>
      </c>
      <c r="AB102" s="386" t="str">
        <f t="shared" ref="AB102" si="362">IF(ISBLANK(AA102),"",AA102)</f>
        <v/>
      </c>
      <c r="AC102" s="386" t="str">
        <f t="shared" ref="AC102" si="363">IF(ISBLANK(AB102),"",AB102)</f>
        <v/>
      </c>
      <c r="AD102" s="386" t="str">
        <f t="shared" ref="AD102" si="364">IF(ISBLANK(AC102),"",AC102)</f>
        <v/>
      </c>
      <c r="AE102" s="386" t="str">
        <f t="shared" ref="AE102" si="365">IF(ISBLANK(AD102),"",AD102)</f>
        <v/>
      </c>
      <c r="AF102" s="386" t="str">
        <f t="shared" ref="AF102" si="366">IF(ISBLANK(AE102),"",AE102)</f>
        <v/>
      </c>
      <c r="AG102" s="386" t="str">
        <f t="shared" ref="AG102" si="367">IF(ISBLANK(AF102),"",AF102)</f>
        <v/>
      </c>
      <c r="AH102" s="386" t="str">
        <f t="shared" ref="AH102" si="368">IF(ISBLANK(AG102),"",AG102)</f>
        <v/>
      </c>
      <c r="AI102" s="386" t="str">
        <f t="shared" ref="AI102" si="369">IF(ISBLANK(AH102),"",AH102)</f>
        <v/>
      </c>
      <c r="AJ102" s="386" t="str">
        <f t="shared" ref="AJ102" si="370">IF(ISBLANK(AI102),"",AI102)</f>
        <v/>
      </c>
      <c r="AK102" s="386" t="str">
        <f t="shared" ref="AK102" si="371">IF(ISBLANK(AJ102),"",AJ102)</f>
        <v/>
      </c>
      <c r="AL102" s="386" t="str">
        <f t="shared" ref="AL102" si="372">IF(ISBLANK(AK102),"",AK102)</f>
        <v/>
      </c>
    </row>
    <row r="103" spans="2:38" ht="13.5" thickBot="1">
      <c r="C103" s="15"/>
      <c r="D103" s="15"/>
      <c r="E103" s="15"/>
      <c r="F103" s="173"/>
      <c r="G103" s="66"/>
      <c r="H103" s="63"/>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row>
    <row r="104" spans="2:38" ht="18.75" customHeight="1" thickBot="1">
      <c r="B104" s="798" t="str">
        <f>HLOOKUP(Start!$B$14,Sprachen_allg!B:Z,ROWS(Sprachen_allg!1:181),FALSE)</f>
        <v>Thermal energy</v>
      </c>
      <c r="C104" s="799"/>
      <c r="D104" s="61"/>
      <c r="E104" s="62"/>
      <c r="F104" s="166"/>
      <c r="G104" s="66"/>
      <c r="H104" s="63"/>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row>
    <row r="105" spans="2:38" ht="18.75" customHeight="1">
      <c r="B105" s="126"/>
      <c r="C105" s="127"/>
      <c r="D105" s="128"/>
      <c r="E105" s="128"/>
      <c r="F105" s="166"/>
      <c r="G105" s="66"/>
      <c r="H105" s="63"/>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row>
    <row r="106" spans="2:38" ht="12.6" customHeight="1">
      <c r="B106" s="93" t="str">
        <f>HLOOKUP(Start!$B$14,Sprachen_allg!B:Z,ROWS(Sprachen_allg!1:182),FALSE)</f>
        <v>Note:</v>
      </c>
      <c r="C106" s="819" t="str">
        <f>HLOOKUP(Start!$B$14,Sprachen_allg!B:Z,ROWS(Sprachen_allg!1:183),FALSE)</f>
        <v>Cooling systems using a chiller is accounted for under "Electrical energy".</v>
      </c>
      <c r="D106" s="819"/>
      <c r="E106" s="819"/>
      <c r="F106" s="166"/>
      <c r="G106" s="66"/>
      <c r="H106" s="63"/>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row>
    <row r="107" spans="2:38" ht="15.75" customHeight="1">
      <c r="B107" s="64"/>
      <c r="C107" s="15"/>
      <c r="D107" s="40"/>
      <c r="E107" s="63"/>
      <c r="F107" s="166"/>
      <c r="G107" s="66"/>
      <c r="H107" s="63"/>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5"/>
    </row>
    <row r="108" spans="2:38" ht="15.75" customHeight="1">
      <c r="B108" s="64" t="str">
        <f>HLOOKUP(Start!$B$14,Sprachen_allg!B:Z,ROWS(Sprachen_allg!1:184),FALSE)</f>
        <v>1. Measured data available:</v>
      </c>
      <c r="C108" s="15"/>
      <c r="D108" s="40"/>
      <c r="E108" s="63"/>
      <c r="F108" s="166"/>
      <c r="G108" s="66"/>
      <c r="H108" s="63"/>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5"/>
    </row>
    <row r="109" spans="2:38" ht="15.75" customHeight="1">
      <c r="B109" s="64"/>
      <c r="C109" s="15"/>
      <c r="D109" s="40"/>
      <c r="E109" s="63"/>
      <c r="F109" s="166"/>
      <c r="G109" s="66"/>
      <c r="H109" s="63"/>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385"/>
      <c r="AL109" s="385"/>
    </row>
    <row r="110" spans="2:38" s="42" customFormat="1" ht="15.75" customHeight="1" thickBot="1">
      <c r="B110" s="67"/>
      <c r="C110" s="40" t="str">
        <f>HLOOKUP(Start!$B$14,Sprachen_allg!B:Z,ROWS(Sprachen_allg!1:185),FALSE)</f>
        <v>Thermal energy - Energy source 1.1</v>
      </c>
      <c r="D110" s="40"/>
      <c r="E110" s="40"/>
      <c r="F110" s="169"/>
      <c r="G110" s="66"/>
      <c r="H110" s="63"/>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c r="AJ110" s="385"/>
      <c r="AK110" s="385"/>
      <c r="AL110" s="385"/>
    </row>
    <row r="111" spans="2:38" ht="15.75" customHeight="1">
      <c r="B111" s="64"/>
      <c r="C111" s="69" t="str">
        <f>C99</f>
        <v>Type of energy source</v>
      </c>
      <c r="D111" s="70"/>
      <c r="E111" s="71"/>
      <c r="F111" s="166"/>
      <c r="G111" s="66"/>
      <c r="H111" s="63"/>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row>
    <row r="112" spans="2:38" ht="16.5" customHeight="1">
      <c r="B112" s="64"/>
      <c r="C112" s="827" t="str">
        <f>IF('PART 1 Status assessment'!C88="","",'PART 1 Status assessment'!C88)</f>
        <v/>
      </c>
      <c r="D112" s="828"/>
      <c r="E112" s="829"/>
      <c r="F112" s="166"/>
      <c r="G112" s="66"/>
      <c r="H112" s="400"/>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row>
    <row r="113" spans="2:38" ht="15.75" customHeight="1">
      <c r="B113" s="64"/>
      <c r="C113" s="357" t="str">
        <f t="shared" ref="C113:D114" si="373">C101</f>
        <v>CO2 factor [kgCO2eq/kWh]</v>
      </c>
      <c r="D113" s="833" t="str">
        <f t="shared" si="373"/>
        <v>[kgCO2eq/kWh]</v>
      </c>
      <c r="E113" s="834"/>
      <c r="F113" s="166"/>
      <c r="G113" s="94"/>
      <c r="H113" s="401" t="str">
        <f>IF($C112="",AuswahlEtr,VLOOKUP($C112,'ANNEX 1 Emission Factors'!$B$41:$AR$58,COLUMNS('ANNEX 1 Emission Factors'!$B:$H)+(H$6-2014),FALSE))</f>
        <v>Select energy source</v>
      </c>
      <c r="I113" s="376" t="str">
        <f>IF($C112="",AuswahlEtr,VLOOKUP($C112,'ANNEX 1 Emission Factors'!$B$41:$AR$58,COLUMNS('ANNEX 1 Emission Factors'!$B:$H)+(I$6-2014),FALSE))</f>
        <v>Select energy source</v>
      </c>
      <c r="J113" s="376" t="str">
        <f>IF($C112="",AuswahlEtr,VLOOKUP($C112,'ANNEX 1 Emission Factors'!$B$41:$AR$58,COLUMNS('ANNEX 1 Emission Factors'!$B:$H)+(J$6-2014),FALSE))</f>
        <v>Select energy source</v>
      </c>
      <c r="K113" s="376" t="str">
        <f>IF($C112="",AuswahlEtr,VLOOKUP($C112,'ANNEX 1 Emission Factors'!$B$41:$AR$58,COLUMNS('ANNEX 1 Emission Factors'!$B:$H)+(K$6-2014),FALSE))</f>
        <v>Select energy source</v>
      </c>
      <c r="L113" s="376" t="str">
        <f>IF($C112="",AuswahlEtr,VLOOKUP($C112,'ANNEX 1 Emission Factors'!$B$41:$AR$58,COLUMNS('ANNEX 1 Emission Factors'!$B:$H)+(L$6-2014),FALSE))</f>
        <v>Select energy source</v>
      </c>
      <c r="M113" s="376" t="str">
        <f>IF($C112="",AuswahlEtr,VLOOKUP($C112,'ANNEX 1 Emission Factors'!$B$41:$AR$58,COLUMNS('ANNEX 1 Emission Factors'!$B:$H)+(M$6-2014),FALSE))</f>
        <v>Select energy source</v>
      </c>
      <c r="N113" s="376" t="str">
        <f>IF($C112="",AuswahlEtr,VLOOKUP($C112,'ANNEX 1 Emission Factors'!$B$41:$AR$58,COLUMNS('ANNEX 1 Emission Factors'!$B:$H)+(N$6-2014),FALSE))</f>
        <v>Select energy source</v>
      </c>
      <c r="O113" s="376" t="str">
        <f>IF($C112="",AuswahlEtr,VLOOKUP($C112,'ANNEX 1 Emission Factors'!$B$41:$AR$58,COLUMNS('ANNEX 1 Emission Factors'!$B:$H)+(O$6-2014),FALSE))</f>
        <v>Select energy source</v>
      </c>
      <c r="P113" s="376" t="str">
        <f>IF($C112="",AuswahlEtr,VLOOKUP($C112,'ANNEX 1 Emission Factors'!$B$41:$AR$58,COLUMNS('ANNEX 1 Emission Factors'!$B:$H)+(P$6-2014),FALSE))</f>
        <v>Select energy source</v>
      </c>
      <c r="Q113" s="376" t="str">
        <f>IF($C112="",AuswahlEtr,VLOOKUP($C112,'ANNEX 1 Emission Factors'!$B$41:$AR$58,COLUMNS('ANNEX 1 Emission Factors'!$B:$H)+(Q$6-2014),FALSE))</f>
        <v>Select energy source</v>
      </c>
      <c r="R113" s="376" t="str">
        <f>IF($C112="",AuswahlEtr,VLOOKUP($C112,'ANNEX 1 Emission Factors'!$B$41:$AR$58,COLUMNS('ANNEX 1 Emission Factors'!$B:$H)+(R$6-2014),FALSE))</f>
        <v>Select energy source</v>
      </c>
      <c r="S113" s="376" t="str">
        <f>IF($C112="",AuswahlEtr,VLOOKUP($C112,'ANNEX 1 Emission Factors'!$B$41:$AR$58,COLUMNS('ANNEX 1 Emission Factors'!$B:$H)+(S$6-2014),FALSE))</f>
        <v>Select energy source</v>
      </c>
      <c r="T113" s="376" t="str">
        <f>IF($C112="",AuswahlEtr,VLOOKUP($C112,'ANNEX 1 Emission Factors'!$B$41:$AR$58,COLUMNS('ANNEX 1 Emission Factors'!$B:$H)+(T$6-2014),FALSE))</f>
        <v>Select energy source</v>
      </c>
      <c r="U113" s="376" t="str">
        <f>IF($C112="",AuswahlEtr,VLOOKUP($C112,'ANNEX 1 Emission Factors'!$B$41:$AR$58,COLUMNS('ANNEX 1 Emission Factors'!$B:$H)+(U$6-2014),FALSE))</f>
        <v>Select energy source</v>
      </c>
      <c r="V113" s="376" t="str">
        <f>IF($C112="",AuswahlEtr,VLOOKUP($C112,'ANNEX 1 Emission Factors'!$B$41:$AR$58,COLUMNS('ANNEX 1 Emission Factors'!$B:$H)+(V$6-2014),FALSE))</f>
        <v>Select energy source</v>
      </c>
      <c r="W113" s="376" t="str">
        <f>IF($C112="",AuswahlEtr,VLOOKUP($C112,'ANNEX 1 Emission Factors'!$B$41:$AR$58,COLUMNS('ANNEX 1 Emission Factors'!$B:$H)+(W$6-2014),FALSE))</f>
        <v>Select energy source</v>
      </c>
      <c r="X113" s="376" t="str">
        <f>IF($C112="",AuswahlEtr,VLOOKUP($C112,'ANNEX 1 Emission Factors'!$B$41:$AR$58,COLUMNS('ANNEX 1 Emission Factors'!$B:$H)+(X$6-2014),FALSE))</f>
        <v>Select energy source</v>
      </c>
      <c r="Y113" s="376" t="str">
        <f>IF($C112="",AuswahlEtr,VLOOKUP($C112,'ANNEX 1 Emission Factors'!$B$41:$AR$58,COLUMNS('ANNEX 1 Emission Factors'!$B:$H)+(Y$6-2014),FALSE))</f>
        <v>Select energy source</v>
      </c>
      <c r="Z113" s="376" t="str">
        <f>IF($C112="",AuswahlEtr,VLOOKUP($C112,'ANNEX 1 Emission Factors'!$B$41:$AR$58,COLUMNS('ANNEX 1 Emission Factors'!$B:$H)+(Z$6-2014),FALSE))</f>
        <v>Select energy source</v>
      </c>
      <c r="AA113" s="376" t="str">
        <f>IF($C112="",AuswahlEtr,VLOOKUP($C112,'ANNEX 1 Emission Factors'!$B$41:$AR$58,COLUMNS('ANNEX 1 Emission Factors'!$B:$H)+(AA$6-2014),FALSE))</f>
        <v>Select energy source</v>
      </c>
      <c r="AB113" s="376" t="str">
        <f>IF($C112="",AuswahlEtr,VLOOKUP($C112,'ANNEX 1 Emission Factors'!$B$41:$AR$58,COLUMNS('ANNEX 1 Emission Factors'!$B:$H)+(AB$6-2014),FALSE))</f>
        <v>Select energy source</v>
      </c>
      <c r="AC113" s="376" t="str">
        <f>IF($C112="",AuswahlEtr,VLOOKUP($C112,'ANNEX 1 Emission Factors'!$B$41:$AR$58,COLUMNS('ANNEX 1 Emission Factors'!$B:$H)+(AC$6-2014),FALSE))</f>
        <v>Select energy source</v>
      </c>
      <c r="AD113" s="376" t="str">
        <f>IF($C112="",AuswahlEtr,VLOOKUP($C112,'ANNEX 1 Emission Factors'!$B$41:$AR$58,COLUMNS('ANNEX 1 Emission Factors'!$B:$H)+(AD$6-2014),FALSE))</f>
        <v>Select energy source</v>
      </c>
      <c r="AE113" s="376" t="str">
        <f>IF($C112="",AuswahlEtr,VLOOKUP($C112,'ANNEX 1 Emission Factors'!$B$41:$AR$58,COLUMNS('ANNEX 1 Emission Factors'!$B:$H)+(AE$6-2014),FALSE))</f>
        <v>Select energy source</v>
      </c>
      <c r="AF113" s="376" t="str">
        <f>IF($C112="",AuswahlEtr,VLOOKUP($C112,'ANNEX 1 Emission Factors'!$B$41:$AR$58,COLUMNS('ANNEX 1 Emission Factors'!$B:$H)+(AF$6-2014),FALSE))</f>
        <v>Select energy source</v>
      </c>
      <c r="AG113" s="376" t="str">
        <f>IF($C112="",AuswahlEtr,VLOOKUP($C112,'ANNEX 1 Emission Factors'!$B$41:$AR$58,COLUMNS('ANNEX 1 Emission Factors'!$B:$H)+(AG$6-2014),FALSE))</f>
        <v>Select energy source</v>
      </c>
      <c r="AH113" s="376" t="str">
        <f>IF($C112="",AuswahlEtr,VLOOKUP($C112,'ANNEX 1 Emission Factors'!$B$41:$AR$58,COLUMNS('ANNEX 1 Emission Factors'!$B:$H)+(AH$6-2014),FALSE))</f>
        <v>Select energy source</v>
      </c>
      <c r="AI113" s="376" t="str">
        <f>IF($C112="",AuswahlEtr,VLOOKUP($C112,'ANNEX 1 Emission Factors'!$B$41:$AR$58,COLUMNS('ANNEX 1 Emission Factors'!$B:$H)+(AI$6-2014),FALSE))</f>
        <v>Select energy source</v>
      </c>
      <c r="AJ113" s="376" t="str">
        <f>IF($C112="",AuswahlEtr,VLOOKUP($C112,'ANNEX 1 Emission Factors'!$B$41:$AR$58,COLUMNS('ANNEX 1 Emission Factors'!$B:$H)+(AJ$6-2014),FALSE))</f>
        <v>Select energy source</v>
      </c>
      <c r="AK113" s="376" t="str">
        <f>IF($C112="",AuswahlEtr,VLOOKUP($C112,'ANNEX 1 Emission Factors'!$B$41:$AR$58,COLUMNS('ANNEX 1 Emission Factors'!$B:$H)+(AK$6-2014),FALSE))</f>
        <v>Select energy source</v>
      </c>
      <c r="AL113" s="376" t="str">
        <f>IF($C112="",AuswahlEtr,VLOOKUP($C112,'ANNEX 1 Emission Factors'!$B$41:$AR$58,COLUMNS('ANNEX 1 Emission Factors'!$B:$H)+(AL$6-2014),FALSE))</f>
        <v>Select energy source</v>
      </c>
    </row>
    <row r="114" spans="2:38" ht="15.75" customHeight="1" thickBot="1">
      <c r="B114" s="64"/>
      <c r="C114" s="75" t="str">
        <f t="shared" si="373"/>
        <v>Amount of energy</v>
      </c>
      <c r="D114" s="823" t="str">
        <f t="shared" si="373"/>
        <v>[kWh]</v>
      </c>
      <c r="E114" s="824"/>
      <c r="F114" s="172"/>
      <c r="G114" s="91" t="str">
        <f>IF('PART 1 Status assessment'!H90="","",'PART 1 Status assessment'!H90)</f>
        <v/>
      </c>
      <c r="H114" s="382" t="str">
        <f t="shared" ref="H114:I114" si="374">IF(ISBLANK(G114),"",G114)</f>
        <v/>
      </c>
      <c r="I114" s="386" t="str">
        <f t="shared" si="374"/>
        <v/>
      </c>
      <c r="J114" s="386" t="str">
        <f t="shared" ref="J114" si="375">IF(ISBLANK(I114),"",I114)</f>
        <v/>
      </c>
      <c r="K114" s="386" t="str">
        <f t="shared" ref="K114" si="376">IF(ISBLANK(J114),"",J114)</f>
        <v/>
      </c>
      <c r="L114" s="386" t="str">
        <f t="shared" ref="L114" si="377">IF(ISBLANK(K114),"",K114)</f>
        <v/>
      </c>
      <c r="M114" s="386" t="str">
        <f t="shared" ref="M114" si="378">IF(ISBLANK(L114),"",L114)</f>
        <v/>
      </c>
      <c r="N114" s="386" t="str">
        <f t="shared" ref="N114" si="379">IF(ISBLANK(M114),"",M114)</f>
        <v/>
      </c>
      <c r="O114" s="386" t="str">
        <f t="shared" ref="O114" si="380">IF(ISBLANK(N114),"",N114)</f>
        <v/>
      </c>
      <c r="P114" s="386" t="str">
        <f t="shared" ref="P114" si="381">IF(ISBLANK(O114),"",O114)</f>
        <v/>
      </c>
      <c r="Q114" s="386" t="str">
        <f t="shared" ref="Q114" si="382">IF(ISBLANK(P114),"",P114)</f>
        <v/>
      </c>
      <c r="R114" s="386" t="str">
        <f t="shared" ref="R114" si="383">IF(ISBLANK(Q114),"",Q114)</f>
        <v/>
      </c>
      <c r="S114" s="386" t="str">
        <f t="shared" ref="S114" si="384">IF(ISBLANK(R114),"",R114)</f>
        <v/>
      </c>
      <c r="T114" s="386" t="str">
        <f t="shared" ref="T114" si="385">IF(ISBLANK(S114),"",S114)</f>
        <v/>
      </c>
      <c r="U114" s="386" t="str">
        <f t="shared" ref="U114" si="386">IF(ISBLANK(T114),"",T114)</f>
        <v/>
      </c>
      <c r="V114" s="386" t="str">
        <f t="shared" ref="V114" si="387">IF(ISBLANK(U114),"",U114)</f>
        <v/>
      </c>
      <c r="W114" s="386" t="str">
        <f t="shared" ref="W114" si="388">IF(ISBLANK(V114),"",V114)</f>
        <v/>
      </c>
      <c r="X114" s="386" t="str">
        <f t="shared" ref="X114" si="389">IF(ISBLANK(W114),"",W114)</f>
        <v/>
      </c>
      <c r="Y114" s="386" t="str">
        <f t="shared" ref="Y114" si="390">IF(ISBLANK(X114),"",X114)</f>
        <v/>
      </c>
      <c r="Z114" s="386" t="str">
        <f t="shared" ref="Z114" si="391">IF(ISBLANK(Y114),"",Y114)</f>
        <v/>
      </c>
      <c r="AA114" s="386" t="str">
        <f t="shared" ref="AA114" si="392">IF(ISBLANK(Z114),"",Z114)</f>
        <v/>
      </c>
      <c r="AB114" s="386" t="str">
        <f t="shared" ref="AB114" si="393">IF(ISBLANK(AA114),"",AA114)</f>
        <v/>
      </c>
      <c r="AC114" s="386" t="str">
        <f t="shared" ref="AC114" si="394">IF(ISBLANK(AB114),"",AB114)</f>
        <v/>
      </c>
      <c r="AD114" s="386" t="str">
        <f t="shared" ref="AD114" si="395">IF(ISBLANK(AC114),"",AC114)</f>
        <v/>
      </c>
      <c r="AE114" s="386" t="str">
        <f t="shared" ref="AE114" si="396">IF(ISBLANK(AD114),"",AD114)</f>
        <v/>
      </c>
      <c r="AF114" s="386" t="str">
        <f t="shared" ref="AF114" si="397">IF(ISBLANK(AE114),"",AE114)</f>
        <v/>
      </c>
      <c r="AG114" s="386" t="str">
        <f t="shared" ref="AG114" si="398">IF(ISBLANK(AF114),"",AF114)</f>
        <v/>
      </c>
      <c r="AH114" s="386" t="str">
        <f t="shared" ref="AH114" si="399">IF(ISBLANK(AG114),"",AG114)</f>
        <v/>
      </c>
      <c r="AI114" s="386" t="str">
        <f t="shared" ref="AI114" si="400">IF(ISBLANK(AH114),"",AH114)</f>
        <v/>
      </c>
      <c r="AJ114" s="386" t="str">
        <f t="shared" ref="AJ114" si="401">IF(ISBLANK(AI114),"",AI114)</f>
        <v/>
      </c>
      <c r="AK114" s="386" t="str">
        <f t="shared" ref="AK114" si="402">IF(ISBLANK(AJ114),"",AJ114)</f>
        <v/>
      </c>
      <c r="AL114" s="386" t="str">
        <f t="shared" ref="AL114" si="403">IF(ISBLANK(AK114),"",AK114)</f>
        <v/>
      </c>
    </row>
    <row r="115" spans="2:38" ht="15.75" customHeight="1">
      <c r="B115" s="64"/>
      <c r="C115" s="15"/>
      <c r="D115" s="40"/>
      <c r="E115" s="63"/>
      <c r="F115" s="166"/>
      <c r="G115" s="66"/>
      <c r="H115" s="63"/>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5"/>
      <c r="AL115" s="385"/>
    </row>
    <row r="116" spans="2:38" s="42" customFormat="1" ht="15.75" customHeight="1" thickBot="1">
      <c r="B116" s="67"/>
      <c r="C116" s="498" t="str">
        <f>HLOOKUP(Start!$B$14,Sprachen_allg!B:Z,ROWS(Sprachen_allg!1:186),FALSE)</f>
        <v>Thermal energy - Energy source 1.2</v>
      </c>
      <c r="D116" s="40"/>
      <c r="E116" s="40"/>
      <c r="F116" s="169"/>
      <c r="G116" s="68"/>
      <c r="H116" s="40"/>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1"/>
      <c r="AI116" s="371"/>
      <c r="AJ116" s="371"/>
      <c r="AK116" s="371"/>
      <c r="AL116" s="371"/>
    </row>
    <row r="117" spans="2:38" ht="15.75" customHeight="1">
      <c r="B117" s="64"/>
      <c r="C117" s="69" t="str">
        <f>C111</f>
        <v>Type of energy source</v>
      </c>
      <c r="D117" s="70"/>
      <c r="E117" s="71"/>
      <c r="F117" s="166"/>
      <c r="G117" s="66"/>
      <c r="H117" s="63"/>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row>
    <row r="118" spans="2:38" ht="16.5" customHeight="1">
      <c r="B118" s="64"/>
      <c r="C118" s="827" t="str">
        <f>IF('PART 1 Status assessment'!C94="","",'PART 1 Status assessment'!C94)</f>
        <v/>
      </c>
      <c r="D118" s="828"/>
      <c r="E118" s="829"/>
      <c r="F118" s="166"/>
      <c r="G118" s="66"/>
      <c r="H118" s="400"/>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row>
    <row r="119" spans="2:38" ht="15.75" customHeight="1">
      <c r="B119" s="64"/>
      <c r="C119" s="357" t="str">
        <f t="shared" ref="C119:D120" si="404">C113</f>
        <v>CO2 factor [kgCO2eq/kWh]</v>
      </c>
      <c r="D119" s="833" t="str">
        <f t="shared" si="404"/>
        <v>[kgCO2eq/kWh]</v>
      </c>
      <c r="E119" s="834"/>
      <c r="F119" s="166"/>
      <c r="G119" s="94"/>
      <c r="H119" s="401" t="str">
        <f>IF($C118="",AuswahlEtr,VLOOKUP($C118,'ANNEX 1 Emission Factors'!$B$41:$AR$58,COLUMNS('ANNEX 1 Emission Factors'!$B:$H)+(H$6-2014),FALSE))</f>
        <v>Select energy source</v>
      </c>
      <c r="I119" s="376" t="str">
        <f>IF($C118="",AuswahlEtr,VLOOKUP($C118,'ANNEX 1 Emission Factors'!$B$41:$AR$58,COLUMNS('ANNEX 1 Emission Factors'!$B:$H)+(I$6-2014),FALSE))</f>
        <v>Select energy source</v>
      </c>
      <c r="J119" s="376" t="str">
        <f>IF($C118="",AuswahlEtr,VLOOKUP($C118,'ANNEX 1 Emission Factors'!$B$41:$AR$58,COLUMNS('ANNEX 1 Emission Factors'!$B:$H)+(J$6-2014),FALSE))</f>
        <v>Select energy source</v>
      </c>
      <c r="K119" s="376" t="str">
        <f>IF($C118="",AuswahlEtr,VLOOKUP($C118,'ANNEX 1 Emission Factors'!$B$41:$AR$58,COLUMNS('ANNEX 1 Emission Factors'!$B:$H)+(K$6-2014),FALSE))</f>
        <v>Select energy source</v>
      </c>
      <c r="L119" s="376" t="str">
        <f>IF($C118="",AuswahlEtr,VLOOKUP($C118,'ANNEX 1 Emission Factors'!$B$41:$AR$58,COLUMNS('ANNEX 1 Emission Factors'!$B:$H)+(L$6-2014),FALSE))</f>
        <v>Select energy source</v>
      </c>
      <c r="M119" s="376" t="str">
        <f>IF($C118="",AuswahlEtr,VLOOKUP($C118,'ANNEX 1 Emission Factors'!$B$41:$AR$58,COLUMNS('ANNEX 1 Emission Factors'!$B:$H)+(M$6-2014),FALSE))</f>
        <v>Select energy source</v>
      </c>
      <c r="N119" s="376" t="str">
        <f>IF($C118="",AuswahlEtr,VLOOKUP($C118,'ANNEX 1 Emission Factors'!$B$41:$AR$58,COLUMNS('ANNEX 1 Emission Factors'!$B:$H)+(N$6-2014),FALSE))</f>
        <v>Select energy source</v>
      </c>
      <c r="O119" s="376" t="str">
        <f>IF($C118="",AuswahlEtr,VLOOKUP($C118,'ANNEX 1 Emission Factors'!$B$41:$AR$58,COLUMNS('ANNEX 1 Emission Factors'!$B:$H)+(O$6-2014),FALSE))</f>
        <v>Select energy source</v>
      </c>
      <c r="P119" s="376" t="str">
        <f>IF($C118="",AuswahlEtr,VLOOKUP($C118,'ANNEX 1 Emission Factors'!$B$41:$AR$58,COLUMNS('ANNEX 1 Emission Factors'!$B:$H)+(P$6-2014),FALSE))</f>
        <v>Select energy source</v>
      </c>
      <c r="Q119" s="376" t="str">
        <f>IF($C118="",AuswahlEtr,VLOOKUP($C118,'ANNEX 1 Emission Factors'!$B$41:$AR$58,COLUMNS('ANNEX 1 Emission Factors'!$B:$H)+(Q$6-2014),FALSE))</f>
        <v>Select energy source</v>
      </c>
      <c r="R119" s="376" t="str">
        <f>IF($C118="",AuswahlEtr,VLOOKUP($C118,'ANNEX 1 Emission Factors'!$B$41:$AR$58,COLUMNS('ANNEX 1 Emission Factors'!$B:$H)+(R$6-2014),FALSE))</f>
        <v>Select energy source</v>
      </c>
      <c r="S119" s="376" t="str">
        <f>IF($C118="",AuswahlEtr,VLOOKUP($C118,'ANNEX 1 Emission Factors'!$B$41:$AR$58,COLUMNS('ANNEX 1 Emission Factors'!$B:$H)+(S$6-2014),FALSE))</f>
        <v>Select energy source</v>
      </c>
      <c r="T119" s="376" t="str">
        <f>IF($C118="",AuswahlEtr,VLOOKUP($C118,'ANNEX 1 Emission Factors'!$B$41:$AR$58,COLUMNS('ANNEX 1 Emission Factors'!$B:$H)+(T$6-2014),FALSE))</f>
        <v>Select energy source</v>
      </c>
      <c r="U119" s="376" t="str">
        <f>IF($C118="",AuswahlEtr,VLOOKUP($C118,'ANNEX 1 Emission Factors'!$B$41:$AR$58,COLUMNS('ANNEX 1 Emission Factors'!$B:$H)+(U$6-2014),FALSE))</f>
        <v>Select energy source</v>
      </c>
      <c r="V119" s="376" t="str">
        <f>IF($C118="",AuswahlEtr,VLOOKUP($C118,'ANNEX 1 Emission Factors'!$B$41:$AR$58,COLUMNS('ANNEX 1 Emission Factors'!$B:$H)+(V$6-2014),FALSE))</f>
        <v>Select energy source</v>
      </c>
      <c r="W119" s="376" t="str">
        <f>IF($C118="",AuswahlEtr,VLOOKUP($C118,'ANNEX 1 Emission Factors'!$B$41:$AR$58,COLUMNS('ANNEX 1 Emission Factors'!$B:$H)+(W$6-2014),FALSE))</f>
        <v>Select energy source</v>
      </c>
      <c r="X119" s="376" t="str">
        <f>IF($C118="",AuswahlEtr,VLOOKUP($C118,'ANNEX 1 Emission Factors'!$B$41:$AR$58,COLUMNS('ANNEX 1 Emission Factors'!$B:$H)+(X$6-2014),FALSE))</f>
        <v>Select energy source</v>
      </c>
      <c r="Y119" s="376" t="str">
        <f>IF($C118="",AuswahlEtr,VLOOKUP($C118,'ANNEX 1 Emission Factors'!$B$41:$AR$58,COLUMNS('ANNEX 1 Emission Factors'!$B:$H)+(Y$6-2014),FALSE))</f>
        <v>Select energy source</v>
      </c>
      <c r="Z119" s="376" t="str">
        <f>IF($C118="",AuswahlEtr,VLOOKUP($C118,'ANNEX 1 Emission Factors'!$B$41:$AR$58,COLUMNS('ANNEX 1 Emission Factors'!$B:$H)+(Z$6-2014),FALSE))</f>
        <v>Select energy source</v>
      </c>
      <c r="AA119" s="376" t="str">
        <f>IF($C118="",AuswahlEtr,VLOOKUP($C118,'ANNEX 1 Emission Factors'!$B$41:$AR$58,COLUMNS('ANNEX 1 Emission Factors'!$B:$H)+(AA$6-2014),FALSE))</f>
        <v>Select energy source</v>
      </c>
      <c r="AB119" s="376" t="str">
        <f>IF($C118="",AuswahlEtr,VLOOKUP($C118,'ANNEX 1 Emission Factors'!$B$41:$AR$58,COLUMNS('ANNEX 1 Emission Factors'!$B:$H)+(AB$6-2014),FALSE))</f>
        <v>Select energy source</v>
      </c>
      <c r="AC119" s="376" t="str">
        <f>IF($C118="",AuswahlEtr,VLOOKUP($C118,'ANNEX 1 Emission Factors'!$B$41:$AR$58,COLUMNS('ANNEX 1 Emission Factors'!$B:$H)+(AC$6-2014),FALSE))</f>
        <v>Select energy source</v>
      </c>
      <c r="AD119" s="376" t="str">
        <f>IF($C118="",AuswahlEtr,VLOOKUP($C118,'ANNEX 1 Emission Factors'!$B$41:$AR$58,COLUMNS('ANNEX 1 Emission Factors'!$B:$H)+(AD$6-2014),FALSE))</f>
        <v>Select energy source</v>
      </c>
      <c r="AE119" s="376" t="str">
        <f>IF($C118="",AuswahlEtr,VLOOKUP($C118,'ANNEX 1 Emission Factors'!$B$41:$AR$58,COLUMNS('ANNEX 1 Emission Factors'!$B:$H)+(AE$6-2014),FALSE))</f>
        <v>Select energy source</v>
      </c>
      <c r="AF119" s="376" t="str">
        <f>IF($C118="",AuswahlEtr,VLOOKUP($C118,'ANNEX 1 Emission Factors'!$B$41:$AR$58,COLUMNS('ANNEX 1 Emission Factors'!$B:$H)+(AF$6-2014),FALSE))</f>
        <v>Select energy source</v>
      </c>
      <c r="AG119" s="376" t="str">
        <f>IF($C118="",AuswahlEtr,VLOOKUP($C118,'ANNEX 1 Emission Factors'!$B$41:$AR$58,COLUMNS('ANNEX 1 Emission Factors'!$B:$H)+(AG$6-2014),FALSE))</f>
        <v>Select energy source</v>
      </c>
      <c r="AH119" s="376" t="str">
        <f>IF($C118="",AuswahlEtr,VLOOKUP($C118,'ANNEX 1 Emission Factors'!$B$41:$AR$58,COLUMNS('ANNEX 1 Emission Factors'!$B:$H)+(AH$6-2014),FALSE))</f>
        <v>Select energy source</v>
      </c>
      <c r="AI119" s="376" t="str">
        <f>IF($C118="",AuswahlEtr,VLOOKUP($C118,'ANNEX 1 Emission Factors'!$B$41:$AR$58,COLUMNS('ANNEX 1 Emission Factors'!$B:$H)+(AI$6-2014),FALSE))</f>
        <v>Select energy source</v>
      </c>
      <c r="AJ119" s="376" t="str">
        <f>IF($C118="",AuswahlEtr,VLOOKUP($C118,'ANNEX 1 Emission Factors'!$B$41:$AR$58,COLUMNS('ANNEX 1 Emission Factors'!$B:$H)+(AJ$6-2014),FALSE))</f>
        <v>Select energy source</v>
      </c>
      <c r="AK119" s="376" t="str">
        <f>IF($C118="",AuswahlEtr,VLOOKUP($C118,'ANNEX 1 Emission Factors'!$B$41:$AR$58,COLUMNS('ANNEX 1 Emission Factors'!$B:$H)+(AK$6-2014),FALSE))</f>
        <v>Select energy source</v>
      </c>
      <c r="AL119" s="376" t="str">
        <f>IF($C118="",AuswahlEtr,VLOOKUP($C118,'ANNEX 1 Emission Factors'!$B$41:$AR$58,COLUMNS('ANNEX 1 Emission Factors'!$B:$H)+(AL$6-2014),FALSE))</f>
        <v>Select energy source</v>
      </c>
    </row>
    <row r="120" spans="2:38" ht="15.75" customHeight="1" thickBot="1">
      <c r="B120" s="64"/>
      <c r="C120" s="75" t="str">
        <f t="shared" si="404"/>
        <v>Amount of energy</v>
      </c>
      <c r="D120" s="823" t="str">
        <f t="shared" si="404"/>
        <v>[kWh]</v>
      </c>
      <c r="E120" s="824"/>
      <c r="F120" s="172"/>
      <c r="G120" s="91" t="str">
        <f>IF('PART 1 Status assessment'!H96="","",'PART 1 Status assessment'!H96)</f>
        <v/>
      </c>
      <c r="H120" s="382" t="str">
        <f t="shared" ref="H120:I120" si="405">IF(ISBLANK(G120),"",G120)</f>
        <v/>
      </c>
      <c r="I120" s="386" t="str">
        <f t="shared" si="405"/>
        <v/>
      </c>
      <c r="J120" s="386" t="str">
        <f t="shared" ref="J120" si="406">IF(ISBLANK(I120),"",I120)</f>
        <v/>
      </c>
      <c r="K120" s="386" t="str">
        <f t="shared" ref="K120" si="407">IF(ISBLANK(J120),"",J120)</f>
        <v/>
      </c>
      <c r="L120" s="386" t="str">
        <f t="shared" ref="L120" si="408">IF(ISBLANK(K120),"",K120)</f>
        <v/>
      </c>
      <c r="M120" s="386" t="str">
        <f t="shared" ref="M120" si="409">IF(ISBLANK(L120),"",L120)</f>
        <v/>
      </c>
      <c r="N120" s="386" t="str">
        <f t="shared" ref="N120" si="410">IF(ISBLANK(M120),"",M120)</f>
        <v/>
      </c>
      <c r="O120" s="386" t="str">
        <f t="shared" ref="O120" si="411">IF(ISBLANK(N120),"",N120)</f>
        <v/>
      </c>
      <c r="P120" s="386" t="str">
        <f t="shared" ref="P120" si="412">IF(ISBLANK(O120),"",O120)</f>
        <v/>
      </c>
      <c r="Q120" s="386" t="str">
        <f t="shared" ref="Q120" si="413">IF(ISBLANK(P120),"",P120)</f>
        <v/>
      </c>
      <c r="R120" s="386" t="str">
        <f t="shared" ref="R120" si="414">IF(ISBLANK(Q120),"",Q120)</f>
        <v/>
      </c>
      <c r="S120" s="386" t="str">
        <f t="shared" ref="S120" si="415">IF(ISBLANK(R120),"",R120)</f>
        <v/>
      </c>
      <c r="T120" s="386" t="str">
        <f t="shared" ref="T120" si="416">IF(ISBLANK(S120),"",S120)</f>
        <v/>
      </c>
      <c r="U120" s="386" t="str">
        <f t="shared" ref="U120" si="417">IF(ISBLANK(T120),"",T120)</f>
        <v/>
      </c>
      <c r="V120" s="386" t="str">
        <f t="shared" ref="V120" si="418">IF(ISBLANK(U120),"",U120)</f>
        <v/>
      </c>
      <c r="W120" s="386" t="str">
        <f t="shared" ref="W120" si="419">IF(ISBLANK(V120),"",V120)</f>
        <v/>
      </c>
      <c r="X120" s="386" t="str">
        <f t="shared" ref="X120" si="420">IF(ISBLANK(W120),"",W120)</f>
        <v/>
      </c>
      <c r="Y120" s="386" t="str">
        <f t="shared" ref="Y120" si="421">IF(ISBLANK(X120),"",X120)</f>
        <v/>
      </c>
      <c r="Z120" s="386" t="str">
        <f t="shared" ref="Z120" si="422">IF(ISBLANK(Y120),"",Y120)</f>
        <v/>
      </c>
      <c r="AA120" s="386" t="str">
        <f t="shared" ref="AA120" si="423">IF(ISBLANK(Z120),"",Z120)</f>
        <v/>
      </c>
      <c r="AB120" s="386" t="str">
        <f t="shared" ref="AB120" si="424">IF(ISBLANK(AA120),"",AA120)</f>
        <v/>
      </c>
      <c r="AC120" s="386" t="str">
        <f t="shared" ref="AC120" si="425">IF(ISBLANK(AB120),"",AB120)</f>
        <v/>
      </c>
      <c r="AD120" s="386" t="str">
        <f t="shared" ref="AD120" si="426">IF(ISBLANK(AC120),"",AC120)</f>
        <v/>
      </c>
      <c r="AE120" s="386" t="str">
        <f t="shared" ref="AE120" si="427">IF(ISBLANK(AD120),"",AD120)</f>
        <v/>
      </c>
      <c r="AF120" s="386" t="str">
        <f t="shared" ref="AF120" si="428">IF(ISBLANK(AE120),"",AE120)</f>
        <v/>
      </c>
      <c r="AG120" s="386" t="str">
        <f t="shared" ref="AG120" si="429">IF(ISBLANK(AF120),"",AF120)</f>
        <v/>
      </c>
      <c r="AH120" s="386" t="str">
        <f t="shared" ref="AH120" si="430">IF(ISBLANK(AG120),"",AG120)</f>
        <v/>
      </c>
      <c r="AI120" s="386" t="str">
        <f t="shared" ref="AI120" si="431">IF(ISBLANK(AH120),"",AH120)</f>
        <v/>
      </c>
      <c r="AJ120" s="386" t="str">
        <f t="shared" ref="AJ120" si="432">IF(ISBLANK(AI120),"",AI120)</f>
        <v/>
      </c>
      <c r="AK120" s="386" t="str">
        <f t="shared" ref="AK120" si="433">IF(ISBLANK(AJ120),"",AJ120)</f>
        <v/>
      </c>
      <c r="AL120" s="386" t="str">
        <f t="shared" ref="AL120" si="434">IF(ISBLANK(AK120),"",AK120)</f>
        <v/>
      </c>
    </row>
    <row r="121" spans="2:38" ht="15.75" customHeight="1">
      <c r="B121" s="64"/>
      <c r="C121" s="15"/>
      <c r="D121" s="40"/>
      <c r="E121" s="63"/>
      <c r="F121" s="166"/>
      <c r="G121" s="66"/>
      <c r="H121" s="63"/>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85"/>
      <c r="AJ121" s="385"/>
      <c r="AK121" s="385"/>
      <c r="AL121" s="385"/>
    </row>
    <row r="122" spans="2:38" s="42" customFormat="1" ht="15.75" customHeight="1" thickBot="1">
      <c r="B122" s="67"/>
      <c r="C122" s="498" t="str">
        <f>HLOOKUP(Start!$B$14,Sprachen_allg!B:Z,ROWS(Sprachen_allg!1:187),FALSE)</f>
        <v>Thermal energy - Energy source 1.3</v>
      </c>
      <c r="D122" s="40"/>
      <c r="E122" s="40"/>
      <c r="F122" s="169"/>
      <c r="G122" s="68"/>
      <c r="H122" s="40"/>
      <c r="I122" s="371"/>
      <c r="J122" s="371"/>
      <c r="K122" s="371"/>
      <c r="L122" s="371"/>
      <c r="M122" s="371"/>
      <c r="N122" s="371"/>
      <c r="O122" s="371"/>
      <c r="P122" s="371"/>
      <c r="Q122" s="371"/>
      <c r="R122" s="371"/>
      <c r="S122" s="371"/>
      <c r="T122" s="371"/>
      <c r="U122" s="371"/>
      <c r="V122" s="371"/>
      <c r="W122" s="371"/>
      <c r="X122" s="371"/>
      <c r="Y122" s="371"/>
      <c r="Z122" s="371"/>
      <c r="AA122" s="371"/>
      <c r="AB122" s="371"/>
      <c r="AC122" s="371"/>
      <c r="AD122" s="371"/>
      <c r="AE122" s="371"/>
      <c r="AF122" s="371"/>
      <c r="AG122" s="371"/>
      <c r="AH122" s="371"/>
      <c r="AI122" s="371"/>
      <c r="AJ122" s="371"/>
      <c r="AK122" s="371"/>
      <c r="AL122" s="371"/>
    </row>
    <row r="123" spans="2:38" ht="15.75" customHeight="1">
      <c r="B123" s="64"/>
      <c r="C123" s="69" t="str">
        <f>C117</f>
        <v>Type of energy source</v>
      </c>
      <c r="D123" s="70"/>
      <c r="E123" s="71"/>
      <c r="F123" s="166"/>
      <c r="G123" s="66"/>
      <c r="H123" s="63"/>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row>
    <row r="124" spans="2:38" ht="16.5" customHeight="1">
      <c r="B124" s="64"/>
      <c r="C124" s="827" t="str">
        <f>IF('PART 1 Status assessment'!C100="","",'PART 1 Status assessment'!C100)</f>
        <v/>
      </c>
      <c r="D124" s="828"/>
      <c r="E124" s="829"/>
      <c r="F124" s="166"/>
      <c r="G124" s="66"/>
      <c r="H124" s="400"/>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row>
    <row r="125" spans="2:38" ht="15.75" customHeight="1">
      <c r="B125" s="64"/>
      <c r="C125" s="357" t="str">
        <f t="shared" ref="C125:D126" si="435">C119</f>
        <v>CO2 factor [kgCO2eq/kWh]</v>
      </c>
      <c r="D125" s="833" t="str">
        <f t="shared" si="435"/>
        <v>[kgCO2eq/kWh]</v>
      </c>
      <c r="E125" s="834"/>
      <c r="F125" s="166"/>
      <c r="G125" s="94"/>
      <c r="H125" s="401" t="str">
        <f>IF($C124="",AuswahlEtr,VLOOKUP($C124,'ANNEX 1 Emission Factors'!$B$41:$AR$58,COLUMNS('ANNEX 1 Emission Factors'!$B:$H)+(H$6-2014),FALSE))</f>
        <v>Select energy source</v>
      </c>
      <c r="I125" s="376" t="str">
        <f>IF($C124="",AuswahlEtr,VLOOKUP($C124,'ANNEX 1 Emission Factors'!$B$41:$AR$58,COLUMNS('ANNEX 1 Emission Factors'!$B:$H)+(I$6-2014),FALSE))</f>
        <v>Select energy source</v>
      </c>
      <c r="J125" s="376" t="str">
        <f>IF($C124="",AuswahlEtr,VLOOKUP($C124,'ANNEX 1 Emission Factors'!$B$41:$AR$58,COLUMNS('ANNEX 1 Emission Factors'!$B:$H)+(J$6-2014),FALSE))</f>
        <v>Select energy source</v>
      </c>
      <c r="K125" s="376" t="str">
        <f>IF($C124="",AuswahlEtr,VLOOKUP($C124,'ANNEX 1 Emission Factors'!$B$41:$AR$58,COLUMNS('ANNEX 1 Emission Factors'!$B:$H)+(K$6-2014),FALSE))</f>
        <v>Select energy source</v>
      </c>
      <c r="L125" s="376" t="str">
        <f>IF($C124="",AuswahlEtr,VLOOKUP($C124,'ANNEX 1 Emission Factors'!$B$41:$AR$58,COLUMNS('ANNEX 1 Emission Factors'!$B:$H)+(L$6-2014),FALSE))</f>
        <v>Select energy source</v>
      </c>
      <c r="M125" s="376" t="str">
        <f>IF($C124="",AuswahlEtr,VLOOKUP($C124,'ANNEX 1 Emission Factors'!$B$41:$AR$58,COLUMNS('ANNEX 1 Emission Factors'!$B:$H)+(M$6-2014),FALSE))</f>
        <v>Select energy source</v>
      </c>
      <c r="N125" s="376" t="str">
        <f>IF($C124="",AuswahlEtr,VLOOKUP($C124,'ANNEX 1 Emission Factors'!$B$41:$AR$58,COLUMNS('ANNEX 1 Emission Factors'!$B:$H)+(N$6-2014),FALSE))</f>
        <v>Select energy source</v>
      </c>
      <c r="O125" s="376" t="str">
        <f>IF($C124="",AuswahlEtr,VLOOKUP($C124,'ANNEX 1 Emission Factors'!$B$41:$AR$58,COLUMNS('ANNEX 1 Emission Factors'!$B:$H)+(O$6-2014),FALSE))</f>
        <v>Select energy source</v>
      </c>
      <c r="P125" s="376" t="str">
        <f>IF($C124="",AuswahlEtr,VLOOKUP($C124,'ANNEX 1 Emission Factors'!$B$41:$AR$58,COLUMNS('ANNEX 1 Emission Factors'!$B:$H)+(P$6-2014),FALSE))</f>
        <v>Select energy source</v>
      </c>
      <c r="Q125" s="376" t="str">
        <f>IF($C124="",AuswahlEtr,VLOOKUP($C124,'ANNEX 1 Emission Factors'!$B$41:$AR$58,COLUMNS('ANNEX 1 Emission Factors'!$B:$H)+(Q$6-2014),FALSE))</f>
        <v>Select energy source</v>
      </c>
      <c r="R125" s="376" t="str">
        <f>IF($C124="",AuswahlEtr,VLOOKUP($C124,'ANNEX 1 Emission Factors'!$B$41:$AR$58,COLUMNS('ANNEX 1 Emission Factors'!$B:$H)+(R$6-2014),FALSE))</f>
        <v>Select energy source</v>
      </c>
      <c r="S125" s="376" t="str">
        <f>IF($C124="",AuswahlEtr,VLOOKUP($C124,'ANNEX 1 Emission Factors'!$B$41:$AR$58,COLUMNS('ANNEX 1 Emission Factors'!$B:$H)+(S$6-2014),FALSE))</f>
        <v>Select energy source</v>
      </c>
      <c r="T125" s="376" t="str">
        <f>IF($C124="",AuswahlEtr,VLOOKUP($C124,'ANNEX 1 Emission Factors'!$B$41:$AR$58,COLUMNS('ANNEX 1 Emission Factors'!$B:$H)+(T$6-2014),FALSE))</f>
        <v>Select energy source</v>
      </c>
      <c r="U125" s="376" t="str">
        <f>IF($C124="",AuswahlEtr,VLOOKUP($C124,'ANNEX 1 Emission Factors'!$B$41:$AR$58,COLUMNS('ANNEX 1 Emission Factors'!$B:$H)+(U$6-2014),FALSE))</f>
        <v>Select energy source</v>
      </c>
      <c r="V125" s="376" t="str">
        <f>IF($C124="",AuswahlEtr,VLOOKUP($C124,'ANNEX 1 Emission Factors'!$B$41:$AR$58,COLUMNS('ANNEX 1 Emission Factors'!$B:$H)+(V$6-2014),FALSE))</f>
        <v>Select energy source</v>
      </c>
      <c r="W125" s="376" t="str">
        <f>IF($C124="",AuswahlEtr,VLOOKUP($C124,'ANNEX 1 Emission Factors'!$B$41:$AR$58,COLUMNS('ANNEX 1 Emission Factors'!$B:$H)+(W$6-2014),FALSE))</f>
        <v>Select energy source</v>
      </c>
      <c r="X125" s="376" t="str">
        <f>IF($C124="",AuswahlEtr,VLOOKUP($C124,'ANNEX 1 Emission Factors'!$B$41:$AR$58,COLUMNS('ANNEX 1 Emission Factors'!$B:$H)+(X$6-2014),FALSE))</f>
        <v>Select energy source</v>
      </c>
      <c r="Y125" s="376" t="str">
        <f>IF($C124="",AuswahlEtr,VLOOKUP($C124,'ANNEX 1 Emission Factors'!$B$41:$AR$58,COLUMNS('ANNEX 1 Emission Factors'!$B:$H)+(Y$6-2014),FALSE))</f>
        <v>Select energy source</v>
      </c>
      <c r="Z125" s="376" t="str">
        <f>IF($C124="",AuswahlEtr,VLOOKUP($C124,'ANNEX 1 Emission Factors'!$B$41:$AR$58,COLUMNS('ANNEX 1 Emission Factors'!$B:$H)+(Z$6-2014),FALSE))</f>
        <v>Select energy source</v>
      </c>
      <c r="AA125" s="376" t="str">
        <f>IF($C124="",AuswahlEtr,VLOOKUP($C124,'ANNEX 1 Emission Factors'!$B$41:$AR$58,COLUMNS('ANNEX 1 Emission Factors'!$B:$H)+(AA$6-2014),FALSE))</f>
        <v>Select energy source</v>
      </c>
      <c r="AB125" s="376" t="str">
        <f>IF($C124="",AuswahlEtr,VLOOKUP($C124,'ANNEX 1 Emission Factors'!$B$41:$AR$58,COLUMNS('ANNEX 1 Emission Factors'!$B:$H)+(AB$6-2014),FALSE))</f>
        <v>Select energy source</v>
      </c>
      <c r="AC125" s="376" t="str">
        <f>IF($C124="",AuswahlEtr,VLOOKUP($C124,'ANNEX 1 Emission Factors'!$B$41:$AR$58,COLUMNS('ANNEX 1 Emission Factors'!$B:$H)+(AC$6-2014),FALSE))</f>
        <v>Select energy source</v>
      </c>
      <c r="AD125" s="376" t="str">
        <f>IF($C124="",AuswahlEtr,VLOOKUP($C124,'ANNEX 1 Emission Factors'!$B$41:$AR$58,COLUMNS('ANNEX 1 Emission Factors'!$B:$H)+(AD$6-2014),FALSE))</f>
        <v>Select energy source</v>
      </c>
      <c r="AE125" s="376" t="str">
        <f>IF($C124="",AuswahlEtr,VLOOKUP($C124,'ANNEX 1 Emission Factors'!$B$41:$AR$58,COLUMNS('ANNEX 1 Emission Factors'!$B:$H)+(AE$6-2014),FALSE))</f>
        <v>Select energy source</v>
      </c>
      <c r="AF125" s="376" t="str">
        <f>IF($C124="",AuswahlEtr,VLOOKUP($C124,'ANNEX 1 Emission Factors'!$B$41:$AR$58,COLUMNS('ANNEX 1 Emission Factors'!$B:$H)+(AF$6-2014),FALSE))</f>
        <v>Select energy source</v>
      </c>
      <c r="AG125" s="376" t="str">
        <f>IF($C124="",AuswahlEtr,VLOOKUP($C124,'ANNEX 1 Emission Factors'!$B$41:$AR$58,COLUMNS('ANNEX 1 Emission Factors'!$B:$H)+(AG$6-2014),FALSE))</f>
        <v>Select energy source</v>
      </c>
      <c r="AH125" s="376" t="str">
        <f>IF($C124="",AuswahlEtr,VLOOKUP($C124,'ANNEX 1 Emission Factors'!$B$41:$AR$58,COLUMNS('ANNEX 1 Emission Factors'!$B:$H)+(AH$6-2014),FALSE))</f>
        <v>Select energy source</v>
      </c>
      <c r="AI125" s="376" t="str">
        <f>IF($C124="",AuswahlEtr,VLOOKUP($C124,'ANNEX 1 Emission Factors'!$B$41:$AR$58,COLUMNS('ANNEX 1 Emission Factors'!$B:$H)+(AI$6-2014),FALSE))</f>
        <v>Select energy source</v>
      </c>
      <c r="AJ125" s="376" t="str">
        <f>IF($C124="",AuswahlEtr,VLOOKUP($C124,'ANNEX 1 Emission Factors'!$B$41:$AR$58,COLUMNS('ANNEX 1 Emission Factors'!$B:$H)+(AJ$6-2014),FALSE))</f>
        <v>Select energy source</v>
      </c>
      <c r="AK125" s="376" t="str">
        <f>IF($C124="",AuswahlEtr,VLOOKUP($C124,'ANNEX 1 Emission Factors'!$B$41:$AR$58,COLUMNS('ANNEX 1 Emission Factors'!$B:$H)+(AK$6-2014),FALSE))</f>
        <v>Select energy source</v>
      </c>
      <c r="AL125" s="376" t="str">
        <f>IF($C124="",AuswahlEtr,VLOOKUP($C124,'ANNEX 1 Emission Factors'!$B$41:$AR$58,COLUMNS('ANNEX 1 Emission Factors'!$B:$H)+(AL$6-2014),FALSE))</f>
        <v>Select energy source</v>
      </c>
    </row>
    <row r="126" spans="2:38" ht="15.75" customHeight="1" thickBot="1">
      <c r="B126" s="64"/>
      <c r="C126" s="75" t="str">
        <f t="shared" si="435"/>
        <v>Amount of energy</v>
      </c>
      <c r="D126" s="823" t="str">
        <f t="shared" si="435"/>
        <v>[kWh]</v>
      </c>
      <c r="E126" s="824"/>
      <c r="F126" s="172"/>
      <c r="G126" s="91" t="str">
        <f>IF('PART 1 Status assessment'!H102="","",'PART 1 Status assessment'!H102)</f>
        <v/>
      </c>
      <c r="H126" s="382" t="str">
        <f t="shared" ref="H126:I126" si="436">IF(ISBLANK(G126),"",G126)</f>
        <v/>
      </c>
      <c r="I126" s="386" t="str">
        <f t="shared" si="436"/>
        <v/>
      </c>
      <c r="J126" s="386" t="str">
        <f t="shared" ref="J126" si="437">IF(ISBLANK(I126),"",I126)</f>
        <v/>
      </c>
      <c r="K126" s="386" t="str">
        <f t="shared" ref="K126" si="438">IF(ISBLANK(J126),"",J126)</f>
        <v/>
      </c>
      <c r="L126" s="386" t="str">
        <f t="shared" ref="L126" si="439">IF(ISBLANK(K126),"",K126)</f>
        <v/>
      </c>
      <c r="M126" s="386" t="str">
        <f t="shared" ref="M126" si="440">IF(ISBLANK(L126),"",L126)</f>
        <v/>
      </c>
      <c r="N126" s="386" t="str">
        <f t="shared" ref="N126" si="441">IF(ISBLANK(M126),"",M126)</f>
        <v/>
      </c>
      <c r="O126" s="386" t="str">
        <f t="shared" ref="O126" si="442">IF(ISBLANK(N126),"",N126)</f>
        <v/>
      </c>
      <c r="P126" s="386" t="str">
        <f t="shared" ref="P126" si="443">IF(ISBLANK(O126),"",O126)</f>
        <v/>
      </c>
      <c r="Q126" s="386" t="str">
        <f t="shared" ref="Q126" si="444">IF(ISBLANK(P126),"",P126)</f>
        <v/>
      </c>
      <c r="R126" s="386" t="str">
        <f t="shared" ref="R126" si="445">IF(ISBLANK(Q126),"",Q126)</f>
        <v/>
      </c>
      <c r="S126" s="386" t="str">
        <f t="shared" ref="S126" si="446">IF(ISBLANK(R126),"",R126)</f>
        <v/>
      </c>
      <c r="T126" s="386" t="str">
        <f t="shared" ref="T126" si="447">IF(ISBLANK(S126),"",S126)</f>
        <v/>
      </c>
      <c r="U126" s="386" t="str">
        <f t="shared" ref="U126" si="448">IF(ISBLANK(T126),"",T126)</f>
        <v/>
      </c>
      <c r="V126" s="386" t="str">
        <f t="shared" ref="V126" si="449">IF(ISBLANK(U126),"",U126)</f>
        <v/>
      </c>
      <c r="W126" s="386" t="str">
        <f t="shared" ref="W126" si="450">IF(ISBLANK(V126),"",V126)</f>
        <v/>
      </c>
      <c r="X126" s="386" t="str">
        <f t="shared" ref="X126" si="451">IF(ISBLANK(W126),"",W126)</f>
        <v/>
      </c>
      <c r="Y126" s="386" t="str">
        <f t="shared" ref="Y126" si="452">IF(ISBLANK(X126),"",X126)</f>
        <v/>
      </c>
      <c r="Z126" s="386" t="str">
        <f t="shared" ref="Z126" si="453">IF(ISBLANK(Y126),"",Y126)</f>
        <v/>
      </c>
      <c r="AA126" s="386" t="str">
        <f t="shared" ref="AA126" si="454">IF(ISBLANK(Z126),"",Z126)</f>
        <v/>
      </c>
      <c r="AB126" s="386" t="str">
        <f t="shared" ref="AB126" si="455">IF(ISBLANK(AA126),"",AA126)</f>
        <v/>
      </c>
      <c r="AC126" s="386" t="str">
        <f t="shared" ref="AC126" si="456">IF(ISBLANK(AB126),"",AB126)</f>
        <v/>
      </c>
      <c r="AD126" s="386" t="str">
        <f t="shared" ref="AD126" si="457">IF(ISBLANK(AC126),"",AC126)</f>
        <v/>
      </c>
      <c r="AE126" s="386" t="str">
        <f t="shared" ref="AE126" si="458">IF(ISBLANK(AD126),"",AD126)</f>
        <v/>
      </c>
      <c r="AF126" s="386" t="str">
        <f t="shared" ref="AF126" si="459">IF(ISBLANK(AE126),"",AE126)</f>
        <v/>
      </c>
      <c r="AG126" s="386" t="str">
        <f t="shared" ref="AG126" si="460">IF(ISBLANK(AF126),"",AF126)</f>
        <v/>
      </c>
      <c r="AH126" s="386" t="str">
        <f t="shared" ref="AH126" si="461">IF(ISBLANK(AG126),"",AG126)</f>
        <v/>
      </c>
      <c r="AI126" s="386" t="str">
        <f t="shared" ref="AI126" si="462">IF(ISBLANK(AH126),"",AH126)</f>
        <v/>
      </c>
      <c r="AJ126" s="386" t="str">
        <f t="shared" ref="AJ126" si="463">IF(ISBLANK(AI126),"",AI126)</f>
        <v/>
      </c>
      <c r="AK126" s="386" t="str">
        <f t="shared" ref="AK126" si="464">IF(ISBLANK(AJ126),"",AJ126)</f>
        <v/>
      </c>
      <c r="AL126" s="386" t="str">
        <f t="shared" ref="AL126" si="465">IF(ISBLANK(AK126),"",AK126)</f>
        <v/>
      </c>
    </row>
    <row r="127" spans="2:38" ht="15.75" customHeight="1">
      <c r="B127" s="64"/>
      <c r="C127" s="15"/>
      <c r="D127" s="40"/>
      <c r="E127" s="63"/>
      <c r="F127" s="166"/>
      <c r="G127" s="66"/>
      <c r="H127" s="63"/>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row>
    <row r="128" spans="2:38" s="42" customFormat="1" ht="15.75" customHeight="1" thickBot="1">
      <c r="B128" s="67"/>
      <c r="C128" s="498" t="str">
        <f>HLOOKUP(Start!$B$14,Sprachen_allg!B:Z,ROWS(Sprachen_allg!1:188),FALSE)</f>
        <v>CAR Thermal energy - Energy source 1.1</v>
      </c>
      <c r="D128" s="40"/>
      <c r="E128" s="40"/>
      <c r="F128" s="169"/>
      <c r="G128" s="68"/>
      <c r="H128" s="40"/>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row>
    <row r="129" spans="2:38" ht="15.75" customHeight="1">
      <c r="B129" s="64"/>
      <c r="C129" s="69" t="str">
        <f>C123</f>
        <v>Type of energy source</v>
      </c>
      <c r="D129" s="70"/>
      <c r="E129" s="71"/>
      <c r="F129" s="166"/>
      <c r="G129" s="66"/>
      <c r="H129" s="63"/>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row>
    <row r="130" spans="2:38" ht="16.5" customHeight="1">
      <c r="B130" s="64"/>
      <c r="C130" s="800"/>
      <c r="D130" s="772"/>
      <c r="E130" s="772"/>
      <c r="F130" s="166"/>
      <c r="G130" s="66"/>
      <c r="H130" s="400"/>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row>
    <row r="131" spans="2:38" ht="15.75" customHeight="1">
      <c r="B131" s="64"/>
      <c r="C131" s="357" t="str">
        <f t="shared" ref="C131:D132" si="466">C125</f>
        <v>CO2 factor [kgCO2eq/kWh]</v>
      </c>
      <c r="D131" s="833" t="str">
        <f t="shared" si="466"/>
        <v>[kgCO2eq/kWh]</v>
      </c>
      <c r="E131" s="834"/>
      <c r="F131" s="166"/>
      <c r="G131" s="66"/>
      <c r="H131" s="401" t="str">
        <f>IF($C130="",AuswahlEtr,VLOOKUP($C130,'ANNEX 1 Emission Factors'!$B$41:$AR$58,COLUMNS('ANNEX 1 Emission Factors'!$B:$H)+(H$6-2014),FALSE))</f>
        <v>Select energy source</v>
      </c>
      <c r="I131" s="376" t="str">
        <f>IF($C130="",AuswahlEtr,VLOOKUP($C130,'ANNEX 1 Emission Factors'!$B$41:$AR$58,COLUMNS('ANNEX 1 Emission Factors'!$B:$H)+(I$6-2014),FALSE))</f>
        <v>Select energy source</v>
      </c>
      <c r="J131" s="376" t="str">
        <f>IF($C130="",AuswahlEtr,VLOOKUP($C130,'ANNEX 1 Emission Factors'!$B$41:$AR$58,COLUMNS('ANNEX 1 Emission Factors'!$B:$H)+(J$6-2014),FALSE))</f>
        <v>Select energy source</v>
      </c>
      <c r="K131" s="376" t="str">
        <f>IF($C130="",AuswahlEtr,VLOOKUP($C130,'ANNEX 1 Emission Factors'!$B$41:$AR$58,COLUMNS('ANNEX 1 Emission Factors'!$B:$H)+(K$6-2014),FALSE))</f>
        <v>Select energy source</v>
      </c>
      <c r="L131" s="376" t="str">
        <f>IF($C130="",AuswahlEtr,VLOOKUP($C130,'ANNEX 1 Emission Factors'!$B$41:$AR$58,COLUMNS('ANNEX 1 Emission Factors'!$B:$H)+(L$6-2014),FALSE))</f>
        <v>Select energy source</v>
      </c>
      <c r="M131" s="376" t="str">
        <f>IF($C130="",AuswahlEtr,VLOOKUP($C130,'ANNEX 1 Emission Factors'!$B$41:$AR$58,COLUMNS('ANNEX 1 Emission Factors'!$B:$H)+(M$6-2014),FALSE))</f>
        <v>Select energy source</v>
      </c>
      <c r="N131" s="376" t="str">
        <f>IF($C130="",AuswahlEtr,VLOOKUP($C130,'ANNEX 1 Emission Factors'!$B$41:$AR$58,COLUMNS('ANNEX 1 Emission Factors'!$B:$H)+(N$6-2014),FALSE))</f>
        <v>Select energy source</v>
      </c>
      <c r="O131" s="376" t="str">
        <f>IF($C130="",AuswahlEtr,VLOOKUP($C130,'ANNEX 1 Emission Factors'!$B$41:$AR$58,COLUMNS('ANNEX 1 Emission Factors'!$B:$H)+(O$6-2014),FALSE))</f>
        <v>Select energy source</v>
      </c>
      <c r="P131" s="376" t="str">
        <f>IF($C130="",AuswahlEtr,VLOOKUP($C130,'ANNEX 1 Emission Factors'!$B$41:$AR$58,COLUMNS('ANNEX 1 Emission Factors'!$B:$H)+(P$6-2014),FALSE))</f>
        <v>Select energy source</v>
      </c>
      <c r="Q131" s="376" t="str">
        <f>IF($C130="",AuswahlEtr,VLOOKUP($C130,'ANNEX 1 Emission Factors'!$B$41:$AR$58,COLUMNS('ANNEX 1 Emission Factors'!$B:$H)+(Q$6-2014),FALSE))</f>
        <v>Select energy source</v>
      </c>
      <c r="R131" s="376" t="str">
        <f>IF($C130="",AuswahlEtr,VLOOKUP($C130,'ANNEX 1 Emission Factors'!$B$41:$AR$58,COLUMNS('ANNEX 1 Emission Factors'!$B:$H)+(R$6-2014),FALSE))</f>
        <v>Select energy source</v>
      </c>
      <c r="S131" s="376" t="str">
        <f>IF($C130="",AuswahlEtr,VLOOKUP($C130,'ANNEX 1 Emission Factors'!$B$41:$AR$58,COLUMNS('ANNEX 1 Emission Factors'!$B:$H)+(S$6-2014),FALSE))</f>
        <v>Select energy source</v>
      </c>
      <c r="T131" s="376" t="str">
        <f>IF($C130="",AuswahlEtr,VLOOKUP($C130,'ANNEX 1 Emission Factors'!$B$41:$AR$58,COLUMNS('ANNEX 1 Emission Factors'!$B:$H)+(T$6-2014),FALSE))</f>
        <v>Select energy source</v>
      </c>
      <c r="U131" s="376" t="str">
        <f>IF($C130="",AuswahlEtr,VLOOKUP($C130,'ANNEX 1 Emission Factors'!$B$41:$AR$58,COLUMNS('ANNEX 1 Emission Factors'!$B:$H)+(U$6-2014),FALSE))</f>
        <v>Select energy source</v>
      </c>
      <c r="V131" s="376" t="str">
        <f>IF($C130="",AuswahlEtr,VLOOKUP($C130,'ANNEX 1 Emission Factors'!$B$41:$AR$58,COLUMNS('ANNEX 1 Emission Factors'!$B:$H)+(V$6-2014),FALSE))</f>
        <v>Select energy source</v>
      </c>
      <c r="W131" s="376" t="str">
        <f>IF($C130="",AuswahlEtr,VLOOKUP($C130,'ANNEX 1 Emission Factors'!$B$41:$AR$58,COLUMNS('ANNEX 1 Emission Factors'!$B:$H)+(W$6-2014),FALSE))</f>
        <v>Select energy source</v>
      </c>
      <c r="X131" s="376" t="str">
        <f>IF($C130="",AuswahlEtr,VLOOKUP($C130,'ANNEX 1 Emission Factors'!$B$41:$AR$58,COLUMNS('ANNEX 1 Emission Factors'!$B:$H)+(X$6-2014),FALSE))</f>
        <v>Select energy source</v>
      </c>
      <c r="Y131" s="376" t="str">
        <f>IF($C130="",AuswahlEtr,VLOOKUP($C130,'ANNEX 1 Emission Factors'!$B$41:$AR$58,COLUMNS('ANNEX 1 Emission Factors'!$B:$H)+(Y$6-2014),FALSE))</f>
        <v>Select energy source</v>
      </c>
      <c r="Z131" s="376" t="str">
        <f>IF($C130="",AuswahlEtr,VLOOKUP($C130,'ANNEX 1 Emission Factors'!$B$41:$AR$58,COLUMNS('ANNEX 1 Emission Factors'!$B:$H)+(Z$6-2014),FALSE))</f>
        <v>Select energy source</v>
      </c>
      <c r="AA131" s="376" t="str">
        <f>IF($C130="",AuswahlEtr,VLOOKUP($C130,'ANNEX 1 Emission Factors'!$B$41:$AR$58,COLUMNS('ANNEX 1 Emission Factors'!$B:$H)+(AA$6-2014),FALSE))</f>
        <v>Select energy source</v>
      </c>
      <c r="AB131" s="376" t="str">
        <f>IF($C130="",AuswahlEtr,VLOOKUP($C130,'ANNEX 1 Emission Factors'!$B$41:$AR$58,COLUMNS('ANNEX 1 Emission Factors'!$B:$H)+(AB$6-2014),FALSE))</f>
        <v>Select energy source</v>
      </c>
      <c r="AC131" s="376" t="str">
        <f>IF($C130="",AuswahlEtr,VLOOKUP($C130,'ANNEX 1 Emission Factors'!$B$41:$AR$58,COLUMNS('ANNEX 1 Emission Factors'!$B:$H)+(AC$6-2014),FALSE))</f>
        <v>Select energy source</v>
      </c>
      <c r="AD131" s="376" t="str">
        <f>IF($C130="",AuswahlEtr,VLOOKUP($C130,'ANNEX 1 Emission Factors'!$B$41:$AR$58,COLUMNS('ANNEX 1 Emission Factors'!$B:$H)+(AD$6-2014),FALSE))</f>
        <v>Select energy source</v>
      </c>
      <c r="AE131" s="376" t="str">
        <f>IF($C130="",AuswahlEtr,VLOOKUP($C130,'ANNEX 1 Emission Factors'!$B$41:$AR$58,COLUMNS('ANNEX 1 Emission Factors'!$B:$H)+(AE$6-2014),FALSE))</f>
        <v>Select energy source</v>
      </c>
      <c r="AF131" s="376" t="str">
        <f>IF($C130="",AuswahlEtr,VLOOKUP($C130,'ANNEX 1 Emission Factors'!$B$41:$AR$58,COLUMNS('ANNEX 1 Emission Factors'!$B:$H)+(AF$6-2014),FALSE))</f>
        <v>Select energy source</v>
      </c>
      <c r="AG131" s="376" t="str">
        <f>IF($C130="",AuswahlEtr,VLOOKUP($C130,'ANNEX 1 Emission Factors'!$B$41:$AR$58,COLUMNS('ANNEX 1 Emission Factors'!$B:$H)+(AG$6-2014),FALSE))</f>
        <v>Select energy source</v>
      </c>
      <c r="AH131" s="376" t="str">
        <f>IF($C130="",AuswahlEtr,VLOOKUP($C130,'ANNEX 1 Emission Factors'!$B$41:$AR$58,COLUMNS('ANNEX 1 Emission Factors'!$B:$H)+(AH$6-2014),FALSE))</f>
        <v>Select energy source</v>
      </c>
      <c r="AI131" s="376" t="str">
        <f>IF($C130="",AuswahlEtr,VLOOKUP($C130,'ANNEX 1 Emission Factors'!$B$41:$AR$58,COLUMNS('ANNEX 1 Emission Factors'!$B:$H)+(AI$6-2014),FALSE))</f>
        <v>Select energy source</v>
      </c>
      <c r="AJ131" s="376" t="str">
        <f>IF($C130="",AuswahlEtr,VLOOKUP($C130,'ANNEX 1 Emission Factors'!$B$41:$AR$58,COLUMNS('ANNEX 1 Emission Factors'!$B:$H)+(AJ$6-2014),FALSE))</f>
        <v>Select energy source</v>
      </c>
      <c r="AK131" s="376" t="str">
        <f>IF($C130="",AuswahlEtr,VLOOKUP($C130,'ANNEX 1 Emission Factors'!$B$41:$AR$58,COLUMNS('ANNEX 1 Emission Factors'!$B:$H)+(AK$6-2014),FALSE))</f>
        <v>Select energy source</v>
      </c>
      <c r="AL131" s="376" t="str">
        <f>IF($C130="",AuswahlEtr,VLOOKUP($C130,'ANNEX 1 Emission Factors'!$B$41:$AR$58,COLUMNS('ANNEX 1 Emission Factors'!$B:$H)+(AL$6-2014),FALSE))</f>
        <v>Select energy source</v>
      </c>
    </row>
    <row r="132" spans="2:38" ht="15.75" customHeight="1" thickBot="1">
      <c r="B132" s="64"/>
      <c r="C132" s="75" t="str">
        <f t="shared" si="466"/>
        <v>Amount of energy</v>
      </c>
      <c r="D132" s="823" t="str">
        <f t="shared" si="466"/>
        <v>[kWh]</v>
      </c>
      <c r="E132" s="824"/>
      <c r="F132" s="172"/>
      <c r="G132" s="66"/>
      <c r="H132" s="382" t="str">
        <f t="shared" ref="H132:I132" si="467">IF(ISBLANK(G132),"",G132)</f>
        <v/>
      </c>
      <c r="I132" s="386" t="str">
        <f t="shared" si="467"/>
        <v/>
      </c>
      <c r="J132" s="386" t="str">
        <f t="shared" ref="J132" si="468">IF(ISBLANK(I132),"",I132)</f>
        <v/>
      </c>
      <c r="K132" s="386" t="str">
        <f t="shared" ref="K132" si="469">IF(ISBLANK(J132),"",J132)</f>
        <v/>
      </c>
      <c r="L132" s="386" t="str">
        <f t="shared" ref="L132" si="470">IF(ISBLANK(K132),"",K132)</f>
        <v/>
      </c>
      <c r="M132" s="386" t="str">
        <f t="shared" ref="M132" si="471">IF(ISBLANK(L132),"",L132)</f>
        <v/>
      </c>
      <c r="N132" s="386" t="str">
        <f t="shared" ref="N132" si="472">IF(ISBLANK(M132),"",M132)</f>
        <v/>
      </c>
      <c r="O132" s="386" t="str">
        <f t="shared" ref="O132" si="473">IF(ISBLANK(N132),"",N132)</f>
        <v/>
      </c>
      <c r="P132" s="386" t="str">
        <f t="shared" ref="P132" si="474">IF(ISBLANK(O132),"",O132)</f>
        <v/>
      </c>
      <c r="Q132" s="386" t="str">
        <f t="shared" ref="Q132" si="475">IF(ISBLANK(P132),"",P132)</f>
        <v/>
      </c>
      <c r="R132" s="386" t="str">
        <f t="shared" ref="R132" si="476">IF(ISBLANK(Q132),"",Q132)</f>
        <v/>
      </c>
      <c r="S132" s="386" t="str">
        <f t="shared" ref="S132" si="477">IF(ISBLANK(R132),"",R132)</f>
        <v/>
      </c>
      <c r="T132" s="386" t="str">
        <f t="shared" ref="T132" si="478">IF(ISBLANK(S132),"",S132)</f>
        <v/>
      </c>
      <c r="U132" s="386" t="str">
        <f t="shared" ref="U132" si="479">IF(ISBLANK(T132),"",T132)</f>
        <v/>
      </c>
      <c r="V132" s="386" t="str">
        <f t="shared" ref="V132" si="480">IF(ISBLANK(U132),"",U132)</f>
        <v/>
      </c>
      <c r="W132" s="386" t="str">
        <f t="shared" ref="W132" si="481">IF(ISBLANK(V132),"",V132)</f>
        <v/>
      </c>
      <c r="X132" s="386" t="str">
        <f t="shared" ref="X132" si="482">IF(ISBLANK(W132),"",W132)</f>
        <v/>
      </c>
      <c r="Y132" s="386" t="str">
        <f t="shared" ref="Y132" si="483">IF(ISBLANK(X132),"",X132)</f>
        <v/>
      </c>
      <c r="Z132" s="386" t="str">
        <f t="shared" ref="Z132" si="484">IF(ISBLANK(Y132),"",Y132)</f>
        <v/>
      </c>
      <c r="AA132" s="386" t="str">
        <f t="shared" ref="AA132" si="485">IF(ISBLANK(Z132),"",Z132)</f>
        <v/>
      </c>
      <c r="AB132" s="386" t="str">
        <f t="shared" ref="AB132" si="486">IF(ISBLANK(AA132),"",AA132)</f>
        <v/>
      </c>
      <c r="AC132" s="386" t="str">
        <f t="shared" ref="AC132" si="487">IF(ISBLANK(AB132),"",AB132)</f>
        <v/>
      </c>
      <c r="AD132" s="386" t="str">
        <f t="shared" ref="AD132" si="488">IF(ISBLANK(AC132),"",AC132)</f>
        <v/>
      </c>
      <c r="AE132" s="386" t="str">
        <f t="shared" ref="AE132" si="489">IF(ISBLANK(AD132),"",AD132)</f>
        <v/>
      </c>
      <c r="AF132" s="386" t="str">
        <f t="shared" ref="AF132" si="490">IF(ISBLANK(AE132),"",AE132)</f>
        <v/>
      </c>
      <c r="AG132" s="386" t="str">
        <f t="shared" ref="AG132" si="491">IF(ISBLANK(AF132),"",AF132)</f>
        <v/>
      </c>
      <c r="AH132" s="386" t="str">
        <f t="shared" ref="AH132" si="492">IF(ISBLANK(AG132),"",AG132)</f>
        <v/>
      </c>
      <c r="AI132" s="386" t="str">
        <f t="shared" ref="AI132" si="493">IF(ISBLANK(AH132),"",AH132)</f>
        <v/>
      </c>
      <c r="AJ132" s="386" t="str">
        <f t="shared" ref="AJ132" si="494">IF(ISBLANK(AI132),"",AI132)</f>
        <v/>
      </c>
      <c r="AK132" s="386" t="str">
        <f t="shared" ref="AK132" si="495">IF(ISBLANK(AJ132),"",AJ132)</f>
        <v/>
      </c>
      <c r="AL132" s="386" t="str">
        <f t="shared" ref="AL132" si="496">IF(ISBLANK(AK132),"",AK132)</f>
        <v/>
      </c>
    </row>
    <row r="133" spans="2:38" ht="15.75" customHeight="1">
      <c r="B133" s="64"/>
      <c r="C133" s="15"/>
      <c r="D133" s="40"/>
      <c r="E133" s="63"/>
      <c r="F133" s="166"/>
      <c r="G133" s="66"/>
      <c r="H133" s="63"/>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c r="AK133" s="385"/>
      <c r="AL133" s="385"/>
    </row>
    <row r="134" spans="2:38" s="42" customFormat="1" ht="15.75" customHeight="1" thickBot="1">
      <c r="B134" s="67"/>
      <c r="C134" s="498" t="str">
        <f>HLOOKUP(Start!$B$14,Sprachen_allg!B:Z,ROWS(Sprachen_allg!1:189),FALSE)</f>
        <v>CAR Thermal energy - Energy source 1.2</v>
      </c>
      <c r="D134" s="40"/>
      <c r="E134" s="40"/>
      <c r="F134" s="169"/>
      <c r="G134" s="68"/>
      <c r="H134" s="40"/>
      <c r="I134" s="371"/>
      <c r="J134" s="371"/>
      <c r="K134" s="371"/>
      <c r="L134" s="371"/>
      <c r="M134" s="371"/>
      <c r="N134" s="371"/>
      <c r="O134" s="371"/>
      <c r="P134" s="371"/>
      <c r="Q134" s="371"/>
      <c r="R134" s="371"/>
      <c r="S134" s="371"/>
      <c r="T134" s="371"/>
      <c r="U134" s="371"/>
      <c r="V134" s="371"/>
      <c r="W134" s="371"/>
      <c r="X134" s="371"/>
      <c r="Y134" s="371"/>
      <c r="Z134" s="371"/>
      <c r="AA134" s="371"/>
      <c r="AB134" s="371"/>
      <c r="AC134" s="371"/>
      <c r="AD134" s="371"/>
      <c r="AE134" s="371"/>
      <c r="AF134" s="371"/>
      <c r="AG134" s="371"/>
      <c r="AH134" s="371"/>
      <c r="AI134" s="371"/>
      <c r="AJ134" s="371"/>
      <c r="AK134" s="371"/>
      <c r="AL134" s="371"/>
    </row>
    <row r="135" spans="2:38" ht="15.75" customHeight="1">
      <c r="B135" s="64"/>
      <c r="C135" s="69" t="str">
        <f>C129</f>
        <v>Type of energy source</v>
      </c>
      <c r="D135" s="70"/>
      <c r="E135" s="71"/>
      <c r="F135" s="166"/>
      <c r="G135" s="66"/>
      <c r="H135" s="63"/>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5"/>
      <c r="AI135" s="385"/>
      <c r="AJ135" s="385"/>
      <c r="AK135" s="385"/>
      <c r="AL135" s="385"/>
    </row>
    <row r="136" spans="2:38" ht="16.5" customHeight="1">
      <c r="B136" s="64"/>
      <c r="C136" s="800"/>
      <c r="D136" s="772"/>
      <c r="E136" s="772"/>
      <c r="F136" s="166"/>
      <c r="G136" s="66"/>
      <c r="H136" s="400"/>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row>
    <row r="137" spans="2:38" ht="15.75" customHeight="1">
      <c r="B137" s="64"/>
      <c r="C137" s="357" t="str">
        <f t="shared" ref="C137:D138" si="497">C131</f>
        <v>CO2 factor [kgCO2eq/kWh]</v>
      </c>
      <c r="D137" s="833" t="str">
        <f t="shared" si="497"/>
        <v>[kgCO2eq/kWh]</v>
      </c>
      <c r="E137" s="834"/>
      <c r="F137" s="166"/>
      <c r="G137" s="66"/>
      <c r="H137" s="401" t="str">
        <f>IF($C136="",AuswahlEtr,VLOOKUP($C136,'ANNEX 1 Emission Factors'!$B$41:$AR$58,COLUMNS('ANNEX 1 Emission Factors'!$B:$H)+(H$6-2014),FALSE))</f>
        <v>Select energy source</v>
      </c>
      <c r="I137" s="376" t="str">
        <f>IF($C136="",AuswahlEtr,VLOOKUP($C136,'ANNEX 1 Emission Factors'!$B$41:$AR$58,COLUMNS('ANNEX 1 Emission Factors'!$B:$H)+(I$6-2014),FALSE))</f>
        <v>Select energy source</v>
      </c>
      <c r="J137" s="376" t="str">
        <f>IF($C136="",AuswahlEtr,VLOOKUP($C136,'ANNEX 1 Emission Factors'!$B$41:$AR$58,COLUMNS('ANNEX 1 Emission Factors'!$B:$H)+(J$6-2014),FALSE))</f>
        <v>Select energy source</v>
      </c>
      <c r="K137" s="376" t="str">
        <f>IF($C136="",AuswahlEtr,VLOOKUP($C136,'ANNEX 1 Emission Factors'!$B$41:$AR$58,COLUMNS('ANNEX 1 Emission Factors'!$B:$H)+(K$6-2014),FALSE))</f>
        <v>Select energy source</v>
      </c>
      <c r="L137" s="376" t="str">
        <f>IF($C136="",AuswahlEtr,VLOOKUP($C136,'ANNEX 1 Emission Factors'!$B$41:$AR$58,COLUMNS('ANNEX 1 Emission Factors'!$B:$H)+(L$6-2014),FALSE))</f>
        <v>Select energy source</v>
      </c>
      <c r="M137" s="376" t="str">
        <f>IF($C136="",AuswahlEtr,VLOOKUP($C136,'ANNEX 1 Emission Factors'!$B$41:$AR$58,COLUMNS('ANNEX 1 Emission Factors'!$B:$H)+(M$6-2014),FALSE))</f>
        <v>Select energy source</v>
      </c>
      <c r="N137" s="376" t="str">
        <f>IF($C136="",AuswahlEtr,VLOOKUP($C136,'ANNEX 1 Emission Factors'!$B$41:$AR$58,COLUMNS('ANNEX 1 Emission Factors'!$B:$H)+(N$6-2014),FALSE))</f>
        <v>Select energy source</v>
      </c>
      <c r="O137" s="376" t="str">
        <f>IF($C136="",AuswahlEtr,VLOOKUP($C136,'ANNEX 1 Emission Factors'!$B$41:$AR$58,COLUMNS('ANNEX 1 Emission Factors'!$B:$H)+(O$6-2014),FALSE))</f>
        <v>Select energy source</v>
      </c>
      <c r="P137" s="376" t="str">
        <f>IF($C136="",AuswahlEtr,VLOOKUP($C136,'ANNEX 1 Emission Factors'!$B$41:$AR$58,COLUMNS('ANNEX 1 Emission Factors'!$B:$H)+(P$6-2014),FALSE))</f>
        <v>Select energy source</v>
      </c>
      <c r="Q137" s="376" t="str">
        <f>IF($C136="",AuswahlEtr,VLOOKUP($C136,'ANNEX 1 Emission Factors'!$B$41:$AR$58,COLUMNS('ANNEX 1 Emission Factors'!$B:$H)+(Q$6-2014),FALSE))</f>
        <v>Select energy source</v>
      </c>
      <c r="R137" s="376" t="str">
        <f>IF($C136="",AuswahlEtr,VLOOKUP($C136,'ANNEX 1 Emission Factors'!$B$41:$AR$58,COLUMNS('ANNEX 1 Emission Factors'!$B:$H)+(R$6-2014),FALSE))</f>
        <v>Select energy source</v>
      </c>
      <c r="S137" s="376" t="str">
        <f>IF($C136="",AuswahlEtr,VLOOKUP($C136,'ANNEX 1 Emission Factors'!$B$41:$AR$58,COLUMNS('ANNEX 1 Emission Factors'!$B:$H)+(S$6-2014),FALSE))</f>
        <v>Select energy source</v>
      </c>
      <c r="T137" s="376" t="str">
        <f>IF($C136="",AuswahlEtr,VLOOKUP($C136,'ANNEX 1 Emission Factors'!$B$41:$AR$58,COLUMNS('ANNEX 1 Emission Factors'!$B:$H)+(T$6-2014),FALSE))</f>
        <v>Select energy source</v>
      </c>
      <c r="U137" s="376" t="str">
        <f>IF($C136="",AuswahlEtr,VLOOKUP($C136,'ANNEX 1 Emission Factors'!$B$41:$AR$58,COLUMNS('ANNEX 1 Emission Factors'!$B:$H)+(U$6-2014),FALSE))</f>
        <v>Select energy source</v>
      </c>
      <c r="V137" s="376" t="str">
        <f>IF($C136="",AuswahlEtr,VLOOKUP($C136,'ANNEX 1 Emission Factors'!$B$41:$AR$58,COLUMNS('ANNEX 1 Emission Factors'!$B:$H)+(V$6-2014),FALSE))</f>
        <v>Select energy source</v>
      </c>
      <c r="W137" s="376" t="str">
        <f>IF($C136="",AuswahlEtr,VLOOKUP($C136,'ANNEX 1 Emission Factors'!$B$41:$AR$58,COLUMNS('ANNEX 1 Emission Factors'!$B:$H)+(W$6-2014),FALSE))</f>
        <v>Select energy source</v>
      </c>
      <c r="X137" s="376" t="str">
        <f>IF($C136="",AuswahlEtr,VLOOKUP($C136,'ANNEX 1 Emission Factors'!$B$41:$AR$58,COLUMNS('ANNEX 1 Emission Factors'!$B:$H)+(X$6-2014),FALSE))</f>
        <v>Select energy source</v>
      </c>
      <c r="Y137" s="376" t="str">
        <f>IF($C136="",AuswahlEtr,VLOOKUP($C136,'ANNEX 1 Emission Factors'!$B$41:$AR$58,COLUMNS('ANNEX 1 Emission Factors'!$B:$H)+(Y$6-2014),FALSE))</f>
        <v>Select energy source</v>
      </c>
      <c r="Z137" s="376" t="str">
        <f>IF($C136="",AuswahlEtr,VLOOKUP($C136,'ANNEX 1 Emission Factors'!$B$41:$AR$58,COLUMNS('ANNEX 1 Emission Factors'!$B:$H)+(Z$6-2014),FALSE))</f>
        <v>Select energy source</v>
      </c>
      <c r="AA137" s="376" t="str">
        <f>IF($C136="",AuswahlEtr,VLOOKUP($C136,'ANNEX 1 Emission Factors'!$B$41:$AR$58,COLUMNS('ANNEX 1 Emission Factors'!$B:$H)+(AA$6-2014),FALSE))</f>
        <v>Select energy source</v>
      </c>
      <c r="AB137" s="376" t="str">
        <f>IF($C136="",AuswahlEtr,VLOOKUP($C136,'ANNEX 1 Emission Factors'!$B$41:$AR$58,COLUMNS('ANNEX 1 Emission Factors'!$B:$H)+(AB$6-2014),FALSE))</f>
        <v>Select energy source</v>
      </c>
      <c r="AC137" s="376" t="str">
        <f>IF($C136="",AuswahlEtr,VLOOKUP($C136,'ANNEX 1 Emission Factors'!$B$41:$AR$58,COLUMNS('ANNEX 1 Emission Factors'!$B:$H)+(AC$6-2014),FALSE))</f>
        <v>Select energy source</v>
      </c>
      <c r="AD137" s="376" t="str">
        <f>IF($C136="",AuswahlEtr,VLOOKUP($C136,'ANNEX 1 Emission Factors'!$B$41:$AR$58,COLUMNS('ANNEX 1 Emission Factors'!$B:$H)+(AD$6-2014),FALSE))</f>
        <v>Select energy source</v>
      </c>
      <c r="AE137" s="376" t="str">
        <f>IF($C136="",AuswahlEtr,VLOOKUP($C136,'ANNEX 1 Emission Factors'!$B$41:$AR$58,COLUMNS('ANNEX 1 Emission Factors'!$B:$H)+(AE$6-2014),FALSE))</f>
        <v>Select energy source</v>
      </c>
      <c r="AF137" s="376" t="str">
        <f>IF($C136="",AuswahlEtr,VLOOKUP($C136,'ANNEX 1 Emission Factors'!$B$41:$AR$58,COLUMNS('ANNEX 1 Emission Factors'!$B:$H)+(AF$6-2014),FALSE))</f>
        <v>Select energy source</v>
      </c>
      <c r="AG137" s="376" t="str">
        <f>IF($C136="",AuswahlEtr,VLOOKUP($C136,'ANNEX 1 Emission Factors'!$B$41:$AR$58,COLUMNS('ANNEX 1 Emission Factors'!$B:$H)+(AG$6-2014),FALSE))</f>
        <v>Select energy source</v>
      </c>
      <c r="AH137" s="376" t="str">
        <f>IF($C136="",AuswahlEtr,VLOOKUP($C136,'ANNEX 1 Emission Factors'!$B$41:$AR$58,COLUMNS('ANNEX 1 Emission Factors'!$B:$H)+(AH$6-2014),FALSE))</f>
        <v>Select energy source</v>
      </c>
      <c r="AI137" s="376" t="str">
        <f>IF($C136="",AuswahlEtr,VLOOKUP($C136,'ANNEX 1 Emission Factors'!$B$41:$AR$58,COLUMNS('ANNEX 1 Emission Factors'!$B:$H)+(AI$6-2014),FALSE))</f>
        <v>Select energy source</v>
      </c>
      <c r="AJ137" s="376" t="str">
        <f>IF($C136="",AuswahlEtr,VLOOKUP($C136,'ANNEX 1 Emission Factors'!$B$41:$AR$58,COLUMNS('ANNEX 1 Emission Factors'!$B:$H)+(AJ$6-2014),FALSE))</f>
        <v>Select energy source</v>
      </c>
      <c r="AK137" s="376" t="str">
        <f>IF($C136="",AuswahlEtr,VLOOKUP($C136,'ANNEX 1 Emission Factors'!$B$41:$AR$58,COLUMNS('ANNEX 1 Emission Factors'!$B:$H)+(AK$6-2014),FALSE))</f>
        <v>Select energy source</v>
      </c>
      <c r="AL137" s="376" t="str">
        <f>IF($C136="",AuswahlEtr,VLOOKUP($C136,'ANNEX 1 Emission Factors'!$B$41:$AR$58,COLUMNS('ANNEX 1 Emission Factors'!$B:$H)+(AL$6-2014),FALSE))</f>
        <v>Select energy source</v>
      </c>
    </row>
    <row r="138" spans="2:38" ht="15.75" customHeight="1" thickBot="1">
      <c r="B138" s="64"/>
      <c r="C138" s="75" t="str">
        <f t="shared" si="497"/>
        <v>Amount of energy</v>
      </c>
      <c r="D138" s="823" t="str">
        <f t="shared" si="497"/>
        <v>[kWh]</v>
      </c>
      <c r="E138" s="824"/>
      <c r="F138" s="172"/>
      <c r="G138" s="66"/>
      <c r="H138" s="382" t="str">
        <f t="shared" ref="H138:I138" si="498">IF(ISBLANK(G138),"",G138)</f>
        <v/>
      </c>
      <c r="I138" s="386" t="str">
        <f t="shared" si="498"/>
        <v/>
      </c>
      <c r="J138" s="386" t="str">
        <f t="shared" ref="J138" si="499">IF(ISBLANK(I138),"",I138)</f>
        <v/>
      </c>
      <c r="K138" s="386" t="str">
        <f t="shared" ref="K138" si="500">IF(ISBLANK(J138),"",J138)</f>
        <v/>
      </c>
      <c r="L138" s="386" t="str">
        <f t="shared" ref="L138" si="501">IF(ISBLANK(K138),"",K138)</f>
        <v/>
      </c>
      <c r="M138" s="386" t="str">
        <f t="shared" ref="M138" si="502">IF(ISBLANK(L138),"",L138)</f>
        <v/>
      </c>
      <c r="N138" s="386" t="str">
        <f t="shared" ref="N138" si="503">IF(ISBLANK(M138),"",M138)</f>
        <v/>
      </c>
      <c r="O138" s="386" t="str">
        <f t="shared" ref="O138" si="504">IF(ISBLANK(N138),"",N138)</f>
        <v/>
      </c>
      <c r="P138" s="386" t="str">
        <f t="shared" ref="P138" si="505">IF(ISBLANK(O138),"",O138)</f>
        <v/>
      </c>
      <c r="Q138" s="386" t="str">
        <f t="shared" ref="Q138" si="506">IF(ISBLANK(P138),"",P138)</f>
        <v/>
      </c>
      <c r="R138" s="386" t="str">
        <f t="shared" ref="R138" si="507">IF(ISBLANK(Q138),"",Q138)</f>
        <v/>
      </c>
      <c r="S138" s="386" t="str">
        <f t="shared" ref="S138" si="508">IF(ISBLANK(R138),"",R138)</f>
        <v/>
      </c>
      <c r="T138" s="386" t="str">
        <f t="shared" ref="T138" si="509">IF(ISBLANK(S138),"",S138)</f>
        <v/>
      </c>
      <c r="U138" s="386" t="str">
        <f t="shared" ref="U138" si="510">IF(ISBLANK(T138),"",T138)</f>
        <v/>
      </c>
      <c r="V138" s="386" t="str">
        <f t="shared" ref="V138" si="511">IF(ISBLANK(U138),"",U138)</f>
        <v/>
      </c>
      <c r="W138" s="386" t="str">
        <f t="shared" ref="W138" si="512">IF(ISBLANK(V138),"",V138)</f>
        <v/>
      </c>
      <c r="X138" s="386" t="str">
        <f t="shared" ref="X138" si="513">IF(ISBLANK(W138),"",W138)</f>
        <v/>
      </c>
      <c r="Y138" s="386" t="str">
        <f t="shared" ref="Y138" si="514">IF(ISBLANK(X138),"",X138)</f>
        <v/>
      </c>
      <c r="Z138" s="386" t="str">
        <f t="shared" ref="Z138" si="515">IF(ISBLANK(Y138),"",Y138)</f>
        <v/>
      </c>
      <c r="AA138" s="386" t="str">
        <f t="shared" ref="AA138" si="516">IF(ISBLANK(Z138),"",Z138)</f>
        <v/>
      </c>
      <c r="AB138" s="386" t="str">
        <f t="shared" ref="AB138" si="517">IF(ISBLANK(AA138),"",AA138)</f>
        <v/>
      </c>
      <c r="AC138" s="386" t="str">
        <f t="shared" ref="AC138" si="518">IF(ISBLANK(AB138),"",AB138)</f>
        <v/>
      </c>
      <c r="AD138" s="386" t="str">
        <f t="shared" ref="AD138" si="519">IF(ISBLANK(AC138),"",AC138)</f>
        <v/>
      </c>
      <c r="AE138" s="386" t="str">
        <f t="shared" ref="AE138" si="520">IF(ISBLANK(AD138),"",AD138)</f>
        <v/>
      </c>
      <c r="AF138" s="386" t="str">
        <f t="shared" ref="AF138" si="521">IF(ISBLANK(AE138),"",AE138)</f>
        <v/>
      </c>
      <c r="AG138" s="386" t="str">
        <f t="shared" ref="AG138" si="522">IF(ISBLANK(AF138),"",AF138)</f>
        <v/>
      </c>
      <c r="AH138" s="386" t="str">
        <f t="shared" ref="AH138" si="523">IF(ISBLANK(AG138),"",AG138)</f>
        <v/>
      </c>
      <c r="AI138" s="386" t="str">
        <f t="shared" ref="AI138" si="524">IF(ISBLANK(AH138),"",AH138)</f>
        <v/>
      </c>
      <c r="AJ138" s="386" t="str">
        <f t="shared" ref="AJ138" si="525">IF(ISBLANK(AI138),"",AI138)</f>
        <v/>
      </c>
      <c r="AK138" s="386" t="str">
        <f t="shared" ref="AK138" si="526">IF(ISBLANK(AJ138),"",AJ138)</f>
        <v/>
      </c>
      <c r="AL138" s="386" t="str">
        <f t="shared" ref="AL138" si="527">IF(ISBLANK(AK138),"",AK138)</f>
        <v/>
      </c>
    </row>
    <row r="139" spans="2:38" ht="15.75" customHeight="1">
      <c r="B139" s="64"/>
      <c r="C139" s="15"/>
      <c r="D139" s="40"/>
      <c r="E139" s="63"/>
      <c r="F139" s="166"/>
      <c r="G139" s="66"/>
      <c r="H139" s="63"/>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5"/>
      <c r="AK139" s="385"/>
      <c r="AL139" s="385"/>
    </row>
    <row r="140" spans="2:38" s="42" customFormat="1" ht="15.75" customHeight="1" thickBot="1">
      <c r="B140" s="67"/>
      <c r="C140" s="498" t="str">
        <f>HLOOKUP(Start!$B$14,Sprachen_allg!B:Z,ROWS(Sprachen_allg!1:190),FALSE)</f>
        <v>CAR Thermal energy - Energy source 1.3</v>
      </c>
      <c r="D140" s="40"/>
      <c r="E140" s="40"/>
      <c r="F140" s="169"/>
      <c r="G140" s="68"/>
      <c r="H140" s="40"/>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371"/>
      <c r="AL140" s="371"/>
    </row>
    <row r="141" spans="2:38" ht="15.75" customHeight="1">
      <c r="B141" s="64"/>
      <c r="C141" s="69" t="str">
        <f>C135</f>
        <v>Type of energy source</v>
      </c>
      <c r="D141" s="70"/>
      <c r="E141" s="71"/>
      <c r="F141" s="166"/>
      <c r="G141" s="66"/>
      <c r="H141" s="63"/>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row>
    <row r="142" spans="2:38" ht="16.5" customHeight="1">
      <c r="B142" s="64"/>
      <c r="C142" s="800"/>
      <c r="D142" s="772"/>
      <c r="E142" s="772"/>
      <c r="F142" s="166"/>
      <c r="G142" s="66"/>
      <c r="H142" s="400"/>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8"/>
      <c r="AE142" s="378"/>
      <c r="AF142" s="378"/>
      <c r="AG142" s="378"/>
      <c r="AH142" s="378"/>
      <c r="AI142" s="378"/>
      <c r="AJ142" s="378"/>
      <c r="AK142" s="378"/>
      <c r="AL142" s="378"/>
    </row>
    <row r="143" spans="2:38" ht="15.75" customHeight="1">
      <c r="B143" s="64"/>
      <c r="C143" s="357" t="str">
        <f t="shared" ref="C143:D144" si="528">C137</f>
        <v>CO2 factor [kgCO2eq/kWh]</v>
      </c>
      <c r="D143" s="833" t="str">
        <f t="shared" si="528"/>
        <v>[kgCO2eq/kWh]</v>
      </c>
      <c r="E143" s="834"/>
      <c r="F143" s="166"/>
      <c r="G143" s="66"/>
      <c r="H143" s="401" t="str">
        <f>IF($C142="",AuswahlEtr,VLOOKUP($C142,'ANNEX 1 Emission Factors'!$B$41:$AR$58,COLUMNS('ANNEX 1 Emission Factors'!$B:$H)+(H$6-2014),FALSE))</f>
        <v>Select energy source</v>
      </c>
      <c r="I143" s="376" t="str">
        <f>IF($C142="",AuswahlEtr,VLOOKUP($C142,'ANNEX 1 Emission Factors'!$B$41:$AR$58,COLUMNS('ANNEX 1 Emission Factors'!$B:$H)+(I$6-2014),FALSE))</f>
        <v>Select energy source</v>
      </c>
      <c r="J143" s="376" t="str">
        <f>IF($C142="",AuswahlEtr,VLOOKUP($C142,'ANNEX 1 Emission Factors'!$B$41:$AR$58,COLUMNS('ANNEX 1 Emission Factors'!$B:$H)+(J$6-2014),FALSE))</f>
        <v>Select energy source</v>
      </c>
      <c r="K143" s="376" t="str">
        <f>IF($C142="",AuswahlEtr,VLOOKUP($C142,'ANNEX 1 Emission Factors'!$B$41:$AR$58,COLUMNS('ANNEX 1 Emission Factors'!$B:$H)+(K$6-2014),FALSE))</f>
        <v>Select energy source</v>
      </c>
      <c r="L143" s="376" t="str">
        <f>IF($C142="",AuswahlEtr,VLOOKUP($C142,'ANNEX 1 Emission Factors'!$B$41:$AR$58,COLUMNS('ANNEX 1 Emission Factors'!$B:$H)+(L$6-2014),FALSE))</f>
        <v>Select energy source</v>
      </c>
      <c r="M143" s="376" t="str">
        <f>IF($C142="",AuswahlEtr,VLOOKUP($C142,'ANNEX 1 Emission Factors'!$B$41:$AR$58,COLUMNS('ANNEX 1 Emission Factors'!$B:$H)+(M$6-2014),FALSE))</f>
        <v>Select energy source</v>
      </c>
      <c r="N143" s="376" t="str">
        <f>IF($C142="",AuswahlEtr,VLOOKUP($C142,'ANNEX 1 Emission Factors'!$B$41:$AR$58,COLUMNS('ANNEX 1 Emission Factors'!$B:$H)+(N$6-2014),FALSE))</f>
        <v>Select energy source</v>
      </c>
      <c r="O143" s="376" t="str">
        <f>IF($C142="",AuswahlEtr,VLOOKUP($C142,'ANNEX 1 Emission Factors'!$B$41:$AR$58,COLUMNS('ANNEX 1 Emission Factors'!$B:$H)+(O$6-2014),FALSE))</f>
        <v>Select energy source</v>
      </c>
      <c r="P143" s="376" t="str">
        <f>IF($C142="",AuswahlEtr,VLOOKUP($C142,'ANNEX 1 Emission Factors'!$B$41:$AR$58,COLUMNS('ANNEX 1 Emission Factors'!$B:$H)+(P$6-2014),FALSE))</f>
        <v>Select energy source</v>
      </c>
      <c r="Q143" s="376" t="str">
        <f>IF($C142="",AuswahlEtr,VLOOKUP($C142,'ANNEX 1 Emission Factors'!$B$41:$AR$58,COLUMNS('ANNEX 1 Emission Factors'!$B:$H)+(Q$6-2014),FALSE))</f>
        <v>Select energy source</v>
      </c>
      <c r="R143" s="376" t="str">
        <f>IF($C142="",AuswahlEtr,VLOOKUP($C142,'ANNEX 1 Emission Factors'!$B$41:$AR$58,COLUMNS('ANNEX 1 Emission Factors'!$B:$H)+(R$6-2014),FALSE))</f>
        <v>Select energy source</v>
      </c>
      <c r="S143" s="376" t="str">
        <f>IF($C142="",AuswahlEtr,VLOOKUP($C142,'ANNEX 1 Emission Factors'!$B$41:$AR$58,COLUMNS('ANNEX 1 Emission Factors'!$B:$H)+(S$6-2014),FALSE))</f>
        <v>Select energy source</v>
      </c>
      <c r="T143" s="376" t="str">
        <f>IF($C142="",AuswahlEtr,VLOOKUP($C142,'ANNEX 1 Emission Factors'!$B$41:$AR$58,COLUMNS('ANNEX 1 Emission Factors'!$B:$H)+(T$6-2014),FALSE))</f>
        <v>Select energy source</v>
      </c>
      <c r="U143" s="376" t="str">
        <f>IF($C142="",AuswahlEtr,VLOOKUP($C142,'ANNEX 1 Emission Factors'!$B$41:$AR$58,COLUMNS('ANNEX 1 Emission Factors'!$B:$H)+(U$6-2014),FALSE))</f>
        <v>Select energy source</v>
      </c>
      <c r="V143" s="376" t="str">
        <f>IF($C142="",AuswahlEtr,VLOOKUP($C142,'ANNEX 1 Emission Factors'!$B$41:$AR$58,COLUMNS('ANNEX 1 Emission Factors'!$B:$H)+(V$6-2014),FALSE))</f>
        <v>Select energy source</v>
      </c>
      <c r="W143" s="376" t="str">
        <f>IF($C142="",AuswahlEtr,VLOOKUP($C142,'ANNEX 1 Emission Factors'!$B$41:$AR$58,COLUMNS('ANNEX 1 Emission Factors'!$B:$H)+(W$6-2014),FALSE))</f>
        <v>Select energy source</v>
      </c>
      <c r="X143" s="376" t="str">
        <f>IF($C142="",AuswahlEtr,VLOOKUP($C142,'ANNEX 1 Emission Factors'!$B$41:$AR$58,COLUMNS('ANNEX 1 Emission Factors'!$B:$H)+(X$6-2014),FALSE))</f>
        <v>Select energy source</v>
      </c>
      <c r="Y143" s="376" t="str">
        <f>IF($C142="",AuswahlEtr,VLOOKUP($C142,'ANNEX 1 Emission Factors'!$B$41:$AR$58,COLUMNS('ANNEX 1 Emission Factors'!$B:$H)+(Y$6-2014),FALSE))</f>
        <v>Select energy source</v>
      </c>
      <c r="Z143" s="376" t="str">
        <f>IF($C142="",AuswahlEtr,VLOOKUP($C142,'ANNEX 1 Emission Factors'!$B$41:$AR$58,COLUMNS('ANNEX 1 Emission Factors'!$B:$H)+(Z$6-2014),FALSE))</f>
        <v>Select energy source</v>
      </c>
      <c r="AA143" s="376" t="str">
        <f>IF($C142="",AuswahlEtr,VLOOKUP($C142,'ANNEX 1 Emission Factors'!$B$41:$AR$58,COLUMNS('ANNEX 1 Emission Factors'!$B:$H)+(AA$6-2014),FALSE))</f>
        <v>Select energy source</v>
      </c>
      <c r="AB143" s="376" t="str">
        <f>IF($C142="",AuswahlEtr,VLOOKUP($C142,'ANNEX 1 Emission Factors'!$B$41:$AR$58,COLUMNS('ANNEX 1 Emission Factors'!$B:$H)+(AB$6-2014),FALSE))</f>
        <v>Select energy source</v>
      </c>
      <c r="AC143" s="376" t="str">
        <f>IF($C142="",AuswahlEtr,VLOOKUP($C142,'ANNEX 1 Emission Factors'!$B$41:$AR$58,COLUMNS('ANNEX 1 Emission Factors'!$B:$H)+(AC$6-2014),FALSE))</f>
        <v>Select energy source</v>
      </c>
      <c r="AD143" s="376" t="str">
        <f>IF($C142="",AuswahlEtr,VLOOKUP($C142,'ANNEX 1 Emission Factors'!$B$41:$AR$58,COLUMNS('ANNEX 1 Emission Factors'!$B:$H)+(AD$6-2014),FALSE))</f>
        <v>Select energy source</v>
      </c>
      <c r="AE143" s="376" t="str">
        <f>IF($C142="",AuswahlEtr,VLOOKUP($C142,'ANNEX 1 Emission Factors'!$B$41:$AR$58,COLUMNS('ANNEX 1 Emission Factors'!$B:$H)+(AE$6-2014),FALSE))</f>
        <v>Select energy source</v>
      </c>
      <c r="AF143" s="376" t="str">
        <f>IF($C142="",AuswahlEtr,VLOOKUP($C142,'ANNEX 1 Emission Factors'!$B$41:$AR$58,COLUMNS('ANNEX 1 Emission Factors'!$B:$H)+(AF$6-2014),FALSE))</f>
        <v>Select energy source</v>
      </c>
      <c r="AG143" s="376" t="str">
        <f>IF($C142="",AuswahlEtr,VLOOKUP($C142,'ANNEX 1 Emission Factors'!$B$41:$AR$58,COLUMNS('ANNEX 1 Emission Factors'!$B:$H)+(AG$6-2014),FALSE))</f>
        <v>Select energy source</v>
      </c>
      <c r="AH143" s="376" t="str">
        <f>IF($C142="",AuswahlEtr,VLOOKUP($C142,'ANNEX 1 Emission Factors'!$B$41:$AR$58,COLUMNS('ANNEX 1 Emission Factors'!$B:$H)+(AH$6-2014),FALSE))</f>
        <v>Select energy source</v>
      </c>
      <c r="AI143" s="376" t="str">
        <f>IF($C142="",AuswahlEtr,VLOOKUP($C142,'ANNEX 1 Emission Factors'!$B$41:$AR$58,COLUMNS('ANNEX 1 Emission Factors'!$B:$H)+(AI$6-2014),FALSE))</f>
        <v>Select energy source</v>
      </c>
      <c r="AJ143" s="376" t="str">
        <f>IF($C142="",AuswahlEtr,VLOOKUP($C142,'ANNEX 1 Emission Factors'!$B$41:$AR$58,COLUMNS('ANNEX 1 Emission Factors'!$B:$H)+(AJ$6-2014),FALSE))</f>
        <v>Select energy source</v>
      </c>
      <c r="AK143" s="376" t="str">
        <f>IF($C142="",AuswahlEtr,VLOOKUP($C142,'ANNEX 1 Emission Factors'!$B$41:$AR$58,COLUMNS('ANNEX 1 Emission Factors'!$B:$H)+(AK$6-2014),FALSE))</f>
        <v>Select energy source</v>
      </c>
      <c r="AL143" s="376" t="str">
        <f>IF($C142="",AuswahlEtr,VLOOKUP($C142,'ANNEX 1 Emission Factors'!$B$41:$AR$58,COLUMNS('ANNEX 1 Emission Factors'!$B:$H)+(AL$6-2014),FALSE))</f>
        <v>Select energy source</v>
      </c>
    </row>
    <row r="144" spans="2:38" ht="15.75" customHeight="1" thickBot="1">
      <c r="B144" s="64"/>
      <c r="C144" s="75" t="str">
        <f t="shared" si="528"/>
        <v>Amount of energy</v>
      </c>
      <c r="D144" s="823" t="str">
        <f t="shared" si="528"/>
        <v>[kWh]</v>
      </c>
      <c r="E144" s="824"/>
      <c r="F144" s="172"/>
      <c r="G144" s="66"/>
      <c r="H144" s="382" t="str">
        <f t="shared" ref="H144:I144" si="529">IF(ISBLANK(G144),"",G144)</f>
        <v/>
      </c>
      <c r="I144" s="386" t="str">
        <f t="shared" si="529"/>
        <v/>
      </c>
      <c r="J144" s="386" t="str">
        <f t="shared" ref="J144" si="530">IF(ISBLANK(I144),"",I144)</f>
        <v/>
      </c>
      <c r="K144" s="386" t="str">
        <f t="shared" ref="K144" si="531">IF(ISBLANK(J144),"",J144)</f>
        <v/>
      </c>
      <c r="L144" s="386" t="str">
        <f t="shared" ref="L144" si="532">IF(ISBLANK(K144),"",K144)</f>
        <v/>
      </c>
      <c r="M144" s="386" t="str">
        <f t="shared" ref="M144" si="533">IF(ISBLANK(L144),"",L144)</f>
        <v/>
      </c>
      <c r="N144" s="386" t="str">
        <f t="shared" ref="N144" si="534">IF(ISBLANK(M144),"",M144)</f>
        <v/>
      </c>
      <c r="O144" s="386" t="str">
        <f t="shared" ref="O144" si="535">IF(ISBLANK(N144),"",N144)</f>
        <v/>
      </c>
      <c r="P144" s="386" t="str">
        <f t="shared" ref="P144" si="536">IF(ISBLANK(O144),"",O144)</f>
        <v/>
      </c>
      <c r="Q144" s="386" t="str">
        <f t="shared" ref="Q144" si="537">IF(ISBLANK(P144),"",P144)</f>
        <v/>
      </c>
      <c r="R144" s="386" t="str">
        <f t="shared" ref="R144" si="538">IF(ISBLANK(Q144),"",Q144)</f>
        <v/>
      </c>
      <c r="S144" s="386" t="str">
        <f t="shared" ref="S144" si="539">IF(ISBLANK(R144),"",R144)</f>
        <v/>
      </c>
      <c r="T144" s="386" t="str">
        <f t="shared" ref="T144" si="540">IF(ISBLANK(S144),"",S144)</f>
        <v/>
      </c>
      <c r="U144" s="386" t="str">
        <f t="shared" ref="U144" si="541">IF(ISBLANK(T144),"",T144)</f>
        <v/>
      </c>
      <c r="V144" s="386" t="str">
        <f t="shared" ref="V144" si="542">IF(ISBLANK(U144),"",U144)</f>
        <v/>
      </c>
      <c r="W144" s="386" t="str">
        <f t="shared" ref="W144" si="543">IF(ISBLANK(V144),"",V144)</f>
        <v/>
      </c>
      <c r="X144" s="386" t="str">
        <f t="shared" ref="X144" si="544">IF(ISBLANK(W144),"",W144)</f>
        <v/>
      </c>
      <c r="Y144" s="386" t="str">
        <f t="shared" ref="Y144" si="545">IF(ISBLANK(X144),"",X144)</f>
        <v/>
      </c>
      <c r="Z144" s="386" t="str">
        <f t="shared" ref="Z144" si="546">IF(ISBLANK(Y144),"",Y144)</f>
        <v/>
      </c>
      <c r="AA144" s="386" t="str">
        <f t="shared" ref="AA144" si="547">IF(ISBLANK(Z144),"",Z144)</f>
        <v/>
      </c>
      <c r="AB144" s="386" t="str">
        <f t="shared" ref="AB144" si="548">IF(ISBLANK(AA144),"",AA144)</f>
        <v/>
      </c>
      <c r="AC144" s="386" t="str">
        <f t="shared" ref="AC144" si="549">IF(ISBLANK(AB144),"",AB144)</f>
        <v/>
      </c>
      <c r="AD144" s="386" t="str">
        <f t="shared" ref="AD144" si="550">IF(ISBLANK(AC144),"",AC144)</f>
        <v/>
      </c>
      <c r="AE144" s="386" t="str">
        <f t="shared" ref="AE144" si="551">IF(ISBLANK(AD144),"",AD144)</f>
        <v/>
      </c>
      <c r="AF144" s="386" t="str">
        <f t="shared" ref="AF144" si="552">IF(ISBLANK(AE144),"",AE144)</f>
        <v/>
      </c>
      <c r="AG144" s="386" t="str">
        <f t="shared" ref="AG144" si="553">IF(ISBLANK(AF144),"",AF144)</f>
        <v/>
      </c>
      <c r="AH144" s="386" t="str">
        <f t="shared" ref="AH144" si="554">IF(ISBLANK(AG144),"",AG144)</f>
        <v/>
      </c>
      <c r="AI144" s="386" t="str">
        <f t="shared" ref="AI144" si="555">IF(ISBLANK(AH144),"",AH144)</f>
        <v/>
      </c>
      <c r="AJ144" s="386" t="str">
        <f t="shared" ref="AJ144" si="556">IF(ISBLANK(AI144),"",AI144)</f>
        <v/>
      </c>
      <c r="AK144" s="386" t="str">
        <f t="shared" ref="AK144" si="557">IF(ISBLANK(AJ144),"",AJ144)</f>
        <v/>
      </c>
      <c r="AL144" s="386" t="str">
        <f t="shared" ref="AL144" si="558">IF(ISBLANK(AK144),"",AK144)</f>
        <v/>
      </c>
    </row>
    <row r="145" spans="2:38">
      <c r="B145" s="78"/>
      <c r="C145" s="15"/>
      <c r="D145" s="15"/>
      <c r="E145" s="15"/>
      <c r="F145" s="173"/>
      <c r="G145" s="60"/>
      <c r="H145" s="15"/>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row>
    <row r="146" spans="2:38">
      <c r="B146" s="499" t="str">
        <f>HLOOKUP(Start!$B$14,Sprachen_allg!B:Z,ROWS(Sprachen_allg!1:191),FALSE)</f>
        <v>2. Measured data not available:</v>
      </c>
      <c r="C146" s="15"/>
      <c r="D146" s="15"/>
      <c r="E146" s="15"/>
      <c r="F146" s="173"/>
      <c r="G146" s="60"/>
      <c r="H146" s="15"/>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row>
    <row r="147" spans="2:38">
      <c r="B147" s="78"/>
      <c r="C147" s="15"/>
      <c r="D147" s="15"/>
      <c r="E147" s="15"/>
      <c r="F147" s="173"/>
      <c r="G147" s="60"/>
      <c r="H147" s="15"/>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row>
    <row r="148" spans="2:38" s="42" customFormat="1" ht="17.25" customHeight="1" thickBot="1">
      <c r="B148" s="67"/>
      <c r="C148" s="40" t="str">
        <f>HLOOKUP(Start!$B$14,Sprachen_allg!B:Z,ROWS(Sprachen_allg!1:192),FALSE)</f>
        <v>Subarea 1/Consumer 1 -Thermal energy</v>
      </c>
      <c r="D148" s="40"/>
      <c r="E148" s="40"/>
      <c r="F148" s="169"/>
      <c r="G148" s="68"/>
      <c r="H148" s="40"/>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1"/>
      <c r="AE148" s="371"/>
      <c r="AF148" s="371"/>
      <c r="AG148" s="371"/>
      <c r="AH148" s="371"/>
      <c r="AI148" s="371"/>
      <c r="AJ148" s="371"/>
      <c r="AK148" s="371"/>
      <c r="AL148" s="371"/>
    </row>
    <row r="149" spans="2:38" ht="17.25" customHeight="1">
      <c r="B149" s="64"/>
      <c r="C149" s="69" t="str">
        <f>C141</f>
        <v>Type of energy source</v>
      </c>
      <c r="D149" s="70"/>
      <c r="E149" s="71"/>
      <c r="F149" s="166"/>
      <c r="G149" s="66"/>
      <c r="H149" s="63"/>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385"/>
      <c r="AL149" s="385"/>
    </row>
    <row r="150" spans="2:38" ht="17.25" customHeight="1">
      <c r="B150" s="64"/>
      <c r="C150" s="827" t="str">
        <f>IF('PART 1 Status assessment'!C122="","",'PART 1 Status assessment'!C122)</f>
        <v/>
      </c>
      <c r="D150" s="828"/>
      <c r="E150" s="829"/>
      <c r="F150" s="166"/>
      <c r="G150" s="66"/>
      <c r="H150" s="400"/>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8"/>
      <c r="AG150" s="378"/>
      <c r="AH150" s="378"/>
      <c r="AI150" s="378"/>
      <c r="AJ150" s="378"/>
      <c r="AK150" s="378"/>
      <c r="AL150" s="378"/>
    </row>
    <row r="151" spans="2:38" ht="17.25" customHeight="1">
      <c r="B151" s="64"/>
      <c r="C151" s="357" t="str">
        <f t="shared" ref="C151:D152" si="559">C143</f>
        <v>CO2 factor [kgCO2eq/kWh]</v>
      </c>
      <c r="D151" s="833" t="str">
        <f t="shared" si="559"/>
        <v>[kgCO2eq/kWh]</v>
      </c>
      <c r="E151" s="834"/>
      <c r="F151" s="166"/>
      <c r="G151" s="94"/>
      <c r="H151" s="401" t="str">
        <f>IF($C150="",AuswahlEtr,VLOOKUP($C150,'ANNEX 1 Emission Factors'!$B$41:$AR$58,COLUMNS('ANNEX 1 Emission Factors'!$B:$H)+(H$6-2014),FALSE))</f>
        <v>Select energy source</v>
      </c>
      <c r="I151" s="376" t="str">
        <f>IF($C150="",AuswahlEtr,VLOOKUP($C150,'ANNEX 1 Emission Factors'!$B$41:$AR$58,COLUMNS('ANNEX 1 Emission Factors'!$B:$H)+(I$6-2014),FALSE))</f>
        <v>Select energy source</v>
      </c>
      <c r="J151" s="376" t="str">
        <f>IF($C150="",AuswahlEtr,VLOOKUP($C150,'ANNEX 1 Emission Factors'!$B$41:$AR$58,COLUMNS('ANNEX 1 Emission Factors'!$B:$H)+(J$6-2014),FALSE))</f>
        <v>Select energy source</v>
      </c>
      <c r="K151" s="376" t="str">
        <f>IF($C150="",AuswahlEtr,VLOOKUP($C150,'ANNEX 1 Emission Factors'!$B$41:$AR$58,COLUMNS('ANNEX 1 Emission Factors'!$B:$H)+(K$6-2014),FALSE))</f>
        <v>Select energy source</v>
      </c>
      <c r="L151" s="376" t="str">
        <f>IF($C150="",AuswahlEtr,VLOOKUP($C150,'ANNEX 1 Emission Factors'!$B$41:$AR$58,COLUMNS('ANNEX 1 Emission Factors'!$B:$H)+(L$6-2014),FALSE))</f>
        <v>Select energy source</v>
      </c>
      <c r="M151" s="376" t="str">
        <f>IF($C150="",AuswahlEtr,VLOOKUP($C150,'ANNEX 1 Emission Factors'!$B$41:$AR$58,COLUMNS('ANNEX 1 Emission Factors'!$B:$H)+(M$6-2014),FALSE))</f>
        <v>Select energy source</v>
      </c>
      <c r="N151" s="376" t="str">
        <f>IF($C150="",AuswahlEtr,VLOOKUP($C150,'ANNEX 1 Emission Factors'!$B$41:$AR$58,COLUMNS('ANNEX 1 Emission Factors'!$B:$H)+(N$6-2014),FALSE))</f>
        <v>Select energy source</v>
      </c>
      <c r="O151" s="376" t="str">
        <f>IF($C150="",AuswahlEtr,VLOOKUP($C150,'ANNEX 1 Emission Factors'!$B$41:$AR$58,COLUMNS('ANNEX 1 Emission Factors'!$B:$H)+(O$6-2014),FALSE))</f>
        <v>Select energy source</v>
      </c>
      <c r="P151" s="376" t="str">
        <f>IF($C150="",AuswahlEtr,VLOOKUP($C150,'ANNEX 1 Emission Factors'!$B$41:$AR$58,COLUMNS('ANNEX 1 Emission Factors'!$B:$H)+(P$6-2014),FALSE))</f>
        <v>Select energy source</v>
      </c>
      <c r="Q151" s="376" t="str">
        <f>IF($C150="",AuswahlEtr,VLOOKUP($C150,'ANNEX 1 Emission Factors'!$B$41:$AR$58,COLUMNS('ANNEX 1 Emission Factors'!$B:$H)+(Q$6-2014),FALSE))</f>
        <v>Select energy source</v>
      </c>
      <c r="R151" s="376" t="str">
        <f>IF($C150="",AuswahlEtr,VLOOKUP($C150,'ANNEX 1 Emission Factors'!$B$41:$AR$58,COLUMNS('ANNEX 1 Emission Factors'!$B:$H)+(R$6-2014),FALSE))</f>
        <v>Select energy source</v>
      </c>
      <c r="S151" s="376" t="str">
        <f>IF($C150="",AuswahlEtr,VLOOKUP($C150,'ANNEX 1 Emission Factors'!$B$41:$AR$58,COLUMNS('ANNEX 1 Emission Factors'!$B:$H)+(S$6-2014),FALSE))</f>
        <v>Select energy source</v>
      </c>
      <c r="T151" s="376" t="str">
        <f>IF($C150="",AuswahlEtr,VLOOKUP($C150,'ANNEX 1 Emission Factors'!$B$41:$AR$58,COLUMNS('ANNEX 1 Emission Factors'!$B:$H)+(T$6-2014),FALSE))</f>
        <v>Select energy source</v>
      </c>
      <c r="U151" s="376" t="str">
        <f>IF($C150="",AuswahlEtr,VLOOKUP($C150,'ANNEX 1 Emission Factors'!$B$41:$AR$58,COLUMNS('ANNEX 1 Emission Factors'!$B:$H)+(U$6-2014),FALSE))</f>
        <v>Select energy source</v>
      </c>
      <c r="V151" s="376" t="str">
        <f>IF($C150="",AuswahlEtr,VLOOKUP($C150,'ANNEX 1 Emission Factors'!$B$41:$AR$58,COLUMNS('ANNEX 1 Emission Factors'!$B:$H)+(V$6-2014),FALSE))</f>
        <v>Select energy source</v>
      </c>
      <c r="W151" s="376" t="str">
        <f>IF($C150="",AuswahlEtr,VLOOKUP($C150,'ANNEX 1 Emission Factors'!$B$41:$AR$58,COLUMNS('ANNEX 1 Emission Factors'!$B:$H)+(W$6-2014),FALSE))</f>
        <v>Select energy source</v>
      </c>
      <c r="X151" s="376" t="str">
        <f>IF($C150="",AuswahlEtr,VLOOKUP($C150,'ANNEX 1 Emission Factors'!$B$41:$AR$58,COLUMNS('ANNEX 1 Emission Factors'!$B:$H)+(X$6-2014),FALSE))</f>
        <v>Select energy source</v>
      </c>
      <c r="Y151" s="376" t="str">
        <f>IF($C150="",AuswahlEtr,VLOOKUP($C150,'ANNEX 1 Emission Factors'!$B$41:$AR$58,COLUMNS('ANNEX 1 Emission Factors'!$B:$H)+(Y$6-2014),FALSE))</f>
        <v>Select energy source</v>
      </c>
      <c r="Z151" s="376" t="str">
        <f>IF($C150="",AuswahlEtr,VLOOKUP($C150,'ANNEX 1 Emission Factors'!$B$41:$AR$58,COLUMNS('ANNEX 1 Emission Factors'!$B:$H)+(Z$6-2014),FALSE))</f>
        <v>Select energy source</v>
      </c>
      <c r="AA151" s="376" t="str">
        <f>IF($C150="",AuswahlEtr,VLOOKUP($C150,'ANNEX 1 Emission Factors'!$B$41:$AR$58,COLUMNS('ANNEX 1 Emission Factors'!$B:$H)+(AA$6-2014),FALSE))</f>
        <v>Select energy source</v>
      </c>
      <c r="AB151" s="376" t="str">
        <f>IF($C150="",AuswahlEtr,VLOOKUP($C150,'ANNEX 1 Emission Factors'!$B$41:$AR$58,COLUMNS('ANNEX 1 Emission Factors'!$B:$H)+(AB$6-2014),FALSE))</f>
        <v>Select energy source</v>
      </c>
      <c r="AC151" s="376" t="str">
        <f>IF($C150="",AuswahlEtr,VLOOKUP($C150,'ANNEX 1 Emission Factors'!$B$41:$AR$58,COLUMNS('ANNEX 1 Emission Factors'!$B:$H)+(AC$6-2014),FALSE))</f>
        <v>Select energy source</v>
      </c>
      <c r="AD151" s="376" t="str">
        <f>IF($C150="",AuswahlEtr,VLOOKUP($C150,'ANNEX 1 Emission Factors'!$B$41:$AR$58,COLUMNS('ANNEX 1 Emission Factors'!$B:$H)+(AD$6-2014),FALSE))</f>
        <v>Select energy source</v>
      </c>
      <c r="AE151" s="376" t="str">
        <f>IF($C150="",AuswahlEtr,VLOOKUP($C150,'ANNEX 1 Emission Factors'!$B$41:$AR$58,COLUMNS('ANNEX 1 Emission Factors'!$B:$H)+(AE$6-2014),FALSE))</f>
        <v>Select energy source</v>
      </c>
      <c r="AF151" s="376" t="str">
        <f>IF($C150="",AuswahlEtr,VLOOKUP($C150,'ANNEX 1 Emission Factors'!$B$41:$AR$58,COLUMNS('ANNEX 1 Emission Factors'!$B:$H)+(AF$6-2014),FALSE))</f>
        <v>Select energy source</v>
      </c>
      <c r="AG151" s="376" t="str">
        <f>IF($C150="",AuswahlEtr,VLOOKUP($C150,'ANNEX 1 Emission Factors'!$B$41:$AR$58,COLUMNS('ANNEX 1 Emission Factors'!$B:$H)+(AG$6-2014),FALSE))</f>
        <v>Select energy source</v>
      </c>
      <c r="AH151" s="376" t="str">
        <f>IF($C150="",AuswahlEtr,VLOOKUP($C150,'ANNEX 1 Emission Factors'!$B$41:$AR$58,COLUMNS('ANNEX 1 Emission Factors'!$B:$H)+(AH$6-2014),FALSE))</f>
        <v>Select energy source</v>
      </c>
      <c r="AI151" s="376" t="str">
        <f>IF($C150="",AuswahlEtr,VLOOKUP($C150,'ANNEX 1 Emission Factors'!$B$41:$AR$58,COLUMNS('ANNEX 1 Emission Factors'!$B:$H)+(AI$6-2014),FALSE))</f>
        <v>Select energy source</v>
      </c>
      <c r="AJ151" s="376" t="str">
        <f>IF($C150="",AuswahlEtr,VLOOKUP($C150,'ANNEX 1 Emission Factors'!$B$41:$AR$58,COLUMNS('ANNEX 1 Emission Factors'!$B:$H)+(AJ$6-2014),FALSE))</f>
        <v>Select energy source</v>
      </c>
      <c r="AK151" s="376" t="str">
        <f>IF($C150="",AuswahlEtr,VLOOKUP($C150,'ANNEX 1 Emission Factors'!$B$41:$AR$58,COLUMNS('ANNEX 1 Emission Factors'!$B:$H)+(AK$6-2014),FALSE))</f>
        <v>Select energy source</v>
      </c>
      <c r="AL151" s="376" t="str">
        <f>IF($C150="",AuswahlEtr,VLOOKUP($C150,'ANNEX 1 Emission Factors'!$B$41:$AR$58,COLUMNS('ANNEX 1 Emission Factors'!$B:$H)+(AL$6-2014),FALSE))</f>
        <v>Select energy source</v>
      </c>
    </row>
    <row r="152" spans="2:38" ht="17.25" customHeight="1" thickBot="1">
      <c r="B152" s="64"/>
      <c r="C152" s="75" t="str">
        <f t="shared" si="559"/>
        <v>Amount of energy</v>
      </c>
      <c r="D152" s="823" t="str">
        <f t="shared" si="559"/>
        <v>[kWh]</v>
      </c>
      <c r="E152" s="824"/>
      <c r="F152" s="172"/>
      <c r="G152" s="91" t="str">
        <f>IF('PART 1 Status assessment'!H124="","",'PART 1 Status assessment'!H124)</f>
        <v/>
      </c>
      <c r="H152" s="382" t="str">
        <f t="shared" ref="H152:I152" si="560">IF(ISBLANK(G152),"",G152)</f>
        <v/>
      </c>
      <c r="I152" s="386" t="str">
        <f t="shared" si="560"/>
        <v/>
      </c>
      <c r="J152" s="386" t="str">
        <f t="shared" ref="J152" si="561">IF(ISBLANK(I152),"",I152)</f>
        <v/>
      </c>
      <c r="K152" s="386" t="str">
        <f t="shared" ref="K152" si="562">IF(ISBLANK(J152),"",J152)</f>
        <v/>
      </c>
      <c r="L152" s="386" t="str">
        <f t="shared" ref="L152" si="563">IF(ISBLANK(K152),"",K152)</f>
        <v/>
      </c>
      <c r="M152" s="386" t="str">
        <f t="shared" ref="M152" si="564">IF(ISBLANK(L152),"",L152)</f>
        <v/>
      </c>
      <c r="N152" s="386" t="str">
        <f t="shared" ref="N152" si="565">IF(ISBLANK(M152),"",M152)</f>
        <v/>
      </c>
      <c r="O152" s="386" t="str">
        <f t="shared" ref="O152" si="566">IF(ISBLANK(N152),"",N152)</f>
        <v/>
      </c>
      <c r="P152" s="386" t="str">
        <f t="shared" ref="P152" si="567">IF(ISBLANK(O152),"",O152)</f>
        <v/>
      </c>
      <c r="Q152" s="386" t="str">
        <f t="shared" ref="Q152" si="568">IF(ISBLANK(P152),"",P152)</f>
        <v/>
      </c>
      <c r="R152" s="386" t="str">
        <f t="shared" ref="R152" si="569">IF(ISBLANK(Q152),"",Q152)</f>
        <v/>
      </c>
      <c r="S152" s="386" t="str">
        <f t="shared" ref="S152" si="570">IF(ISBLANK(R152),"",R152)</f>
        <v/>
      </c>
      <c r="T152" s="386" t="str">
        <f t="shared" ref="T152" si="571">IF(ISBLANK(S152),"",S152)</f>
        <v/>
      </c>
      <c r="U152" s="386" t="str">
        <f t="shared" ref="U152" si="572">IF(ISBLANK(T152),"",T152)</f>
        <v/>
      </c>
      <c r="V152" s="386" t="str">
        <f t="shared" ref="V152" si="573">IF(ISBLANK(U152),"",U152)</f>
        <v/>
      </c>
      <c r="W152" s="386" t="str">
        <f t="shared" ref="W152" si="574">IF(ISBLANK(V152),"",V152)</f>
        <v/>
      </c>
      <c r="X152" s="386" t="str">
        <f t="shared" ref="X152" si="575">IF(ISBLANK(W152),"",W152)</f>
        <v/>
      </c>
      <c r="Y152" s="386" t="str">
        <f t="shared" ref="Y152" si="576">IF(ISBLANK(X152),"",X152)</f>
        <v/>
      </c>
      <c r="Z152" s="386" t="str">
        <f t="shared" ref="Z152" si="577">IF(ISBLANK(Y152),"",Y152)</f>
        <v/>
      </c>
      <c r="AA152" s="386" t="str">
        <f t="shared" ref="AA152" si="578">IF(ISBLANK(Z152),"",Z152)</f>
        <v/>
      </c>
      <c r="AB152" s="386" t="str">
        <f t="shared" ref="AB152" si="579">IF(ISBLANK(AA152),"",AA152)</f>
        <v/>
      </c>
      <c r="AC152" s="386" t="str">
        <f t="shared" ref="AC152" si="580">IF(ISBLANK(AB152),"",AB152)</f>
        <v/>
      </c>
      <c r="AD152" s="386" t="str">
        <f t="shared" ref="AD152" si="581">IF(ISBLANK(AC152),"",AC152)</f>
        <v/>
      </c>
      <c r="AE152" s="386" t="str">
        <f t="shared" ref="AE152" si="582">IF(ISBLANK(AD152),"",AD152)</f>
        <v/>
      </c>
      <c r="AF152" s="386" t="str">
        <f t="shared" ref="AF152" si="583">IF(ISBLANK(AE152),"",AE152)</f>
        <v/>
      </c>
      <c r="AG152" s="386" t="str">
        <f t="shared" ref="AG152" si="584">IF(ISBLANK(AF152),"",AF152)</f>
        <v/>
      </c>
      <c r="AH152" s="386" t="str">
        <f t="shared" ref="AH152" si="585">IF(ISBLANK(AG152),"",AG152)</f>
        <v/>
      </c>
      <c r="AI152" s="386" t="str">
        <f t="shared" ref="AI152" si="586">IF(ISBLANK(AH152),"",AH152)</f>
        <v/>
      </c>
      <c r="AJ152" s="386" t="str">
        <f t="shared" ref="AJ152" si="587">IF(ISBLANK(AI152),"",AI152)</f>
        <v/>
      </c>
      <c r="AK152" s="386" t="str">
        <f t="shared" ref="AK152" si="588">IF(ISBLANK(AJ152),"",AJ152)</f>
        <v/>
      </c>
      <c r="AL152" s="386" t="str">
        <f t="shared" ref="AL152" si="589">IF(ISBLANK(AK152),"",AK152)</f>
        <v/>
      </c>
    </row>
    <row r="153" spans="2:38" ht="17.25" customHeight="1">
      <c r="B153" s="64"/>
      <c r="C153" s="15"/>
      <c r="D153" s="40"/>
      <c r="E153" s="63"/>
      <c r="F153" s="166"/>
      <c r="G153" s="66"/>
      <c r="H153" s="63"/>
      <c r="I153" s="385"/>
      <c r="J153" s="385"/>
      <c r="K153" s="385"/>
      <c r="L153" s="385"/>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385"/>
      <c r="AL153" s="385"/>
    </row>
    <row r="154" spans="2:38" s="42" customFormat="1" ht="17.25" customHeight="1" thickBot="1">
      <c r="B154" s="67"/>
      <c r="C154" s="498" t="str">
        <f>HLOOKUP(Start!$B$14,Sprachen_allg!B:Z,ROWS(Sprachen_allg!1:193),FALSE)</f>
        <v>Subarea 2/Consumer 2 -Thermal energy</v>
      </c>
      <c r="D154" s="40"/>
      <c r="E154" s="40"/>
      <c r="F154" s="169"/>
      <c r="G154" s="68"/>
      <c r="H154" s="40"/>
      <c r="I154" s="371"/>
      <c r="J154" s="371"/>
      <c r="K154" s="371"/>
      <c r="L154" s="371"/>
      <c r="M154" s="371"/>
      <c r="N154" s="371"/>
      <c r="O154" s="371"/>
      <c r="P154" s="371"/>
      <c r="Q154" s="371"/>
      <c r="R154" s="371"/>
      <c r="S154" s="371"/>
      <c r="T154" s="371"/>
      <c r="U154" s="371"/>
      <c r="V154" s="371"/>
      <c r="W154" s="371"/>
      <c r="X154" s="371"/>
      <c r="Y154" s="371"/>
      <c r="Z154" s="371"/>
      <c r="AA154" s="371"/>
      <c r="AB154" s="371"/>
      <c r="AC154" s="371"/>
      <c r="AD154" s="371"/>
      <c r="AE154" s="371"/>
      <c r="AF154" s="371"/>
      <c r="AG154" s="371"/>
      <c r="AH154" s="371"/>
      <c r="AI154" s="371"/>
      <c r="AJ154" s="371"/>
      <c r="AK154" s="371"/>
      <c r="AL154" s="371"/>
    </row>
    <row r="155" spans="2:38" ht="17.25" customHeight="1">
      <c r="B155" s="64"/>
      <c r="C155" s="69" t="str">
        <f>C149</f>
        <v>Type of energy source</v>
      </c>
      <c r="D155" s="70"/>
      <c r="E155" s="71"/>
      <c r="F155" s="166"/>
      <c r="G155" s="66"/>
      <c r="H155" s="63"/>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5"/>
      <c r="AI155" s="385"/>
      <c r="AJ155" s="385"/>
      <c r="AK155" s="385"/>
      <c r="AL155" s="385"/>
    </row>
    <row r="156" spans="2:38" ht="17.25" customHeight="1">
      <c r="B156" s="64"/>
      <c r="C156" s="827" t="str">
        <f>IF('PART 1 Status assessment'!C128="","",'PART 1 Status assessment'!C128)</f>
        <v/>
      </c>
      <c r="D156" s="828"/>
      <c r="E156" s="829"/>
      <c r="F156" s="166"/>
      <c r="G156" s="66"/>
      <c r="H156" s="400"/>
      <c r="I156" s="378"/>
      <c r="J156" s="378"/>
      <c r="K156" s="378"/>
      <c r="L156" s="378"/>
      <c r="M156" s="378"/>
      <c r="N156" s="378"/>
      <c r="O156" s="378"/>
      <c r="P156" s="378"/>
      <c r="Q156" s="378"/>
      <c r="R156" s="378"/>
      <c r="S156" s="378"/>
      <c r="T156" s="378"/>
      <c r="U156" s="378"/>
      <c r="V156" s="378"/>
      <c r="W156" s="378"/>
      <c r="X156" s="378"/>
      <c r="Y156" s="378"/>
      <c r="Z156" s="378"/>
      <c r="AA156" s="378"/>
      <c r="AB156" s="378"/>
      <c r="AC156" s="378"/>
      <c r="AD156" s="378"/>
      <c r="AE156" s="378"/>
      <c r="AF156" s="378"/>
      <c r="AG156" s="378"/>
      <c r="AH156" s="378"/>
      <c r="AI156" s="378"/>
      <c r="AJ156" s="378"/>
      <c r="AK156" s="378"/>
      <c r="AL156" s="378"/>
    </row>
    <row r="157" spans="2:38" ht="17.25" customHeight="1">
      <c r="B157" s="64"/>
      <c r="C157" s="357" t="str">
        <f t="shared" ref="C157:D158" si="590">C151</f>
        <v>CO2 factor [kgCO2eq/kWh]</v>
      </c>
      <c r="D157" s="833" t="str">
        <f t="shared" si="590"/>
        <v>[kgCO2eq/kWh]</v>
      </c>
      <c r="E157" s="834"/>
      <c r="F157" s="166"/>
      <c r="G157" s="94"/>
      <c r="H157" s="401" t="str">
        <f>IF($C156="",AuswahlEtr,VLOOKUP($C156,'ANNEX 1 Emission Factors'!$B$41:$AR$58,COLUMNS('ANNEX 1 Emission Factors'!$B:$H)+(H$6-2014),FALSE))</f>
        <v>Select energy source</v>
      </c>
      <c r="I157" s="376" t="str">
        <f>IF($C156="",AuswahlEtr,VLOOKUP($C156,'ANNEX 1 Emission Factors'!$B$41:$AR$58,COLUMNS('ANNEX 1 Emission Factors'!$B:$H)+(I$6-2014),FALSE))</f>
        <v>Select energy source</v>
      </c>
      <c r="J157" s="376" t="str">
        <f>IF($C156="",AuswahlEtr,VLOOKUP($C156,'ANNEX 1 Emission Factors'!$B$41:$AR$58,COLUMNS('ANNEX 1 Emission Factors'!$B:$H)+(J$6-2014),FALSE))</f>
        <v>Select energy source</v>
      </c>
      <c r="K157" s="376" t="str">
        <f>IF($C156="",AuswahlEtr,VLOOKUP($C156,'ANNEX 1 Emission Factors'!$B$41:$AR$58,COLUMNS('ANNEX 1 Emission Factors'!$B:$H)+(K$6-2014),FALSE))</f>
        <v>Select energy source</v>
      </c>
      <c r="L157" s="376" t="str">
        <f>IF($C156="",AuswahlEtr,VLOOKUP($C156,'ANNEX 1 Emission Factors'!$B$41:$AR$58,COLUMNS('ANNEX 1 Emission Factors'!$B:$H)+(L$6-2014),FALSE))</f>
        <v>Select energy source</v>
      </c>
      <c r="M157" s="376" t="str">
        <f>IF($C156="",AuswahlEtr,VLOOKUP($C156,'ANNEX 1 Emission Factors'!$B$41:$AR$58,COLUMNS('ANNEX 1 Emission Factors'!$B:$H)+(M$6-2014),FALSE))</f>
        <v>Select energy source</v>
      </c>
      <c r="N157" s="376" t="str">
        <f>IF($C156="",AuswahlEtr,VLOOKUP($C156,'ANNEX 1 Emission Factors'!$B$41:$AR$58,COLUMNS('ANNEX 1 Emission Factors'!$B:$H)+(N$6-2014),FALSE))</f>
        <v>Select energy source</v>
      </c>
      <c r="O157" s="376" t="str">
        <f>IF($C156="",AuswahlEtr,VLOOKUP($C156,'ANNEX 1 Emission Factors'!$B$41:$AR$58,COLUMNS('ANNEX 1 Emission Factors'!$B:$H)+(O$6-2014),FALSE))</f>
        <v>Select energy source</v>
      </c>
      <c r="P157" s="376" t="str">
        <f>IF($C156="",AuswahlEtr,VLOOKUP($C156,'ANNEX 1 Emission Factors'!$B$41:$AR$58,COLUMNS('ANNEX 1 Emission Factors'!$B:$H)+(P$6-2014),FALSE))</f>
        <v>Select energy source</v>
      </c>
      <c r="Q157" s="376" t="str">
        <f>IF($C156="",AuswahlEtr,VLOOKUP($C156,'ANNEX 1 Emission Factors'!$B$41:$AR$58,COLUMNS('ANNEX 1 Emission Factors'!$B:$H)+(Q$6-2014),FALSE))</f>
        <v>Select energy source</v>
      </c>
      <c r="R157" s="376" t="str">
        <f>IF($C156="",AuswahlEtr,VLOOKUP($C156,'ANNEX 1 Emission Factors'!$B$41:$AR$58,COLUMNS('ANNEX 1 Emission Factors'!$B:$H)+(R$6-2014),FALSE))</f>
        <v>Select energy source</v>
      </c>
      <c r="S157" s="376" t="str">
        <f>IF($C156="",AuswahlEtr,VLOOKUP($C156,'ANNEX 1 Emission Factors'!$B$41:$AR$58,COLUMNS('ANNEX 1 Emission Factors'!$B:$H)+(S$6-2014),FALSE))</f>
        <v>Select energy source</v>
      </c>
      <c r="T157" s="376" t="str">
        <f>IF($C156="",AuswahlEtr,VLOOKUP($C156,'ANNEX 1 Emission Factors'!$B$41:$AR$58,COLUMNS('ANNEX 1 Emission Factors'!$B:$H)+(T$6-2014),FALSE))</f>
        <v>Select energy source</v>
      </c>
      <c r="U157" s="376" t="str">
        <f>IF($C156="",AuswahlEtr,VLOOKUP($C156,'ANNEX 1 Emission Factors'!$B$41:$AR$58,COLUMNS('ANNEX 1 Emission Factors'!$B:$H)+(U$6-2014),FALSE))</f>
        <v>Select energy source</v>
      </c>
      <c r="V157" s="376" t="str">
        <f>IF($C156="",AuswahlEtr,VLOOKUP($C156,'ANNEX 1 Emission Factors'!$B$41:$AR$58,COLUMNS('ANNEX 1 Emission Factors'!$B:$H)+(V$6-2014),FALSE))</f>
        <v>Select energy source</v>
      </c>
      <c r="W157" s="376" t="str">
        <f>IF($C156="",AuswahlEtr,VLOOKUP($C156,'ANNEX 1 Emission Factors'!$B$41:$AR$58,COLUMNS('ANNEX 1 Emission Factors'!$B:$H)+(W$6-2014),FALSE))</f>
        <v>Select energy source</v>
      </c>
      <c r="X157" s="376" t="str">
        <f>IF($C156="",AuswahlEtr,VLOOKUP($C156,'ANNEX 1 Emission Factors'!$B$41:$AR$58,COLUMNS('ANNEX 1 Emission Factors'!$B:$H)+(X$6-2014),FALSE))</f>
        <v>Select energy source</v>
      </c>
      <c r="Y157" s="376" t="str">
        <f>IF($C156="",AuswahlEtr,VLOOKUP($C156,'ANNEX 1 Emission Factors'!$B$41:$AR$58,COLUMNS('ANNEX 1 Emission Factors'!$B:$H)+(Y$6-2014),FALSE))</f>
        <v>Select energy source</v>
      </c>
      <c r="Z157" s="376" t="str">
        <f>IF($C156="",AuswahlEtr,VLOOKUP($C156,'ANNEX 1 Emission Factors'!$B$41:$AR$58,COLUMNS('ANNEX 1 Emission Factors'!$B:$H)+(Z$6-2014),FALSE))</f>
        <v>Select energy source</v>
      </c>
      <c r="AA157" s="376" t="str">
        <f>IF($C156="",AuswahlEtr,VLOOKUP($C156,'ANNEX 1 Emission Factors'!$B$41:$AR$58,COLUMNS('ANNEX 1 Emission Factors'!$B:$H)+(AA$6-2014),FALSE))</f>
        <v>Select energy source</v>
      </c>
      <c r="AB157" s="376" t="str">
        <f>IF($C156="",AuswahlEtr,VLOOKUP($C156,'ANNEX 1 Emission Factors'!$B$41:$AR$58,COLUMNS('ANNEX 1 Emission Factors'!$B:$H)+(AB$6-2014),FALSE))</f>
        <v>Select energy source</v>
      </c>
      <c r="AC157" s="376" t="str">
        <f>IF($C156="",AuswahlEtr,VLOOKUP($C156,'ANNEX 1 Emission Factors'!$B$41:$AR$58,COLUMNS('ANNEX 1 Emission Factors'!$B:$H)+(AC$6-2014),FALSE))</f>
        <v>Select energy source</v>
      </c>
      <c r="AD157" s="376" t="str">
        <f>IF($C156="",AuswahlEtr,VLOOKUP($C156,'ANNEX 1 Emission Factors'!$B$41:$AR$58,COLUMNS('ANNEX 1 Emission Factors'!$B:$H)+(AD$6-2014),FALSE))</f>
        <v>Select energy source</v>
      </c>
      <c r="AE157" s="376" t="str">
        <f>IF($C156="",AuswahlEtr,VLOOKUP($C156,'ANNEX 1 Emission Factors'!$B$41:$AR$58,COLUMNS('ANNEX 1 Emission Factors'!$B:$H)+(AE$6-2014),FALSE))</f>
        <v>Select energy source</v>
      </c>
      <c r="AF157" s="376" t="str">
        <f>IF($C156="",AuswahlEtr,VLOOKUP($C156,'ANNEX 1 Emission Factors'!$B$41:$AR$58,COLUMNS('ANNEX 1 Emission Factors'!$B:$H)+(AF$6-2014),FALSE))</f>
        <v>Select energy source</v>
      </c>
      <c r="AG157" s="376" t="str">
        <f>IF($C156="",AuswahlEtr,VLOOKUP($C156,'ANNEX 1 Emission Factors'!$B$41:$AR$58,COLUMNS('ANNEX 1 Emission Factors'!$B:$H)+(AG$6-2014),FALSE))</f>
        <v>Select energy source</v>
      </c>
      <c r="AH157" s="376" t="str">
        <f>IF($C156="",AuswahlEtr,VLOOKUP($C156,'ANNEX 1 Emission Factors'!$B$41:$AR$58,COLUMNS('ANNEX 1 Emission Factors'!$B:$H)+(AH$6-2014),FALSE))</f>
        <v>Select energy source</v>
      </c>
      <c r="AI157" s="376" t="str">
        <f>IF($C156="",AuswahlEtr,VLOOKUP($C156,'ANNEX 1 Emission Factors'!$B$41:$AR$58,COLUMNS('ANNEX 1 Emission Factors'!$B:$H)+(AI$6-2014),FALSE))</f>
        <v>Select energy source</v>
      </c>
      <c r="AJ157" s="376" t="str">
        <f>IF($C156="",AuswahlEtr,VLOOKUP($C156,'ANNEX 1 Emission Factors'!$B$41:$AR$58,COLUMNS('ANNEX 1 Emission Factors'!$B:$H)+(AJ$6-2014),FALSE))</f>
        <v>Select energy source</v>
      </c>
      <c r="AK157" s="376" t="str">
        <f>IF($C156="",AuswahlEtr,VLOOKUP($C156,'ANNEX 1 Emission Factors'!$B$41:$AR$58,COLUMNS('ANNEX 1 Emission Factors'!$B:$H)+(AK$6-2014),FALSE))</f>
        <v>Select energy source</v>
      </c>
      <c r="AL157" s="376" t="str">
        <f>IF($C156="",AuswahlEtr,VLOOKUP($C156,'ANNEX 1 Emission Factors'!$B$41:$AR$58,COLUMNS('ANNEX 1 Emission Factors'!$B:$H)+(AL$6-2014),FALSE))</f>
        <v>Select energy source</v>
      </c>
    </row>
    <row r="158" spans="2:38" ht="17.25" customHeight="1" thickBot="1">
      <c r="B158" s="64"/>
      <c r="C158" s="75" t="str">
        <f t="shared" si="590"/>
        <v>Amount of energy</v>
      </c>
      <c r="D158" s="823" t="str">
        <f t="shared" si="590"/>
        <v>[kWh]</v>
      </c>
      <c r="E158" s="824"/>
      <c r="F158" s="172"/>
      <c r="G158" s="91" t="str">
        <f>IF('PART 1 Status assessment'!H130="","",'PART 1 Status assessment'!H130)</f>
        <v/>
      </c>
      <c r="H158" s="382" t="str">
        <f t="shared" ref="H158:I158" si="591">IF(ISBLANK(G158),"",G158)</f>
        <v/>
      </c>
      <c r="I158" s="386" t="str">
        <f t="shared" si="591"/>
        <v/>
      </c>
      <c r="J158" s="386" t="str">
        <f t="shared" ref="J158" si="592">IF(ISBLANK(I158),"",I158)</f>
        <v/>
      </c>
      <c r="K158" s="386" t="str">
        <f t="shared" ref="K158" si="593">IF(ISBLANK(J158),"",J158)</f>
        <v/>
      </c>
      <c r="L158" s="386" t="str">
        <f t="shared" ref="L158" si="594">IF(ISBLANK(K158),"",K158)</f>
        <v/>
      </c>
      <c r="M158" s="386" t="str">
        <f t="shared" ref="M158" si="595">IF(ISBLANK(L158),"",L158)</f>
        <v/>
      </c>
      <c r="N158" s="386" t="str">
        <f t="shared" ref="N158" si="596">IF(ISBLANK(M158),"",M158)</f>
        <v/>
      </c>
      <c r="O158" s="386" t="str">
        <f t="shared" ref="O158" si="597">IF(ISBLANK(N158),"",N158)</f>
        <v/>
      </c>
      <c r="P158" s="386" t="str">
        <f t="shared" ref="P158" si="598">IF(ISBLANK(O158),"",O158)</f>
        <v/>
      </c>
      <c r="Q158" s="386" t="str">
        <f t="shared" ref="Q158" si="599">IF(ISBLANK(P158),"",P158)</f>
        <v/>
      </c>
      <c r="R158" s="386" t="str">
        <f t="shared" ref="R158" si="600">IF(ISBLANK(Q158),"",Q158)</f>
        <v/>
      </c>
      <c r="S158" s="386" t="str">
        <f t="shared" ref="S158" si="601">IF(ISBLANK(R158),"",R158)</f>
        <v/>
      </c>
      <c r="T158" s="386" t="str">
        <f t="shared" ref="T158" si="602">IF(ISBLANK(S158),"",S158)</f>
        <v/>
      </c>
      <c r="U158" s="386" t="str">
        <f t="shared" ref="U158" si="603">IF(ISBLANK(T158),"",T158)</f>
        <v/>
      </c>
      <c r="V158" s="386" t="str">
        <f t="shared" ref="V158" si="604">IF(ISBLANK(U158),"",U158)</f>
        <v/>
      </c>
      <c r="W158" s="386" t="str">
        <f t="shared" ref="W158" si="605">IF(ISBLANK(V158),"",V158)</f>
        <v/>
      </c>
      <c r="X158" s="386" t="str">
        <f t="shared" ref="X158" si="606">IF(ISBLANK(W158),"",W158)</f>
        <v/>
      </c>
      <c r="Y158" s="386" t="str">
        <f t="shared" ref="Y158" si="607">IF(ISBLANK(X158),"",X158)</f>
        <v/>
      </c>
      <c r="Z158" s="386" t="str">
        <f t="shared" ref="Z158" si="608">IF(ISBLANK(Y158),"",Y158)</f>
        <v/>
      </c>
      <c r="AA158" s="386" t="str">
        <f t="shared" ref="AA158" si="609">IF(ISBLANK(Z158),"",Z158)</f>
        <v/>
      </c>
      <c r="AB158" s="386" t="str">
        <f t="shared" ref="AB158" si="610">IF(ISBLANK(AA158),"",AA158)</f>
        <v/>
      </c>
      <c r="AC158" s="386" t="str">
        <f t="shared" ref="AC158" si="611">IF(ISBLANK(AB158),"",AB158)</f>
        <v/>
      </c>
      <c r="AD158" s="386" t="str">
        <f t="shared" ref="AD158" si="612">IF(ISBLANK(AC158),"",AC158)</f>
        <v/>
      </c>
      <c r="AE158" s="386" t="str">
        <f t="shared" ref="AE158" si="613">IF(ISBLANK(AD158),"",AD158)</f>
        <v/>
      </c>
      <c r="AF158" s="386" t="str">
        <f t="shared" ref="AF158" si="614">IF(ISBLANK(AE158),"",AE158)</f>
        <v/>
      </c>
      <c r="AG158" s="386" t="str">
        <f t="shared" ref="AG158" si="615">IF(ISBLANK(AF158),"",AF158)</f>
        <v/>
      </c>
      <c r="AH158" s="386" t="str">
        <f t="shared" ref="AH158" si="616">IF(ISBLANK(AG158),"",AG158)</f>
        <v/>
      </c>
      <c r="AI158" s="386" t="str">
        <f t="shared" ref="AI158" si="617">IF(ISBLANK(AH158),"",AH158)</f>
        <v/>
      </c>
      <c r="AJ158" s="386" t="str">
        <f t="shared" ref="AJ158" si="618">IF(ISBLANK(AI158),"",AI158)</f>
        <v/>
      </c>
      <c r="AK158" s="386" t="str">
        <f t="shared" ref="AK158" si="619">IF(ISBLANK(AJ158),"",AJ158)</f>
        <v/>
      </c>
      <c r="AL158" s="386" t="str">
        <f t="shared" ref="AL158" si="620">IF(ISBLANK(AK158),"",AK158)</f>
        <v/>
      </c>
    </row>
    <row r="159" spans="2:38" ht="17.25" customHeight="1">
      <c r="B159" s="64"/>
      <c r="C159" s="15"/>
      <c r="D159" s="40"/>
      <c r="E159" s="63"/>
      <c r="F159" s="166"/>
      <c r="G159" s="66"/>
      <c r="H159" s="63"/>
      <c r="I159" s="385"/>
      <c r="J159" s="385"/>
      <c r="K159" s="385"/>
      <c r="L159" s="385"/>
      <c r="M159" s="385"/>
      <c r="N159" s="385"/>
      <c r="O159" s="385"/>
      <c r="P159" s="385"/>
      <c r="Q159" s="385"/>
      <c r="R159" s="385"/>
      <c r="S159" s="385"/>
      <c r="T159" s="385"/>
      <c r="U159" s="385"/>
      <c r="V159" s="385"/>
      <c r="W159" s="385"/>
      <c r="X159" s="385"/>
      <c r="Y159" s="385"/>
      <c r="Z159" s="385"/>
      <c r="AA159" s="385"/>
      <c r="AB159" s="385"/>
      <c r="AC159" s="385"/>
      <c r="AD159" s="385"/>
      <c r="AE159" s="385"/>
      <c r="AF159" s="385"/>
      <c r="AG159" s="385"/>
      <c r="AH159" s="385"/>
      <c r="AI159" s="385"/>
      <c r="AJ159" s="385"/>
      <c r="AK159" s="385"/>
      <c r="AL159" s="385"/>
    </row>
    <row r="160" spans="2:38" s="42" customFormat="1" ht="17.25" customHeight="1" thickBot="1">
      <c r="B160" s="67"/>
      <c r="C160" s="498" t="str">
        <f>HLOOKUP(Start!$B$14,Sprachen_allg!B:Z,ROWS(Sprachen_allg!1:194),FALSE)</f>
        <v>Subarea 3/Consumer 3 -Thermal energy</v>
      </c>
      <c r="D160" s="40"/>
      <c r="E160" s="40"/>
      <c r="F160" s="169"/>
      <c r="G160" s="68"/>
      <c r="H160" s="40"/>
      <c r="I160" s="371"/>
      <c r="J160" s="371"/>
      <c r="K160" s="371"/>
      <c r="L160" s="371"/>
      <c r="M160" s="371"/>
      <c r="N160" s="371"/>
      <c r="O160" s="371"/>
      <c r="P160" s="371"/>
      <c r="Q160" s="371"/>
      <c r="R160" s="371"/>
      <c r="S160" s="371"/>
      <c r="T160" s="371"/>
      <c r="U160" s="371"/>
      <c r="V160" s="371"/>
      <c r="W160" s="371"/>
      <c r="X160" s="371"/>
      <c r="Y160" s="371"/>
      <c r="Z160" s="371"/>
      <c r="AA160" s="371"/>
      <c r="AB160" s="371"/>
      <c r="AC160" s="371"/>
      <c r="AD160" s="371"/>
      <c r="AE160" s="371"/>
      <c r="AF160" s="371"/>
      <c r="AG160" s="371"/>
      <c r="AH160" s="371"/>
      <c r="AI160" s="371"/>
      <c r="AJ160" s="371"/>
      <c r="AK160" s="371"/>
      <c r="AL160" s="371"/>
    </row>
    <row r="161" spans="2:38" ht="17.25" customHeight="1">
      <c r="B161" s="64"/>
      <c r="C161" s="69" t="str">
        <f>C155</f>
        <v>Type of energy source</v>
      </c>
      <c r="D161" s="70"/>
      <c r="E161" s="71"/>
      <c r="F161" s="166"/>
      <c r="G161" s="66"/>
      <c r="H161" s="63"/>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5"/>
      <c r="AJ161" s="385"/>
      <c r="AK161" s="385"/>
      <c r="AL161" s="385"/>
    </row>
    <row r="162" spans="2:38" ht="17.25" customHeight="1">
      <c r="B162" s="64"/>
      <c r="C162" s="827" t="str">
        <f>IF('PART 1 Status assessment'!C134="","",'PART 1 Status assessment'!C134)</f>
        <v/>
      </c>
      <c r="D162" s="828"/>
      <c r="E162" s="829"/>
      <c r="F162" s="166"/>
      <c r="G162" s="66"/>
      <c r="H162" s="400"/>
      <c r="I162" s="378"/>
      <c r="J162" s="378"/>
      <c r="K162" s="378"/>
      <c r="L162" s="378"/>
      <c r="M162" s="378"/>
      <c r="N162" s="378"/>
      <c r="O162" s="378"/>
      <c r="P162" s="378"/>
      <c r="Q162" s="378"/>
      <c r="R162" s="378"/>
      <c r="S162" s="378"/>
      <c r="T162" s="378"/>
      <c r="U162" s="378"/>
      <c r="V162" s="378"/>
      <c r="W162" s="378"/>
      <c r="X162" s="378"/>
      <c r="Y162" s="378"/>
      <c r="Z162" s="378"/>
      <c r="AA162" s="378"/>
      <c r="AB162" s="378"/>
      <c r="AC162" s="378"/>
      <c r="AD162" s="378"/>
      <c r="AE162" s="378"/>
      <c r="AF162" s="378"/>
      <c r="AG162" s="378"/>
      <c r="AH162" s="378"/>
      <c r="AI162" s="378"/>
      <c r="AJ162" s="378"/>
      <c r="AK162" s="378"/>
      <c r="AL162" s="378"/>
    </row>
    <row r="163" spans="2:38" ht="17.25" customHeight="1">
      <c r="B163" s="64"/>
      <c r="C163" s="357" t="str">
        <f t="shared" ref="C163:D164" si="621">C157</f>
        <v>CO2 factor [kgCO2eq/kWh]</v>
      </c>
      <c r="D163" s="833" t="str">
        <f t="shared" si="621"/>
        <v>[kgCO2eq/kWh]</v>
      </c>
      <c r="E163" s="834"/>
      <c r="F163" s="166"/>
      <c r="G163" s="94"/>
      <c r="H163" s="401" t="str">
        <f>IF($C162="",AuswahlEtr,VLOOKUP($C162,'ANNEX 1 Emission Factors'!$B$41:$AR$58,COLUMNS('ANNEX 1 Emission Factors'!$B:$H)+(H$6-2014),FALSE))</f>
        <v>Select energy source</v>
      </c>
      <c r="I163" s="376" t="str">
        <f>IF($C162="",AuswahlEtr,VLOOKUP($C162,'ANNEX 1 Emission Factors'!$B$41:$AR$58,COLUMNS('ANNEX 1 Emission Factors'!$B:$H)+(I$6-2014),FALSE))</f>
        <v>Select energy source</v>
      </c>
      <c r="J163" s="376" t="str">
        <f>IF($C162="",AuswahlEtr,VLOOKUP($C162,'ANNEX 1 Emission Factors'!$B$41:$AR$58,COLUMNS('ANNEX 1 Emission Factors'!$B:$H)+(J$6-2014),FALSE))</f>
        <v>Select energy source</v>
      </c>
      <c r="K163" s="376" t="str">
        <f>IF($C162="",AuswahlEtr,VLOOKUP($C162,'ANNEX 1 Emission Factors'!$B$41:$AR$58,COLUMNS('ANNEX 1 Emission Factors'!$B:$H)+(K$6-2014),FALSE))</f>
        <v>Select energy source</v>
      </c>
      <c r="L163" s="376" t="str">
        <f>IF($C162="",AuswahlEtr,VLOOKUP($C162,'ANNEX 1 Emission Factors'!$B$41:$AR$58,COLUMNS('ANNEX 1 Emission Factors'!$B:$H)+(L$6-2014),FALSE))</f>
        <v>Select energy source</v>
      </c>
      <c r="M163" s="376" t="str">
        <f>IF($C162="",AuswahlEtr,VLOOKUP($C162,'ANNEX 1 Emission Factors'!$B$41:$AR$58,COLUMNS('ANNEX 1 Emission Factors'!$B:$H)+(M$6-2014),FALSE))</f>
        <v>Select energy source</v>
      </c>
      <c r="N163" s="376" t="str">
        <f>IF($C162="",AuswahlEtr,VLOOKUP($C162,'ANNEX 1 Emission Factors'!$B$41:$AR$58,COLUMNS('ANNEX 1 Emission Factors'!$B:$H)+(N$6-2014),FALSE))</f>
        <v>Select energy source</v>
      </c>
      <c r="O163" s="376" t="str">
        <f>IF($C162="",AuswahlEtr,VLOOKUP($C162,'ANNEX 1 Emission Factors'!$B$41:$AR$58,COLUMNS('ANNEX 1 Emission Factors'!$B:$H)+(O$6-2014),FALSE))</f>
        <v>Select energy source</v>
      </c>
      <c r="P163" s="376" t="str">
        <f>IF($C162="",AuswahlEtr,VLOOKUP($C162,'ANNEX 1 Emission Factors'!$B$41:$AR$58,COLUMNS('ANNEX 1 Emission Factors'!$B:$H)+(P$6-2014),FALSE))</f>
        <v>Select energy source</v>
      </c>
      <c r="Q163" s="376" t="str">
        <f>IF($C162="",AuswahlEtr,VLOOKUP($C162,'ANNEX 1 Emission Factors'!$B$41:$AR$58,COLUMNS('ANNEX 1 Emission Factors'!$B:$H)+(Q$6-2014),FALSE))</f>
        <v>Select energy source</v>
      </c>
      <c r="R163" s="376" t="str">
        <f>IF($C162="",AuswahlEtr,VLOOKUP($C162,'ANNEX 1 Emission Factors'!$B$41:$AR$58,COLUMNS('ANNEX 1 Emission Factors'!$B:$H)+(R$6-2014),FALSE))</f>
        <v>Select energy source</v>
      </c>
      <c r="S163" s="376" t="str">
        <f>IF($C162="",AuswahlEtr,VLOOKUP($C162,'ANNEX 1 Emission Factors'!$B$41:$AR$58,COLUMNS('ANNEX 1 Emission Factors'!$B:$H)+(S$6-2014),FALSE))</f>
        <v>Select energy source</v>
      </c>
      <c r="T163" s="376" t="str">
        <f>IF($C162="",AuswahlEtr,VLOOKUP($C162,'ANNEX 1 Emission Factors'!$B$41:$AR$58,COLUMNS('ANNEX 1 Emission Factors'!$B:$H)+(T$6-2014),FALSE))</f>
        <v>Select energy source</v>
      </c>
      <c r="U163" s="376" t="str">
        <f>IF($C162="",AuswahlEtr,VLOOKUP($C162,'ANNEX 1 Emission Factors'!$B$41:$AR$58,COLUMNS('ANNEX 1 Emission Factors'!$B:$H)+(U$6-2014),FALSE))</f>
        <v>Select energy source</v>
      </c>
      <c r="V163" s="376" t="str">
        <f>IF($C162="",AuswahlEtr,VLOOKUP($C162,'ANNEX 1 Emission Factors'!$B$41:$AR$58,COLUMNS('ANNEX 1 Emission Factors'!$B:$H)+(V$6-2014),FALSE))</f>
        <v>Select energy source</v>
      </c>
      <c r="W163" s="376" t="str">
        <f>IF($C162="",AuswahlEtr,VLOOKUP($C162,'ANNEX 1 Emission Factors'!$B$41:$AR$58,COLUMNS('ANNEX 1 Emission Factors'!$B:$H)+(W$6-2014),FALSE))</f>
        <v>Select energy source</v>
      </c>
      <c r="X163" s="376" t="str">
        <f>IF($C162="",AuswahlEtr,VLOOKUP($C162,'ANNEX 1 Emission Factors'!$B$41:$AR$58,COLUMNS('ANNEX 1 Emission Factors'!$B:$H)+(X$6-2014),FALSE))</f>
        <v>Select energy source</v>
      </c>
      <c r="Y163" s="376" t="str">
        <f>IF($C162="",AuswahlEtr,VLOOKUP($C162,'ANNEX 1 Emission Factors'!$B$41:$AR$58,COLUMNS('ANNEX 1 Emission Factors'!$B:$H)+(Y$6-2014),FALSE))</f>
        <v>Select energy source</v>
      </c>
      <c r="Z163" s="376" t="str">
        <f>IF($C162="",AuswahlEtr,VLOOKUP($C162,'ANNEX 1 Emission Factors'!$B$41:$AR$58,COLUMNS('ANNEX 1 Emission Factors'!$B:$H)+(Z$6-2014),FALSE))</f>
        <v>Select energy source</v>
      </c>
      <c r="AA163" s="376" t="str">
        <f>IF($C162="",AuswahlEtr,VLOOKUP($C162,'ANNEX 1 Emission Factors'!$B$41:$AR$58,COLUMNS('ANNEX 1 Emission Factors'!$B:$H)+(AA$6-2014),FALSE))</f>
        <v>Select energy source</v>
      </c>
      <c r="AB163" s="376" t="str">
        <f>IF($C162="",AuswahlEtr,VLOOKUP($C162,'ANNEX 1 Emission Factors'!$B$41:$AR$58,COLUMNS('ANNEX 1 Emission Factors'!$B:$H)+(AB$6-2014),FALSE))</f>
        <v>Select energy source</v>
      </c>
      <c r="AC163" s="376" t="str">
        <f>IF($C162="",AuswahlEtr,VLOOKUP($C162,'ANNEX 1 Emission Factors'!$B$41:$AR$58,COLUMNS('ANNEX 1 Emission Factors'!$B:$H)+(AC$6-2014),FALSE))</f>
        <v>Select energy source</v>
      </c>
      <c r="AD163" s="376" t="str">
        <f>IF($C162="",AuswahlEtr,VLOOKUP($C162,'ANNEX 1 Emission Factors'!$B$41:$AR$58,COLUMNS('ANNEX 1 Emission Factors'!$B:$H)+(AD$6-2014),FALSE))</f>
        <v>Select energy source</v>
      </c>
      <c r="AE163" s="376" t="str">
        <f>IF($C162="",AuswahlEtr,VLOOKUP($C162,'ANNEX 1 Emission Factors'!$B$41:$AR$58,COLUMNS('ANNEX 1 Emission Factors'!$B:$H)+(AE$6-2014),FALSE))</f>
        <v>Select energy source</v>
      </c>
      <c r="AF163" s="376" t="str">
        <f>IF($C162="",AuswahlEtr,VLOOKUP($C162,'ANNEX 1 Emission Factors'!$B$41:$AR$58,COLUMNS('ANNEX 1 Emission Factors'!$B:$H)+(AF$6-2014),FALSE))</f>
        <v>Select energy source</v>
      </c>
      <c r="AG163" s="376" t="str">
        <f>IF($C162="",AuswahlEtr,VLOOKUP($C162,'ANNEX 1 Emission Factors'!$B$41:$AR$58,COLUMNS('ANNEX 1 Emission Factors'!$B:$H)+(AG$6-2014),FALSE))</f>
        <v>Select energy source</v>
      </c>
      <c r="AH163" s="376" t="str">
        <f>IF($C162="",AuswahlEtr,VLOOKUP($C162,'ANNEX 1 Emission Factors'!$B$41:$AR$58,COLUMNS('ANNEX 1 Emission Factors'!$B:$H)+(AH$6-2014),FALSE))</f>
        <v>Select energy source</v>
      </c>
      <c r="AI163" s="376" t="str">
        <f>IF($C162="",AuswahlEtr,VLOOKUP($C162,'ANNEX 1 Emission Factors'!$B$41:$AR$58,COLUMNS('ANNEX 1 Emission Factors'!$B:$H)+(AI$6-2014),FALSE))</f>
        <v>Select energy source</v>
      </c>
      <c r="AJ163" s="376" t="str">
        <f>IF($C162="",AuswahlEtr,VLOOKUP($C162,'ANNEX 1 Emission Factors'!$B$41:$AR$58,COLUMNS('ANNEX 1 Emission Factors'!$B:$H)+(AJ$6-2014),FALSE))</f>
        <v>Select energy source</v>
      </c>
      <c r="AK163" s="376" t="str">
        <f>IF($C162="",AuswahlEtr,VLOOKUP($C162,'ANNEX 1 Emission Factors'!$B$41:$AR$58,COLUMNS('ANNEX 1 Emission Factors'!$B:$H)+(AK$6-2014),FALSE))</f>
        <v>Select energy source</v>
      </c>
      <c r="AL163" s="376" t="str">
        <f>IF($C162="",AuswahlEtr,VLOOKUP($C162,'ANNEX 1 Emission Factors'!$B$41:$AR$58,COLUMNS('ANNEX 1 Emission Factors'!$B:$H)+(AL$6-2014),FALSE))</f>
        <v>Select energy source</v>
      </c>
    </row>
    <row r="164" spans="2:38" ht="17.25" customHeight="1" thickBot="1">
      <c r="B164" s="64"/>
      <c r="C164" s="75" t="str">
        <f t="shared" si="621"/>
        <v>Amount of energy</v>
      </c>
      <c r="D164" s="823" t="str">
        <f t="shared" si="621"/>
        <v>[kWh]</v>
      </c>
      <c r="E164" s="824"/>
      <c r="F164" s="172"/>
      <c r="G164" s="91" t="str">
        <f>IF('PART 1 Status assessment'!H136="","",'PART 1 Status assessment'!H136)</f>
        <v/>
      </c>
      <c r="H164" s="382" t="str">
        <f t="shared" ref="H164:I164" si="622">IF(ISBLANK(G164),"",G164)</f>
        <v/>
      </c>
      <c r="I164" s="386" t="str">
        <f t="shared" si="622"/>
        <v/>
      </c>
      <c r="J164" s="386" t="str">
        <f t="shared" ref="J164" si="623">IF(ISBLANK(I164),"",I164)</f>
        <v/>
      </c>
      <c r="K164" s="386" t="str">
        <f t="shared" ref="K164" si="624">IF(ISBLANK(J164),"",J164)</f>
        <v/>
      </c>
      <c r="L164" s="386" t="str">
        <f t="shared" ref="L164" si="625">IF(ISBLANK(K164),"",K164)</f>
        <v/>
      </c>
      <c r="M164" s="386" t="str">
        <f t="shared" ref="M164" si="626">IF(ISBLANK(L164),"",L164)</f>
        <v/>
      </c>
      <c r="N164" s="386" t="str">
        <f t="shared" ref="N164" si="627">IF(ISBLANK(M164),"",M164)</f>
        <v/>
      </c>
      <c r="O164" s="386" t="str">
        <f t="shared" ref="O164" si="628">IF(ISBLANK(N164),"",N164)</f>
        <v/>
      </c>
      <c r="P164" s="386" t="str">
        <f t="shared" ref="P164" si="629">IF(ISBLANK(O164),"",O164)</f>
        <v/>
      </c>
      <c r="Q164" s="386" t="str">
        <f t="shared" ref="Q164" si="630">IF(ISBLANK(P164),"",P164)</f>
        <v/>
      </c>
      <c r="R164" s="386" t="str">
        <f t="shared" ref="R164" si="631">IF(ISBLANK(Q164),"",Q164)</f>
        <v/>
      </c>
      <c r="S164" s="386" t="str">
        <f t="shared" ref="S164" si="632">IF(ISBLANK(R164),"",R164)</f>
        <v/>
      </c>
      <c r="T164" s="386" t="str">
        <f t="shared" ref="T164" si="633">IF(ISBLANK(S164),"",S164)</f>
        <v/>
      </c>
      <c r="U164" s="386" t="str">
        <f t="shared" ref="U164" si="634">IF(ISBLANK(T164),"",T164)</f>
        <v/>
      </c>
      <c r="V164" s="386" t="str">
        <f t="shared" ref="V164" si="635">IF(ISBLANK(U164),"",U164)</f>
        <v/>
      </c>
      <c r="W164" s="386" t="str">
        <f t="shared" ref="W164" si="636">IF(ISBLANK(V164),"",V164)</f>
        <v/>
      </c>
      <c r="X164" s="386" t="str">
        <f t="shared" ref="X164" si="637">IF(ISBLANK(W164),"",W164)</f>
        <v/>
      </c>
      <c r="Y164" s="386" t="str">
        <f t="shared" ref="Y164" si="638">IF(ISBLANK(X164),"",X164)</f>
        <v/>
      </c>
      <c r="Z164" s="386" t="str">
        <f t="shared" ref="Z164" si="639">IF(ISBLANK(Y164),"",Y164)</f>
        <v/>
      </c>
      <c r="AA164" s="386" t="str">
        <f t="shared" ref="AA164" si="640">IF(ISBLANK(Z164),"",Z164)</f>
        <v/>
      </c>
      <c r="AB164" s="386" t="str">
        <f t="shared" ref="AB164" si="641">IF(ISBLANK(AA164),"",AA164)</f>
        <v/>
      </c>
      <c r="AC164" s="386" t="str">
        <f t="shared" ref="AC164" si="642">IF(ISBLANK(AB164),"",AB164)</f>
        <v/>
      </c>
      <c r="AD164" s="386" t="str">
        <f t="shared" ref="AD164" si="643">IF(ISBLANK(AC164),"",AC164)</f>
        <v/>
      </c>
      <c r="AE164" s="386" t="str">
        <f t="shared" ref="AE164" si="644">IF(ISBLANK(AD164),"",AD164)</f>
        <v/>
      </c>
      <c r="AF164" s="386" t="str">
        <f t="shared" ref="AF164" si="645">IF(ISBLANK(AE164),"",AE164)</f>
        <v/>
      </c>
      <c r="AG164" s="386" t="str">
        <f t="shared" ref="AG164" si="646">IF(ISBLANK(AF164),"",AF164)</f>
        <v/>
      </c>
      <c r="AH164" s="386" t="str">
        <f t="shared" ref="AH164" si="647">IF(ISBLANK(AG164),"",AG164)</f>
        <v/>
      </c>
      <c r="AI164" s="386" t="str">
        <f t="shared" ref="AI164" si="648">IF(ISBLANK(AH164),"",AH164)</f>
        <v/>
      </c>
      <c r="AJ164" s="386" t="str">
        <f t="shared" ref="AJ164" si="649">IF(ISBLANK(AI164),"",AI164)</f>
        <v/>
      </c>
      <c r="AK164" s="386" t="str">
        <f t="shared" ref="AK164" si="650">IF(ISBLANK(AJ164),"",AJ164)</f>
        <v/>
      </c>
      <c r="AL164" s="386" t="str">
        <f t="shared" ref="AL164" si="651">IF(ISBLANK(AK164),"",AK164)</f>
        <v/>
      </c>
    </row>
    <row r="165" spans="2:38" ht="17.25" customHeight="1">
      <c r="B165" s="64"/>
      <c r="C165" s="15"/>
      <c r="D165" s="40"/>
      <c r="E165" s="63"/>
      <c r="F165" s="166"/>
      <c r="G165" s="66"/>
      <c r="H165" s="63"/>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5"/>
      <c r="AJ165" s="385"/>
      <c r="AK165" s="385"/>
      <c r="AL165" s="385"/>
    </row>
    <row r="166" spans="2:38" ht="15.75" customHeight="1" thickBot="1">
      <c r="B166" s="64"/>
      <c r="C166" s="498" t="str">
        <f>HLOOKUP(Start!$B$14,Sprachen_allg!B:Z,ROWS(Sprachen_allg!1:195),FALSE)</f>
        <v>CAR Subarea 1/Consumer 1 - Thermal energy</v>
      </c>
      <c r="D166" s="40"/>
      <c r="E166" s="63"/>
      <c r="F166" s="166"/>
      <c r="G166" s="66"/>
      <c r="H166" s="63"/>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385"/>
      <c r="AJ166" s="385"/>
      <c r="AK166" s="385"/>
      <c r="AL166" s="385"/>
    </row>
    <row r="167" spans="2:38" ht="15.75" customHeight="1">
      <c r="B167" s="64"/>
      <c r="C167" s="69" t="str">
        <f>C161</f>
        <v>Type of energy source</v>
      </c>
      <c r="D167" s="70"/>
      <c r="E167" s="71"/>
      <c r="F167" s="166"/>
      <c r="G167" s="66"/>
      <c r="H167" s="63"/>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5"/>
      <c r="AJ167" s="385"/>
      <c r="AK167" s="385"/>
      <c r="AL167" s="385"/>
    </row>
    <row r="168" spans="2:38" ht="16.5" customHeight="1">
      <c r="B168" s="78"/>
      <c r="C168" s="800"/>
      <c r="D168" s="772"/>
      <c r="E168" s="772"/>
      <c r="F168" s="166"/>
      <c r="G168" s="66"/>
      <c r="H168" s="400"/>
      <c r="I168" s="378"/>
      <c r="J168" s="378"/>
      <c r="K168" s="378"/>
      <c r="L168" s="378"/>
      <c r="M168" s="378"/>
      <c r="N168" s="378"/>
      <c r="O168" s="378"/>
      <c r="P168" s="378"/>
      <c r="Q168" s="378"/>
      <c r="R168" s="378"/>
      <c r="S168" s="378"/>
      <c r="T168" s="378"/>
      <c r="U168" s="378"/>
      <c r="V168" s="378"/>
      <c r="W168" s="378"/>
      <c r="X168" s="378"/>
      <c r="Y168" s="378"/>
      <c r="Z168" s="378"/>
      <c r="AA168" s="378"/>
      <c r="AB168" s="378"/>
      <c r="AC168" s="378"/>
      <c r="AD168" s="378"/>
      <c r="AE168" s="378"/>
      <c r="AF168" s="378"/>
      <c r="AG168" s="378"/>
      <c r="AH168" s="378"/>
      <c r="AI168" s="378"/>
      <c r="AJ168" s="378"/>
      <c r="AK168" s="378"/>
      <c r="AL168" s="378"/>
    </row>
    <row r="169" spans="2:38" ht="15.75" customHeight="1">
      <c r="B169" s="79"/>
      <c r="C169" s="357" t="str">
        <f t="shared" ref="C169:D170" si="652">C163</f>
        <v>CO2 factor [kgCO2eq/kWh]</v>
      </c>
      <c r="D169" s="833" t="str">
        <f t="shared" si="652"/>
        <v>[kgCO2eq/kWh]</v>
      </c>
      <c r="E169" s="834"/>
      <c r="F169" s="166"/>
      <c r="G169" s="66"/>
      <c r="H169" s="401" t="str">
        <f>IF($C168="",AuswahlEtr,VLOOKUP($C168,'ANNEX 1 Emission Factors'!$B$41:$AR$58,COLUMNS('ANNEX 1 Emission Factors'!$B:$H)+(H$6-2014),FALSE))</f>
        <v>Select energy source</v>
      </c>
      <c r="I169" s="376" t="str">
        <f>IF($C168="",AuswahlEtr,VLOOKUP($C168,'ANNEX 1 Emission Factors'!$B$41:$AR$58,COLUMNS('ANNEX 1 Emission Factors'!$B:$H)+(I$6-2014),FALSE))</f>
        <v>Select energy source</v>
      </c>
      <c r="J169" s="376" t="str">
        <f>IF($C168="",AuswahlEtr,VLOOKUP($C168,'ANNEX 1 Emission Factors'!$B$41:$AR$58,COLUMNS('ANNEX 1 Emission Factors'!$B:$H)+(J$6-2014),FALSE))</f>
        <v>Select energy source</v>
      </c>
      <c r="K169" s="376" t="str">
        <f>IF($C168="",AuswahlEtr,VLOOKUP($C168,'ANNEX 1 Emission Factors'!$B$41:$AR$58,COLUMNS('ANNEX 1 Emission Factors'!$B:$H)+(K$6-2014),FALSE))</f>
        <v>Select energy source</v>
      </c>
      <c r="L169" s="376" t="str">
        <f>IF($C168="",AuswahlEtr,VLOOKUP($C168,'ANNEX 1 Emission Factors'!$B$41:$AR$58,COLUMNS('ANNEX 1 Emission Factors'!$B:$H)+(L$6-2014),FALSE))</f>
        <v>Select energy source</v>
      </c>
      <c r="M169" s="376" t="str">
        <f>IF($C168="",AuswahlEtr,VLOOKUP($C168,'ANNEX 1 Emission Factors'!$B$41:$AR$58,COLUMNS('ANNEX 1 Emission Factors'!$B:$H)+(M$6-2014),FALSE))</f>
        <v>Select energy source</v>
      </c>
      <c r="N169" s="376" t="str">
        <f>IF($C168="",AuswahlEtr,VLOOKUP($C168,'ANNEX 1 Emission Factors'!$B$41:$AR$58,COLUMNS('ANNEX 1 Emission Factors'!$B:$H)+(N$6-2014),FALSE))</f>
        <v>Select energy source</v>
      </c>
      <c r="O169" s="376" t="str">
        <f>IF($C168="",AuswahlEtr,VLOOKUP($C168,'ANNEX 1 Emission Factors'!$B$41:$AR$58,COLUMNS('ANNEX 1 Emission Factors'!$B:$H)+(O$6-2014),FALSE))</f>
        <v>Select energy source</v>
      </c>
      <c r="P169" s="376" t="str">
        <f>IF($C168="",AuswahlEtr,VLOOKUP($C168,'ANNEX 1 Emission Factors'!$B$41:$AR$58,COLUMNS('ANNEX 1 Emission Factors'!$B:$H)+(P$6-2014),FALSE))</f>
        <v>Select energy source</v>
      </c>
      <c r="Q169" s="376" t="str">
        <f>IF($C168="",AuswahlEtr,VLOOKUP($C168,'ANNEX 1 Emission Factors'!$B$41:$AR$58,COLUMNS('ANNEX 1 Emission Factors'!$B:$H)+(Q$6-2014),FALSE))</f>
        <v>Select energy source</v>
      </c>
      <c r="R169" s="376" t="str">
        <f>IF($C168="",AuswahlEtr,VLOOKUP($C168,'ANNEX 1 Emission Factors'!$B$41:$AR$58,COLUMNS('ANNEX 1 Emission Factors'!$B:$H)+(R$6-2014),FALSE))</f>
        <v>Select energy source</v>
      </c>
      <c r="S169" s="376" t="str">
        <f>IF($C168="",AuswahlEtr,VLOOKUP($C168,'ANNEX 1 Emission Factors'!$B$41:$AR$58,COLUMNS('ANNEX 1 Emission Factors'!$B:$H)+(S$6-2014),FALSE))</f>
        <v>Select energy source</v>
      </c>
      <c r="T169" s="376" t="str">
        <f>IF($C168="",AuswahlEtr,VLOOKUP($C168,'ANNEX 1 Emission Factors'!$B$41:$AR$58,COLUMNS('ANNEX 1 Emission Factors'!$B:$H)+(T$6-2014),FALSE))</f>
        <v>Select energy source</v>
      </c>
      <c r="U169" s="376" t="str">
        <f>IF($C168="",AuswahlEtr,VLOOKUP($C168,'ANNEX 1 Emission Factors'!$B$41:$AR$58,COLUMNS('ANNEX 1 Emission Factors'!$B:$H)+(U$6-2014),FALSE))</f>
        <v>Select energy source</v>
      </c>
      <c r="V169" s="376" t="str">
        <f>IF($C168="",AuswahlEtr,VLOOKUP($C168,'ANNEX 1 Emission Factors'!$B$41:$AR$58,COLUMNS('ANNEX 1 Emission Factors'!$B:$H)+(V$6-2014),FALSE))</f>
        <v>Select energy source</v>
      </c>
      <c r="W169" s="376" t="str">
        <f>IF($C168="",AuswahlEtr,VLOOKUP($C168,'ANNEX 1 Emission Factors'!$B$41:$AR$58,COLUMNS('ANNEX 1 Emission Factors'!$B:$H)+(W$6-2014),FALSE))</f>
        <v>Select energy source</v>
      </c>
      <c r="X169" s="376" t="str">
        <f>IF($C168="",AuswahlEtr,VLOOKUP($C168,'ANNEX 1 Emission Factors'!$B$41:$AR$58,COLUMNS('ANNEX 1 Emission Factors'!$B:$H)+(X$6-2014),FALSE))</f>
        <v>Select energy source</v>
      </c>
      <c r="Y169" s="376" t="str">
        <f>IF($C168="",AuswahlEtr,VLOOKUP($C168,'ANNEX 1 Emission Factors'!$B$41:$AR$58,COLUMNS('ANNEX 1 Emission Factors'!$B:$H)+(Y$6-2014),FALSE))</f>
        <v>Select energy source</v>
      </c>
      <c r="Z169" s="376" t="str">
        <f>IF($C168="",AuswahlEtr,VLOOKUP($C168,'ANNEX 1 Emission Factors'!$B$41:$AR$58,COLUMNS('ANNEX 1 Emission Factors'!$B:$H)+(Z$6-2014),FALSE))</f>
        <v>Select energy source</v>
      </c>
      <c r="AA169" s="376" t="str">
        <f>IF($C168="",AuswahlEtr,VLOOKUP($C168,'ANNEX 1 Emission Factors'!$B$41:$AR$58,COLUMNS('ANNEX 1 Emission Factors'!$B:$H)+(AA$6-2014),FALSE))</f>
        <v>Select energy source</v>
      </c>
      <c r="AB169" s="376" t="str">
        <f>IF($C168="",AuswahlEtr,VLOOKUP($C168,'ANNEX 1 Emission Factors'!$B$41:$AR$58,COLUMNS('ANNEX 1 Emission Factors'!$B:$H)+(AB$6-2014),FALSE))</f>
        <v>Select energy source</v>
      </c>
      <c r="AC169" s="376" t="str">
        <f>IF($C168="",AuswahlEtr,VLOOKUP($C168,'ANNEX 1 Emission Factors'!$B$41:$AR$58,COLUMNS('ANNEX 1 Emission Factors'!$B:$H)+(AC$6-2014),FALSE))</f>
        <v>Select energy source</v>
      </c>
      <c r="AD169" s="376" t="str">
        <f>IF($C168="",AuswahlEtr,VLOOKUP($C168,'ANNEX 1 Emission Factors'!$B$41:$AR$58,COLUMNS('ANNEX 1 Emission Factors'!$B:$H)+(AD$6-2014),FALSE))</f>
        <v>Select energy source</v>
      </c>
      <c r="AE169" s="376" t="str">
        <f>IF($C168="",AuswahlEtr,VLOOKUP($C168,'ANNEX 1 Emission Factors'!$B$41:$AR$58,COLUMNS('ANNEX 1 Emission Factors'!$B:$H)+(AE$6-2014),FALSE))</f>
        <v>Select energy source</v>
      </c>
      <c r="AF169" s="376" t="str">
        <f>IF($C168="",AuswahlEtr,VLOOKUP($C168,'ANNEX 1 Emission Factors'!$B$41:$AR$58,COLUMNS('ANNEX 1 Emission Factors'!$B:$H)+(AF$6-2014),FALSE))</f>
        <v>Select energy source</v>
      </c>
      <c r="AG169" s="376" t="str">
        <f>IF($C168="",AuswahlEtr,VLOOKUP($C168,'ANNEX 1 Emission Factors'!$B$41:$AR$58,COLUMNS('ANNEX 1 Emission Factors'!$B:$H)+(AG$6-2014),FALSE))</f>
        <v>Select energy source</v>
      </c>
      <c r="AH169" s="376" t="str">
        <f>IF($C168="",AuswahlEtr,VLOOKUP($C168,'ANNEX 1 Emission Factors'!$B$41:$AR$58,COLUMNS('ANNEX 1 Emission Factors'!$B:$H)+(AH$6-2014),FALSE))</f>
        <v>Select energy source</v>
      </c>
      <c r="AI169" s="376" t="str">
        <f>IF($C168="",AuswahlEtr,VLOOKUP($C168,'ANNEX 1 Emission Factors'!$B$41:$AR$58,COLUMNS('ANNEX 1 Emission Factors'!$B:$H)+(AI$6-2014),FALSE))</f>
        <v>Select energy source</v>
      </c>
      <c r="AJ169" s="376" t="str">
        <f>IF($C168="",AuswahlEtr,VLOOKUP($C168,'ANNEX 1 Emission Factors'!$B$41:$AR$58,COLUMNS('ANNEX 1 Emission Factors'!$B:$H)+(AJ$6-2014),FALSE))</f>
        <v>Select energy source</v>
      </c>
      <c r="AK169" s="376" t="str">
        <f>IF($C168="",AuswahlEtr,VLOOKUP($C168,'ANNEX 1 Emission Factors'!$B$41:$AR$58,COLUMNS('ANNEX 1 Emission Factors'!$B:$H)+(AK$6-2014),FALSE))</f>
        <v>Select energy source</v>
      </c>
      <c r="AL169" s="376" t="str">
        <f>IF($C168="",AuswahlEtr,VLOOKUP($C168,'ANNEX 1 Emission Factors'!$B$41:$AR$58,COLUMNS('ANNEX 1 Emission Factors'!$B:$H)+(AL$6-2014),FALSE))</f>
        <v>Select energy source</v>
      </c>
    </row>
    <row r="170" spans="2:38" ht="15.75" customHeight="1" thickBot="1">
      <c r="B170" s="45"/>
      <c r="C170" s="75" t="str">
        <f t="shared" si="652"/>
        <v>Amount of energy</v>
      </c>
      <c r="D170" s="823" t="str">
        <f t="shared" si="652"/>
        <v>[kWh]</v>
      </c>
      <c r="E170" s="824"/>
      <c r="F170" s="172"/>
      <c r="G170" s="66"/>
      <c r="H170" s="382" t="str">
        <f t="shared" ref="H170:I170" si="653">IF(ISBLANK(G170),"",G170)</f>
        <v/>
      </c>
      <c r="I170" s="386" t="str">
        <f t="shared" si="653"/>
        <v/>
      </c>
      <c r="J170" s="386" t="str">
        <f t="shared" ref="J170" si="654">IF(ISBLANK(I170),"",I170)</f>
        <v/>
      </c>
      <c r="K170" s="386" t="str">
        <f t="shared" ref="K170" si="655">IF(ISBLANK(J170),"",J170)</f>
        <v/>
      </c>
      <c r="L170" s="386" t="str">
        <f t="shared" ref="L170" si="656">IF(ISBLANK(K170),"",K170)</f>
        <v/>
      </c>
      <c r="M170" s="386" t="str">
        <f t="shared" ref="M170" si="657">IF(ISBLANK(L170),"",L170)</f>
        <v/>
      </c>
      <c r="N170" s="386" t="str">
        <f t="shared" ref="N170" si="658">IF(ISBLANK(M170),"",M170)</f>
        <v/>
      </c>
      <c r="O170" s="386" t="str">
        <f t="shared" ref="O170" si="659">IF(ISBLANK(N170),"",N170)</f>
        <v/>
      </c>
      <c r="P170" s="386" t="str">
        <f t="shared" ref="P170" si="660">IF(ISBLANK(O170),"",O170)</f>
        <v/>
      </c>
      <c r="Q170" s="386" t="str">
        <f t="shared" ref="Q170" si="661">IF(ISBLANK(P170),"",P170)</f>
        <v/>
      </c>
      <c r="R170" s="386" t="str">
        <f t="shared" ref="R170" si="662">IF(ISBLANK(Q170),"",Q170)</f>
        <v/>
      </c>
      <c r="S170" s="386" t="str">
        <f t="shared" ref="S170" si="663">IF(ISBLANK(R170),"",R170)</f>
        <v/>
      </c>
      <c r="T170" s="386" t="str">
        <f t="shared" ref="T170" si="664">IF(ISBLANK(S170),"",S170)</f>
        <v/>
      </c>
      <c r="U170" s="386" t="str">
        <f t="shared" ref="U170" si="665">IF(ISBLANK(T170),"",T170)</f>
        <v/>
      </c>
      <c r="V170" s="386" t="str">
        <f t="shared" ref="V170" si="666">IF(ISBLANK(U170),"",U170)</f>
        <v/>
      </c>
      <c r="W170" s="386" t="str">
        <f t="shared" ref="W170" si="667">IF(ISBLANK(V170),"",V170)</f>
        <v/>
      </c>
      <c r="X170" s="386" t="str">
        <f t="shared" ref="X170" si="668">IF(ISBLANK(W170),"",W170)</f>
        <v/>
      </c>
      <c r="Y170" s="386" t="str">
        <f t="shared" ref="Y170" si="669">IF(ISBLANK(X170),"",X170)</f>
        <v/>
      </c>
      <c r="Z170" s="386" t="str">
        <f t="shared" ref="Z170" si="670">IF(ISBLANK(Y170),"",Y170)</f>
        <v/>
      </c>
      <c r="AA170" s="386" t="str">
        <f t="shared" ref="AA170" si="671">IF(ISBLANK(Z170),"",Z170)</f>
        <v/>
      </c>
      <c r="AB170" s="386" t="str">
        <f t="shared" ref="AB170" si="672">IF(ISBLANK(AA170),"",AA170)</f>
        <v/>
      </c>
      <c r="AC170" s="386" t="str">
        <f t="shared" ref="AC170" si="673">IF(ISBLANK(AB170),"",AB170)</f>
        <v/>
      </c>
      <c r="AD170" s="386" t="str">
        <f t="shared" ref="AD170" si="674">IF(ISBLANK(AC170),"",AC170)</f>
        <v/>
      </c>
      <c r="AE170" s="386" t="str">
        <f t="shared" ref="AE170" si="675">IF(ISBLANK(AD170),"",AD170)</f>
        <v/>
      </c>
      <c r="AF170" s="386" t="str">
        <f t="shared" ref="AF170" si="676">IF(ISBLANK(AE170),"",AE170)</f>
        <v/>
      </c>
      <c r="AG170" s="386" t="str">
        <f t="shared" ref="AG170" si="677">IF(ISBLANK(AF170),"",AF170)</f>
        <v/>
      </c>
      <c r="AH170" s="386" t="str">
        <f t="shared" ref="AH170" si="678">IF(ISBLANK(AG170),"",AG170)</f>
        <v/>
      </c>
      <c r="AI170" s="386" t="str">
        <f t="shared" ref="AI170" si="679">IF(ISBLANK(AH170),"",AH170)</f>
        <v/>
      </c>
      <c r="AJ170" s="386" t="str">
        <f t="shared" ref="AJ170" si="680">IF(ISBLANK(AI170),"",AI170)</f>
        <v/>
      </c>
      <c r="AK170" s="386" t="str">
        <f t="shared" ref="AK170" si="681">IF(ISBLANK(AJ170),"",AJ170)</f>
        <v/>
      </c>
      <c r="AL170" s="386" t="str">
        <f t="shared" ref="AL170" si="682">IF(ISBLANK(AK170),"",AK170)</f>
        <v/>
      </c>
    </row>
    <row r="171" spans="2:38" ht="13.5" customHeight="1">
      <c r="B171" s="45"/>
      <c r="F171" s="173"/>
      <c r="G171" s="66"/>
      <c r="H171" s="186"/>
      <c r="I171" s="377"/>
      <c r="J171" s="377"/>
      <c r="K171" s="377"/>
      <c r="L171" s="377"/>
      <c r="M171" s="377"/>
      <c r="N171" s="377"/>
      <c r="O171" s="377"/>
      <c r="P171" s="377"/>
      <c r="Q171" s="377"/>
      <c r="R171" s="377"/>
      <c r="S171" s="377"/>
      <c r="T171" s="377"/>
      <c r="U171" s="377"/>
      <c r="V171" s="377"/>
      <c r="W171" s="377"/>
      <c r="X171" s="377"/>
      <c r="Y171" s="377"/>
      <c r="Z171" s="377"/>
      <c r="AA171" s="377"/>
      <c r="AB171" s="377"/>
      <c r="AC171" s="377"/>
      <c r="AD171" s="377"/>
      <c r="AE171" s="377"/>
      <c r="AF171" s="377"/>
      <c r="AG171" s="377"/>
      <c r="AH171" s="377"/>
      <c r="AI171" s="377"/>
      <c r="AJ171" s="377"/>
      <c r="AK171" s="377"/>
      <c r="AL171" s="377"/>
    </row>
    <row r="172" spans="2:38" ht="15.75" customHeight="1" thickBot="1">
      <c r="B172" s="64"/>
      <c r="C172" s="498" t="str">
        <f>HLOOKUP(Start!$B$14,Sprachen_allg!B:Z,ROWS(Sprachen_allg!1:196),FALSE)</f>
        <v>CAR Subarea 2/Consumer 2 - Thermal energy</v>
      </c>
      <c r="D172" s="40"/>
      <c r="E172" s="63"/>
      <c r="F172" s="166"/>
      <c r="G172" s="66"/>
      <c r="H172" s="63"/>
      <c r="I172" s="385"/>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85"/>
      <c r="AJ172" s="385"/>
      <c r="AK172" s="385"/>
      <c r="AL172" s="385"/>
    </row>
    <row r="173" spans="2:38" ht="15.75" customHeight="1">
      <c r="B173" s="64"/>
      <c r="C173" s="69" t="str">
        <f>C167</f>
        <v>Type of energy source</v>
      </c>
      <c r="D173" s="70"/>
      <c r="E173" s="71"/>
      <c r="F173" s="166"/>
      <c r="G173" s="66"/>
      <c r="H173" s="63"/>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c r="AK173" s="385"/>
      <c r="AL173" s="385"/>
    </row>
    <row r="174" spans="2:38" ht="16.5" customHeight="1">
      <c r="B174" s="78"/>
      <c r="C174" s="800"/>
      <c r="D174" s="772"/>
      <c r="E174" s="772"/>
      <c r="F174" s="166"/>
      <c r="G174" s="66"/>
      <c r="H174" s="400"/>
      <c r="I174" s="378"/>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378"/>
      <c r="AF174" s="378"/>
      <c r="AG174" s="378"/>
      <c r="AH174" s="378"/>
      <c r="AI174" s="378"/>
      <c r="AJ174" s="378"/>
      <c r="AK174" s="378"/>
      <c r="AL174" s="378"/>
    </row>
    <row r="175" spans="2:38" ht="15.75" customHeight="1">
      <c r="B175" s="79"/>
      <c r="C175" s="357" t="str">
        <f t="shared" ref="C175:D176" si="683">C169</f>
        <v>CO2 factor [kgCO2eq/kWh]</v>
      </c>
      <c r="D175" s="833" t="str">
        <f t="shared" si="683"/>
        <v>[kgCO2eq/kWh]</v>
      </c>
      <c r="E175" s="834"/>
      <c r="F175" s="166"/>
      <c r="G175" s="66"/>
      <c r="H175" s="401" t="str">
        <f>IF($C174="",AuswahlEtr,VLOOKUP($C174,'ANNEX 1 Emission Factors'!$B$41:$AR$58,COLUMNS('ANNEX 1 Emission Factors'!$B:$H)+(H$6-2014),FALSE))</f>
        <v>Select energy source</v>
      </c>
      <c r="I175" s="376" t="str">
        <f>IF($C174="",AuswahlEtr,VLOOKUP($C174,'ANNEX 1 Emission Factors'!$B$41:$AR$58,COLUMNS('ANNEX 1 Emission Factors'!$B:$H)+(I$6-2014),FALSE))</f>
        <v>Select energy source</v>
      </c>
      <c r="J175" s="376" t="str">
        <f>IF($C174="",AuswahlEtr,VLOOKUP($C174,'ANNEX 1 Emission Factors'!$B$41:$AR$58,COLUMNS('ANNEX 1 Emission Factors'!$B:$H)+(J$6-2014),FALSE))</f>
        <v>Select energy source</v>
      </c>
      <c r="K175" s="376" t="str">
        <f>IF($C174="",AuswahlEtr,VLOOKUP($C174,'ANNEX 1 Emission Factors'!$B$41:$AR$58,COLUMNS('ANNEX 1 Emission Factors'!$B:$H)+(K$6-2014),FALSE))</f>
        <v>Select energy source</v>
      </c>
      <c r="L175" s="376" t="str">
        <f>IF($C174="",AuswahlEtr,VLOOKUP($C174,'ANNEX 1 Emission Factors'!$B$41:$AR$58,COLUMNS('ANNEX 1 Emission Factors'!$B:$H)+(L$6-2014),FALSE))</f>
        <v>Select energy source</v>
      </c>
      <c r="M175" s="376" t="str">
        <f>IF($C174="",AuswahlEtr,VLOOKUP($C174,'ANNEX 1 Emission Factors'!$B$41:$AR$58,COLUMNS('ANNEX 1 Emission Factors'!$B:$H)+(M$6-2014),FALSE))</f>
        <v>Select energy source</v>
      </c>
      <c r="N175" s="376" t="str">
        <f>IF($C174="",AuswahlEtr,VLOOKUP($C174,'ANNEX 1 Emission Factors'!$B$41:$AR$58,COLUMNS('ANNEX 1 Emission Factors'!$B:$H)+(N$6-2014),FALSE))</f>
        <v>Select energy source</v>
      </c>
      <c r="O175" s="376" t="str">
        <f>IF($C174="",AuswahlEtr,VLOOKUP($C174,'ANNEX 1 Emission Factors'!$B$41:$AR$58,COLUMNS('ANNEX 1 Emission Factors'!$B:$H)+(O$6-2014),FALSE))</f>
        <v>Select energy source</v>
      </c>
      <c r="P175" s="376" t="str">
        <f>IF($C174="",AuswahlEtr,VLOOKUP($C174,'ANNEX 1 Emission Factors'!$B$41:$AR$58,COLUMNS('ANNEX 1 Emission Factors'!$B:$H)+(P$6-2014),FALSE))</f>
        <v>Select energy source</v>
      </c>
      <c r="Q175" s="376" t="str">
        <f>IF($C174="",AuswahlEtr,VLOOKUP($C174,'ANNEX 1 Emission Factors'!$B$41:$AR$58,COLUMNS('ANNEX 1 Emission Factors'!$B:$H)+(Q$6-2014),FALSE))</f>
        <v>Select energy source</v>
      </c>
      <c r="R175" s="376" t="str">
        <f>IF($C174="",AuswahlEtr,VLOOKUP($C174,'ANNEX 1 Emission Factors'!$B$41:$AR$58,COLUMNS('ANNEX 1 Emission Factors'!$B:$H)+(R$6-2014),FALSE))</f>
        <v>Select energy source</v>
      </c>
      <c r="S175" s="376" t="str">
        <f>IF($C174="",AuswahlEtr,VLOOKUP($C174,'ANNEX 1 Emission Factors'!$B$41:$AR$58,COLUMNS('ANNEX 1 Emission Factors'!$B:$H)+(S$6-2014),FALSE))</f>
        <v>Select energy source</v>
      </c>
      <c r="T175" s="376" t="str">
        <f>IF($C174="",AuswahlEtr,VLOOKUP($C174,'ANNEX 1 Emission Factors'!$B$41:$AR$58,COLUMNS('ANNEX 1 Emission Factors'!$B:$H)+(T$6-2014),FALSE))</f>
        <v>Select energy source</v>
      </c>
      <c r="U175" s="376" t="str">
        <f>IF($C174="",AuswahlEtr,VLOOKUP($C174,'ANNEX 1 Emission Factors'!$B$41:$AR$58,COLUMNS('ANNEX 1 Emission Factors'!$B:$H)+(U$6-2014),FALSE))</f>
        <v>Select energy source</v>
      </c>
      <c r="V175" s="376" t="str">
        <f>IF($C174="",AuswahlEtr,VLOOKUP($C174,'ANNEX 1 Emission Factors'!$B$41:$AR$58,COLUMNS('ANNEX 1 Emission Factors'!$B:$H)+(V$6-2014),FALSE))</f>
        <v>Select energy source</v>
      </c>
      <c r="W175" s="376" t="str">
        <f>IF($C174="",AuswahlEtr,VLOOKUP($C174,'ANNEX 1 Emission Factors'!$B$41:$AR$58,COLUMNS('ANNEX 1 Emission Factors'!$B:$H)+(W$6-2014),FALSE))</f>
        <v>Select energy source</v>
      </c>
      <c r="X175" s="376" t="str">
        <f>IF($C174="",AuswahlEtr,VLOOKUP($C174,'ANNEX 1 Emission Factors'!$B$41:$AR$58,COLUMNS('ANNEX 1 Emission Factors'!$B:$H)+(X$6-2014),FALSE))</f>
        <v>Select energy source</v>
      </c>
      <c r="Y175" s="376" t="str">
        <f>IF($C174="",AuswahlEtr,VLOOKUP($C174,'ANNEX 1 Emission Factors'!$B$41:$AR$58,COLUMNS('ANNEX 1 Emission Factors'!$B:$H)+(Y$6-2014),FALSE))</f>
        <v>Select energy source</v>
      </c>
      <c r="Z175" s="376" t="str">
        <f>IF($C174="",AuswahlEtr,VLOOKUP($C174,'ANNEX 1 Emission Factors'!$B$41:$AR$58,COLUMNS('ANNEX 1 Emission Factors'!$B:$H)+(Z$6-2014),FALSE))</f>
        <v>Select energy source</v>
      </c>
      <c r="AA175" s="376" t="str">
        <f>IF($C174="",AuswahlEtr,VLOOKUP($C174,'ANNEX 1 Emission Factors'!$B$41:$AR$58,COLUMNS('ANNEX 1 Emission Factors'!$B:$H)+(AA$6-2014),FALSE))</f>
        <v>Select energy source</v>
      </c>
      <c r="AB175" s="376" t="str">
        <f>IF($C174="",AuswahlEtr,VLOOKUP($C174,'ANNEX 1 Emission Factors'!$B$41:$AR$58,COLUMNS('ANNEX 1 Emission Factors'!$B:$H)+(AB$6-2014),FALSE))</f>
        <v>Select energy source</v>
      </c>
      <c r="AC175" s="376" t="str">
        <f>IF($C174="",AuswahlEtr,VLOOKUP($C174,'ANNEX 1 Emission Factors'!$B$41:$AR$58,COLUMNS('ANNEX 1 Emission Factors'!$B:$H)+(AC$6-2014),FALSE))</f>
        <v>Select energy source</v>
      </c>
      <c r="AD175" s="376" t="str">
        <f>IF($C174="",AuswahlEtr,VLOOKUP($C174,'ANNEX 1 Emission Factors'!$B$41:$AR$58,COLUMNS('ANNEX 1 Emission Factors'!$B:$H)+(AD$6-2014),FALSE))</f>
        <v>Select energy source</v>
      </c>
      <c r="AE175" s="376" t="str">
        <f>IF($C174="",AuswahlEtr,VLOOKUP($C174,'ANNEX 1 Emission Factors'!$B$41:$AR$58,COLUMNS('ANNEX 1 Emission Factors'!$B:$H)+(AE$6-2014),FALSE))</f>
        <v>Select energy source</v>
      </c>
      <c r="AF175" s="376" t="str">
        <f>IF($C174="",AuswahlEtr,VLOOKUP($C174,'ANNEX 1 Emission Factors'!$B$41:$AR$58,COLUMNS('ANNEX 1 Emission Factors'!$B:$H)+(AF$6-2014),FALSE))</f>
        <v>Select energy source</v>
      </c>
      <c r="AG175" s="376" t="str">
        <f>IF($C174="",AuswahlEtr,VLOOKUP($C174,'ANNEX 1 Emission Factors'!$B$41:$AR$58,COLUMNS('ANNEX 1 Emission Factors'!$B:$H)+(AG$6-2014),FALSE))</f>
        <v>Select energy source</v>
      </c>
      <c r="AH175" s="376" t="str">
        <f>IF($C174="",AuswahlEtr,VLOOKUP($C174,'ANNEX 1 Emission Factors'!$B$41:$AR$58,COLUMNS('ANNEX 1 Emission Factors'!$B:$H)+(AH$6-2014),FALSE))</f>
        <v>Select energy source</v>
      </c>
      <c r="AI175" s="376" t="str">
        <f>IF($C174="",AuswahlEtr,VLOOKUP($C174,'ANNEX 1 Emission Factors'!$B$41:$AR$58,COLUMNS('ANNEX 1 Emission Factors'!$B:$H)+(AI$6-2014),FALSE))</f>
        <v>Select energy source</v>
      </c>
      <c r="AJ175" s="376" t="str">
        <f>IF($C174="",AuswahlEtr,VLOOKUP($C174,'ANNEX 1 Emission Factors'!$B$41:$AR$58,COLUMNS('ANNEX 1 Emission Factors'!$B:$H)+(AJ$6-2014),FALSE))</f>
        <v>Select energy source</v>
      </c>
      <c r="AK175" s="376" t="str">
        <f>IF($C174="",AuswahlEtr,VLOOKUP($C174,'ANNEX 1 Emission Factors'!$B$41:$AR$58,COLUMNS('ANNEX 1 Emission Factors'!$B:$H)+(AK$6-2014),FALSE))</f>
        <v>Select energy source</v>
      </c>
      <c r="AL175" s="376" t="str">
        <f>IF($C174="",AuswahlEtr,VLOOKUP($C174,'ANNEX 1 Emission Factors'!$B$41:$AR$58,COLUMNS('ANNEX 1 Emission Factors'!$B:$H)+(AL$6-2014),FALSE))</f>
        <v>Select energy source</v>
      </c>
    </row>
    <row r="176" spans="2:38" ht="15.75" customHeight="1" thickBot="1">
      <c r="B176" s="45"/>
      <c r="C176" s="75" t="str">
        <f t="shared" si="683"/>
        <v>Amount of energy</v>
      </c>
      <c r="D176" s="823" t="str">
        <f t="shared" si="683"/>
        <v>[kWh]</v>
      </c>
      <c r="E176" s="824"/>
      <c r="F176" s="172"/>
      <c r="G176" s="66"/>
      <c r="H176" s="382" t="str">
        <f t="shared" ref="H176:I176" si="684">IF(ISBLANK(G176),"",G176)</f>
        <v/>
      </c>
      <c r="I176" s="386" t="str">
        <f t="shared" si="684"/>
        <v/>
      </c>
      <c r="J176" s="386" t="str">
        <f t="shared" ref="J176" si="685">IF(ISBLANK(I176),"",I176)</f>
        <v/>
      </c>
      <c r="K176" s="386" t="str">
        <f t="shared" ref="K176" si="686">IF(ISBLANK(J176),"",J176)</f>
        <v/>
      </c>
      <c r="L176" s="386" t="str">
        <f t="shared" ref="L176" si="687">IF(ISBLANK(K176),"",K176)</f>
        <v/>
      </c>
      <c r="M176" s="386" t="str">
        <f t="shared" ref="M176" si="688">IF(ISBLANK(L176),"",L176)</f>
        <v/>
      </c>
      <c r="N176" s="386" t="str">
        <f t="shared" ref="N176" si="689">IF(ISBLANK(M176),"",M176)</f>
        <v/>
      </c>
      <c r="O176" s="386" t="str">
        <f t="shared" ref="O176" si="690">IF(ISBLANK(N176),"",N176)</f>
        <v/>
      </c>
      <c r="P176" s="386" t="str">
        <f t="shared" ref="P176" si="691">IF(ISBLANK(O176),"",O176)</f>
        <v/>
      </c>
      <c r="Q176" s="386" t="str">
        <f t="shared" ref="Q176" si="692">IF(ISBLANK(P176),"",P176)</f>
        <v/>
      </c>
      <c r="R176" s="386" t="str">
        <f t="shared" ref="R176" si="693">IF(ISBLANK(Q176),"",Q176)</f>
        <v/>
      </c>
      <c r="S176" s="386" t="str">
        <f t="shared" ref="S176" si="694">IF(ISBLANK(R176),"",R176)</f>
        <v/>
      </c>
      <c r="T176" s="386" t="str">
        <f t="shared" ref="T176" si="695">IF(ISBLANK(S176),"",S176)</f>
        <v/>
      </c>
      <c r="U176" s="386" t="str">
        <f t="shared" ref="U176" si="696">IF(ISBLANK(T176),"",T176)</f>
        <v/>
      </c>
      <c r="V176" s="386" t="str">
        <f t="shared" ref="V176" si="697">IF(ISBLANK(U176),"",U176)</f>
        <v/>
      </c>
      <c r="W176" s="386" t="str">
        <f t="shared" ref="W176" si="698">IF(ISBLANK(V176),"",V176)</f>
        <v/>
      </c>
      <c r="X176" s="386" t="str">
        <f t="shared" ref="X176" si="699">IF(ISBLANK(W176),"",W176)</f>
        <v/>
      </c>
      <c r="Y176" s="386" t="str">
        <f t="shared" ref="Y176" si="700">IF(ISBLANK(X176),"",X176)</f>
        <v/>
      </c>
      <c r="Z176" s="386" t="str">
        <f t="shared" ref="Z176" si="701">IF(ISBLANK(Y176),"",Y176)</f>
        <v/>
      </c>
      <c r="AA176" s="386" t="str">
        <f t="shared" ref="AA176" si="702">IF(ISBLANK(Z176),"",Z176)</f>
        <v/>
      </c>
      <c r="AB176" s="386" t="str">
        <f t="shared" ref="AB176" si="703">IF(ISBLANK(AA176),"",AA176)</f>
        <v/>
      </c>
      <c r="AC176" s="386" t="str">
        <f t="shared" ref="AC176" si="704">IF(ISBLANK(AB176),"",AB176)</f>
        <v/>
      </c>
      <c r="AD176" s="386" t="str">
        <f t="shared" ref="AD176" si="705">IF(ISBLANK(AC176),"",AC176)</f>
        <v/>
      </c>
      <c r="AE176" s="386" t="str">
        <f t="shared" ref="AE176" si="706">IF(ISBLANK(AD176),"",AD176)</f>
        <v/>
      </c>
      <c r="AF176" s="386" t="str">
        <f t="shared" ref="AF176" si="707">IF(ISBLANK(AE176),"",AE176)</f>
        <v/>
      </c>
      <c r="AG176" s="386" t="str">
        <f t="shared" ref="AG176" si="708">IF(ISBLANK(AF176),"",AF176)</f>
        <v/>
      </c>
      <c r="AH176" s="386" t="str">
        <f t="shared" ref="AH176" si="709">IF(ISBLANK(AG176),"",AG176)</f>
        <v/>
      </c>
      <c r="AI176" s="386" t="str">
        <f t="shared" ref="AI176" si="710">IF(ISBLANK(AH176),"",AH176)</f>
        <v/>
      </c>
      <c r="AJ176" s="386" t="str">
        <f t="shared" ref="AJ176" si="711">IF(ISBLANK(AI176),"",AI176)</f>
        <v/>
      </c>
      <c r="AK176" s="386" t="str">
        <f t="shared" ref="AK176" si="712">IF(ISBLANK(AJ176),"",AJ176)</f>
        <v/>
      </c>
      <c r="AL176" s="386" t="str">
        <f t="shared" ref="AL176" si="713">IF(ISBLANK(AK176),"",AK176)</f>
        <v/>
      </c>
    </row>
    <row r="177" spans="2:38" ht="13.5" customHeight="1">
      <c r="B177" s="45"/>
      <c r="F177" s="173"/>
      <c r="G177" s="66"/>
      <c r="H177" s="186"/>
      <c r="I177" s="377"/>
      <c r="J177" s="377"/>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7"/>
      <c r="AI177" s="377"/>
      <c r="AJ177" s="377"/>
      <c r="AK177" s="377"/>
      <c r="AL177" s="377"/>
    </row>
    <row r="178" spans="2:38" ht="15.75" customHeight="1" thickBot="1">
      <c r="B178" s="45"/>
      <c r="C178" s="498" t="str">
        <f>HLOOKUP(Start!$B$14,Sprachen_allg!B:Z,ROWS(Sprachen_allg!1:197),FALSE)</f>
        <v>CAR Subarea 3/Consumer 3 - Thermal energy</v>
      </c>
      <c r="D178" s="40"/>
      <c r="E178" s="63"/>
      <c r="F178" s="166"/>
      <c r="G178" s="66"/>
      <c r="H178" s="63"/>
      <c r="I178" s="385"/>
      <c r="J178" s="385"/>
      <c r="K178" s="385"/>
      <c r="L178" s="385"/>
      <c r="M178" s="385"/>
      <c r="N178" s="385"/>
      <c r="O178" s="385"/>
      <c r="P178" s="385"/>
      <c r="Q178" s="385"/>
      <c r="R178" s="385"/>
      <c r="S178" s="385"/>
      <c r="T178" s="385"/>
      <c r="U178" s="385"/>
      <c r="V178" s="385"/>
      <c r="W178" s="385"/>
      <c r="X178" s="385"/>
      <c r="Y178" s="385"/>
      <c r="Z178" s="385"/>
      <c r="AA178" s="385"/>
      <c r="AB178" s="385"/>
      <c r="AC178" s="385"/>
      <c r="AD178" s="385"/>
      <c r="AE178" s="385"/>
      <c r="AF178" s="385"/>
      <c r="AG178" s="385"/>
      <c r="AH178" s="385"/>
      <c r="AI178" s="385"/>
      <c r="AJ178" s="385"/>
      <c r="AK178" s="385"/>
      <c r="AL178" s="385"/>
    </row>
    <row r="179" spans="2:38" ht="15.75" customHeight="1">
      <c r="B179" s="45"/>
      <c r="C179" s="69" t="str">
        <f>C173</f>
        <v>Type of energy source</v>
      </c>
      <c r="D179" s="70"/>
      <c r="E179" s="71"/>
      <c r="F179" s="166"/>
      <c r="G179" s="66"/>
      <c r="H179" s="63"/>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row>
    <row r="180" spans="2:38" ht="16.5" customHeight="1">
      <c r="B180" s="45"/>
      <c r="C180" s="800"/>
      <c r="D180" s="772"/>
      <c r="E180" s="772"/>
      <c r="F180" s="166"/>
      <c r="G180" s="66"/>
      <c r="H180" s="400"/>
      <c r="I180" s="378"/>
      <c r="J180" s="378"/>
      <c r="K180" s="378"/>
      <c r="L180" s="378"/>
      <c r="M180" s="378"/>
      <c r="N180" s="378"/>
      <c r="O180" s="378"/>
      <c r="P180" s="378"/>
      <c r="Q180" s="378"/>
      <c r="R180" s="378"/>
      <c r="S180" s="378"/>
      <c r="T180" s="378"/>
      <c r="U180" s="378"/>
      <c r="V180" s="378"/>
      <c r="W180" s="378"/>
      <c r="X180" s="378"/>
      <c r="Y180" s="378"/>
      <c r="Z180" s="378"/>
      <c r="AA180" s="378"/>
      <c r="AB180" s="378"/>
      <c r="AC180" s="378"/>
      <c r="AD180" s="378"/>
      <c r="AE180" s="378"/>
      <c r="AF180" s="378"/>
      <c r="AG180" s="378"/>
      <c r="AH180" s="378"/>
      <c r="AI180" s="378"/>
      <c r="AJ180" s="378"/>
      <c r="AK180" s="378"/>
      <c r="AL180" s="378"/>
    </row>
    <row r="181" spans="2:38" ht="15.75" customHeight="1">
      <c r="B181" s="45"/>
      <c r="C181" s="357" t="str">
        <f t="shared" ref="C181:D182" si="714">C175</f>
        <v>CO2 factor [kgCO2eq/kWh]</v>
      </c>
      <c r="D181" s="833" t="str">
        <f t="shared" si="714"/>
        <v>[kgCO2eq/kWh]</v>
      </c>
      <c r="E181" s="834"/>
      <c r="F181" s="166"/>
      <c r="G181" s="66"/>
      <c r="H181" s="401" t="str">
        <f>IF($C180="",AuswahlEtr,VLOOKUP($C180,'ANNEX 1 Emission Factors'!$B$41:$AR$58,COLUMNS('ANNEX 1 Emission Factors'!$B:$H)+(H$6-2014),FALSE))</f>
        <v>Select energy source</v>
      </c>
      <c r="I181" s="376" t="str">
        <f>IF($C180="",AuswahlEtr,VLOOKUP($C180,'ANNEX 1 Emission Factors'!$B$41:$AR$58,COLUMNS('ANNEX 1 Emission Factors'!$B:$H)+(I$6-2014),FALSE))</f>
        <v>Select energy source</v>
      </c>
      <c r="J181" s="376" t="str">
        <f>IF($C180="",AuswahlEtr,VLOOKUP($C180,'ANNEX 1 Emission Factors'!$B$41:$AR$58,COLUMNS('ANNEX 1 Emission Factors'!$B:$H)+(J$6-2014),FALSE))</f>
        <v>Select energy source</v>
      </c>
      <c r="K181" s="376" t="str">
        <f>IF($C180="",AuswahlEtr,VLOOKUP($C180,'ANNEX 1 Emission Factors'!$B$41:$AR$58,COLUMNS('ANNEX 1 Emission Factors'!$B:$H)+(K$6-2014),FALSE))</f>
        <v>Select energy source</v>
      </c>
      <c r="L181" s="376" t="str">
        <f>IF($C180="",AuswahlEtr,VLOOKUP($C180,'ANNEX 1 Emission Factors'!$B$41:$AR$58,COLUMNS('ANNEX 1 Emission Factors'!$B:$H)+(L$6-2014),FALSE))</f>
        <v>Select energy source</v>
      </c>
      <c r="M181" s="376" t="str">
        <f>IF($C180="",AuswahlEtr,VLOOKUP($C180,'ANNEX 1 Emission Factors'!$B$41:$AR$58,COLUMNS('ANNEX 1 Emission Factors'!$B:$H)+(M$6-2014),FALSE))</f>
        <v>Select energy source</v>
      </c>
      <c r="N181" s="376" t="str">
        <f>IF($C180="",AuswahlEtr,VLOOKUP($C180,'ANNEX 1 Emission Factors'!$B$41:$AR$58,COLUMNS('ANNEX 1 Emission Factors'!$B:$H)+(N$6-2014),FALSE))</f>
        <v>Select energy source</v>
      </c>
      <c r="O181" s="376" t="str">
        <f>IF($C180="",AuswahlEtr,VLOOKUP($C180,'ANNEX 1 Emission Factors'!$B$41:$AR$58,COLUMNS('ANNEX 1 Emission Factors'!$B:$H)+(O$6-2014),FALSE))</f>
        <v>Select energy source</v>
      </c>
      <c r="P181" s="376" t="str">
        <f>IF($C180="",AuswahlEtr,VLOOKUP($C180,'ANNEX 1 Emission Factors'!$B$41:$AR$58,COLUMNS('ANNEX 1 Emission Factors'!$B:$H)+(P$6-2014),FALSE))</f>
        <v>Select energy source</v>
      </c>
      <c r="Q181" s="376" t="str">
        <f>IF($C180="",AuswahlEtr,VLOOKUP($C180,'ANNEX 1 Emission Factors'!$B$41:$AR$58,COLUMNS('ANNEX 1 Emission Factors'!$B:$H)+(Q$6-2014),FALSE))</f>
        <v>Select energy source</v>
      </c>
      <c r="R181" s="376" t="str">
        <f>IF($C180="",AuswahlEtr,VLOOKUP($C180,'ANNEX 1 Emission Factors'!$B$41:$AR$58,COLUMNS('ANNEX 1 Emission Factors'!$B:$H)+(R$6-2014),FALSE))</f>
        <v>Select energy source</v>
      </c>
      <c r="S181" s="376" t="str">
        <f>IF($C180="",AuswahlEtr,VLOOKUP($C180,'ANNEX 1 Emission Factors'!$B$41:$AR$58,COLUMNS('ANNEX 1 Emission Factors'!$B:$H)+(S$6-2014),FALSE))</f>
        <v>Select energy source</v>
      </c>
      <c r="T181" s="376" t="str">
        <f>IF($C180="",AuswahlEtr,VLOOKUP($C180,'ANNEX 1 Emission Factors'!$B$41:$AR$58,COLUMNS('ANNEX 1 Emission Factors'!$B:$H)+(T$6-2014),FALSE))</f>
        <v>Select energy source</v>
      </c>
      <c r="U181" s="376" t="str">
        <f>IF($C180="",AuswahlEtr,VLOOKUP($C180,'ANNEX 1 Emission Factors'!$B$41:$AR$58,COLUMNS('ANNEX 1 Emission Factors'!$B:$H)+(U$6-2014),FALSE))</f>
        <v>Select energy source</v>
      </c>
      <c r="V181" s="376" t="str">
        <f>IF($C180="",AuswahlEtr,VLOOKUP($C180,'ANNEX 1 Emission Factors'!$B$41:$AR$58,COLUMNS('ANNEX 1 Emission Factors'!$B:$H)+(V$6-2014),FALSE))</f>
        <v>Select energy source</v>
      </c>
      <c r="W181" s="376" t="str">
        <f>IF($C180="",AuswahlEtr,VLOOKUP($C180,'ANNEX 1 Emission Factors'!$B$41:$AR$58,COLUMNS('ANNEX 1 Emission Factors'!$B:$H)+(W$6-2014),FALSE))</f>
        <v>Select energy source</v>
      </c>
      <c r="X181" s="376" t="str">
        <f>IF($C180="",AuswahlEtr,VLOOKUP($C180,'ANNEX 1 Emission Factors'!$B$41:$AR$58,COLUMNS('ANNEX 1 Emission Factors'!$B:$H)+(X$6-2014),FALSE))</f>
        <v>Select energy source</v>
      </c>
      <c r="Y181" s="376" t="str">
        <f>IF($C180="",AuswahlEtr,VLOOKUP($C180,'ANNEX 1 Emission Factors'!$B$41:$AR$58,COLUMNS('ANNEX 1 Emission Factors'!$B:$H)+(Y$6-2014),FALSE))</f>
        <v>Select energy source</v>
      </c>
      <c r="Z181" s="376" t="str">
        <f>IF($C180="",AuswahlEtr,VLOOKUP($C180,'ANNEX 1 Emission Factors'!$B$41:$AR$58,COLUMNS('ANNEX 1 Emission Factors'!$B:$H)+(Z$6-2014),FALSE))</f>
        <v>Select energy source</v>
      </c>
      <c r="AA181" s="376" t="str">
        <f>IF($C180="",AuswahlEtr,VLOOKUP($C180,'ANNEX 1 Emission Factors'!$B$41:$AR$58,COLUMNS('ANNEX 1 Emission Factors'!$B:$H)+(AA$6-2014),FALSE))</f>
        <v>Select energy source</v>
      </c>
      <c r="AB181" s="376" t="str">
        <f>IF($C180="",AuswahlEtr,VLOOKUP($C180,'ANNEX 1 Emission Factors'!$B$41:$AR$58,COLUMNS('ANNEX 1 Emission Factors'!$B:$H)+(AB$6-2014),FALSE))</f>
        <v>Select energy source</v>
      </c>
      <c r="AC181" s="376" t="str">
        <f>IF($C180="",AuswahlEtr,VLOOKUP($C180,'ANNEX 1 Emission Factors'!$B$41:$AR$58,COLUMNS('ANNEX 1 Emission Factors'!$B:$H)+(AC$6-2014),FALSE))</f>
        <v>Select energy source</v>
      </c>
      <c r="AD181" s="376" t="str">
        <f>IF($C180="",AuswahlEtr,VLOOKUP($C180,'ANNEX 1 Emission Factors'!$B$41:$AR$58,COLUMNS('ANNEX 1 Emission Factors'!$B:$H)+(AD$6-2014),FALSE))</f>
        <v>Select energy source</v>
      </c>
      <c r="AE181" s="376" t="str">
        <f>IF($C180="",AuswahlEtr,VLOOKUP($C180,'ANNEX 1 Emission Factors'!$B$41:$AR$58,COLUMNS('ANNEX 1 Emission Factors'!$B:$H)+(AE$6-2014),FALSE))</f>
        <v>Select energy source</v>
      </c>
      <c r="AF181" s="376" t="str">
        <f>IF($C180="",AuswahlEtr,VLOOKUP($C180,'ANNEX 1 Emission Factors'!$B$41:$AR$58,COLUMNS('ANNEX 1 Emission Factors'!$B:$H)+(AF$6-2014),FALSE))</f>
        <v>Select energy source</v>
      </c>
      <c r="AG181" s="376" t="str">
        <f>IF($C180="",AuswahlEtr,VLOOKUP($C180,'ANNEX 1 Emission Factors'!$B$41:$AR$58,COLUMNS('ANNEX 1 Emission Factors'!$B:$H)+(AG$6-2014),FALSE))</f>
        <v>Select energy source</v>
      </c>
      <c r="AH181" s="376" t="str">
        <f>IF($C180="",AuswahlEtr,VLOOKUP($C180,'ANNEX 1 Emission Factors'!$B$41:$AR$58,COLUMNS('ANNEX 1 Emission Factors'!$B:$H)+(AH$6-2014),FALSE))</f>
        <v>Select energy source</v>
      </c>
      <c r="AI181" s="376" t="str">
        <f>IF($C180="",AuswahlEtr,VLOOKUP($C180,'ANNEX 1 Emission Factors'!$B$41:$AR$58,COLUMNS('ANNEX 1 Emission Factors'!$B:$H)+(AI$6-2014),FALSE))</f>
        <v>Select energy source</v>
      </c>
      <c r="AJ181" s="376" t="str">
        <f>IF($C180="",AuswahlEtr,VLOOKUP($C180,'ANNEX 1 Emission Factors'!$B$41:$AR$58,COLUMNS('ANNEX 1 Emission Factors'!$B:$H)+(AJ$6-2014),FALSE))</f>
        <v>Select energy source</v>
      </c>
      <c r="AK181" s="376" t="str">
        <f>IF($C180="",AuswahlEtr,VLOOKUP($C180,'ANNEX 1 Emission Factors'!$B$41:$AR$58,COLUMNS('ANNEX 1 Emission Factors'!$B:$H)+(AK$6-2014),FALSE))</f>
        <v>Select energy source</v>
      </c>
      <c r="AL181" s="376" t="str">
        <f>IF($C180="",AuswahlEtr,VLOOKUP($C180,'ANNEX 1 Emission Factors'!$B$41:$AR$58,COLUMNS('ANNEX 1 Emission Factors'!$B:$H)+(AL$6-2014),FALSE))</f>
        <v>Select energy source</v>
      </c>
    </row>
    <row r="182" spans="2:38" ht="15.75" customHeight="1" thickBot="1">
      <c r="B182" s="92"/>
      <c r="C182" s="75" t="str">
        <f t="shared" si="714"/>
        <v>Amount of energy</v>
      </c>
      <c r="D182" s="823" t="str">
        <f t="shared" si="714"/>
        <v>[kWh]</v>
      </c>
      <c r="E182" s="824"/>
      <c r="F182" s="172"/>
      <c r="G182" s="66"/>
      <c r="H182" s="382" t="str">
        <f t="shared" ref="H182:I182" si="715">IF(ISBLANK(G182),"",G182)</f>
        <v/>
      </c>
      <c r="I182" s="386" t="str">
        <f t="shared" si="715"/>
        <v/>
      </c>
      <c r="J182" s="386" t="str">
        <f t="shared" ref="J182" si="716">IF(ISBLANK(I182),"",I182)</f>
        <v/>
      </c>
      <c r="K182" s="386" t="str">
        <f t="shared" ref="K182" si="717">IF(ISBLANK(J182),"",J182)</f>
        <v/>
      </c>
      <c r="L182" s="386" t="str">
        <f t="shared" ref="L182" si="718">IF(ISBLANK(K182),"",K182)</f>
        <v/>
      </c>
      <c r="M182" s="386" t="str">
        <f t="shared" ref="M182" si="719">IF(ISBLANK(L182),"",L182)</f>
        <v/>
      </c>
      <c r="N182" s="386" t="str">
        <f t="shared" ref="N182" si="720">IF(ISBLANK(M182),"",M182)</f>
        <v/>
      </c>
      <c r="O182" s="386" t="str">
        <f t="shared" ref="O182" si="721">IF(ISBLANK(N182),"",N182)</f>
        <v/>
      </c>
      <c r="P182" s="386" t="str">
        <f t="shared" ref="P182" si="722">IF(ISBLANK(O182),"",O182)</f>
        <v/>
      </c>
      <c r="Q182" s="386" t="str">
        <f t="shared" ref="Q182" si="723">IF(ISBLANK(P182),"",P182)</f>
        <v/>
      </c>
      <c r="R182" s="386" t="str">
        <f t="shared" ref="R182" si="724">IF(ISBLANK(Q182),"",Q182)</f>
        <v/>
      </c>
      <c r="S182" s="386" t="str">
        <f t="shared" ref="S182" si="725">IF(ISBLANK(R182),"",R182)</f>
        <v/>
      </c>
      <c r="T182" s="386" t="str">
        <f t="shared" ref="T182" si="726">IF(ISBLANK(S182),"",S182)</f>
        <v/>
      </c>
      <c r="U182" s="386" t="str">
        <f t="shared" ref="U182" si="727">IF(ISBLANK(T182),"",T182)</f>
        <v/>
      </c>
      <c r="V182" s="386" t="str">
        <f t="shared" ref="V182" si="728">IF(ISBLANK(U182),"",U182)</f>
        <v/>
      </c>
      <c r="W182" s="386" t="str">
        <f t="shared" ref="W182" si="729">IF(ISBLANK(V182),"",V182)</f>
        <v/>
      </c>
      <c r="X182" s="386" t="str">
        <f t="shared" ref="X182" si="730">IF(ISBLANK(W182),"",W182)</f>
        <v/>
      </c>
      <c r="Y182" s="386" t="str">
        <f t="shared" ref="Y182" si="731">IF(ISBLANK(X182),"",X182)</f>
        <v/>
      </c>
      <c r="Z182" s="386" t="str">
        <f t="shared" ref="Z182" si="732">IF(ISBLANK(Y182),"",Y182)</f>
        <v/>
      </c>
      <c r="AA182" s="386" t="str">
        <f t="shared" ref="AA182" si="733">IF(ISBLANK(Z182),"",Z182)</f>
        <v/>
      </c>
      <c r="AB182" s="386" t="str">
        <f t="shared" ref="AB182" si="734">IF(ISBLANK(AA182),"",AA182)</f>
        <v/>
      </c>
      <c r="AC182" s="386" t="str">
        <f t="shared" ref="AC182" si="735">IF(ISBLANK(AB182),"",AB182)</f>
        <v/>
      </c>
      <c r="AD182" s="386" t="str">
        <f t="shared" ref="AD182" si="736">IF(ISBLANK(AC182),"",AC182)</f>
        <v/>
      </c>
      <c r="AE182" s="386" t="str">
        <f t="shared" ref="AE182" si="737">IF(ISBLANK(AD182),"",AD182)</f>
        <v/>
      </c>
      <c r="AF182" s="386" t="str">
        <f t="shared" ref="AF182" si="738">IF(ISBLANK(AE182),"",AE182)</f>
        <v/>
      </c>
      <c r="AG182" s="386" t="str">
        <f t="shared" ref="AG182" si="739">IF(ISBLANK(AF182),"",AF182)</f>
        <v/>
      </c>
      <c r="AH182" s="386" t="str">
        <f t="shared" ref="AH182" si="740">IF(ISBLANK(AG182),"",AG182)</f>
        <v/>
      </c>
      <c r="AI182" s="386" t="str">
        <f t="shared" ref="AI182" si="741">IF(ISBLANK(AH182),"",AH182)</f>
        <v/>
      </c>
      <c r="AJ182" s="386" t="str">
        <f t="shared" ref="AJ182" si="742">IF(ISBLANK(AI182),"",AI182)</f>
        <v/>
      </c>
      <c r="AK182" s="386" t="str">
        <f t="shared" ref="AK182" si="743">IF(ISBLANK(AJ182),"",AJ182)</f>
        <v/>
      </c>
      <c r="AL182" s="386" t="str">
        <f t="shared" ref="AL182" si="744">IF(ISBLANK(AK182),"",AK182)</f>
        <v/>
      </c>
    </row>
    <row r="183" spans="2:38" ht="15.75" customHeight="1">
      <c r="C183" s="15"/>
      <c r="D183" s="40"/>
      <c r="E183" s="63"/>
      <c r="F183" s="166"/>
      <c r="G183" s="66"/>
      <c r="H183" s="63"/>
      <c r="I183" s="385"/>
      <c r="J183" s="385"/>
      <c r="K183" s="385"/>
      <c r="L183" s="385"/>
      <c r="M183" s="385"/>
      <c r="N183" s="385"/>
      <c r="O183" s="385"/>
      <c r="P183" s="385"/>
      <c r="Q183" s="385"/>
      <c r="R183" s="385"/>
      <c r="S183" s="385"/>
      <c r="T183" s="385"/>
      <c r="U183" s="385"/>
      <c r="V183" s="385"/>
      <c r="W183" s="385"/>
      <c r="X183" s="385"/>
      <c r="Y183" s="385"/>
      <c r="Z183" s="385"/>
      <c r="AA183" s="385"/>
      <c r="AB183" s="385"/>
      <c r="AC183" s="385"/>
      <c r="AD183" s="385"/>
      <c r="AE183" s="385"/>
      <c r="AF183" s="385"/>
      <c r="AG183" s="385"/>
      <c r="AH183" s="385"/>
      <c r="AI183" s="385"/>
      <c r="AJ183" s="385"/>
      <c r="AK183" s="385"/>
      <c r="AL183" s="385"/>
    </row>
    <row r="184" spans="2:38" ht="12.75" customHeight="1">
      <c r="C184" s="15"/>
      <c r="D184" s="40"/>
      <c r="E184" s="63"/>
      <c r="F184" s="166"/>
      <c r="G184" s="66"/>
      <c r="H184" s="63"/>
      <c r="I184" s="385"/>
      <c r="J184" s="385"/>
      <c r="K184" s="385"/>
      <c r="L184" s="385"/>
      <c r="M184" s="385"/>
      <c r="N184" s="385"/>
      <c r="O184" s="385"/>
      <c r="P184" s="385"/>
      <c r="Q184" s="385"/>
      <c r="R184" s="385"/>
      <c r="S184" s="385"/>
      <c r="T184" s="385"/>
      <c r="U184" s="385"/>
      <c r="V184" s="385"/>
      <c r="W184" s="385"/>
      <c r="X184" s="385"/>
      <c r="Y184" s="385"/>
      <c r="Z184" s="385"/>
      <c r="AA184" s="385"/>
      <c r="AB184" s="385"/>
      <c r="AC184" s="385"/>
      <c r="AD184" s="385"/>
      <c r="AE184" s="385"/>
      <c r="AF184" s="385"/>
      <c r="AG184" s="385"/>
      <c r="AH184" s="385"/>
      <c r="AI184" s="385"/>
      <c r="AJ184" s="385"/>
      <c r="AK184" s="385"/>
      <c r="AL184" s="385"/>
    </row>
    <row r="185" spans="2:38" ht="15.75">
      <c r="B185" s="174" t="str">
        <f>'PART 1 Status assessment'!B139</f>
        <v>Final energy produced on-site</v>
      </c>
      <c r="F185" s="166"/>
      <c r="G185" s="66"/>
      <c r="H185" s="63"/>
      <c r="I185" s="385"/>
      <c r="J185" s="385"/>
      <c r="K185" s="385"/>
      <c r="L185" s="385"/>
      <c r="M185" s="385"/>
      <c r="N185" s="385"/>
      <c r="O185" s="385"/>
      <c r="P185" s="385"/>
      <c r="Q185" s="385"/>
      <c r="R185" s="385"/>
      <c r="S185" s="385"/>
      <c r="T185" s="385"/>
      <c r="U185" s="385"/>
      <c r="V185" s="385"/>
      <c r="W185" s="385"/>
      <c r="X185" s="385"/>
      <c r="Y185" s="385"/>
      <c r="Z185" s="385"/>
      <c r="AA185" s="385"/>
      <c r="AB185" s="385"/>
      <c r="AC185" s="385"/>
      <c r="AD185" s="385"/>
      <c r="AE185" s="385"/>
      <c r="AF185" s="385"/>
      <c r="AG185" s="385"/>
      <c r="AH185" s="385"/>
      <c r="AI185" s="385"/>
      <c r="AJ185" s="385"/>
      <c r="AK185" s="385"/>
      <c r="AL185" s="385"/>
    </row>
    <row r="186" spans="2:38" ht="12.75" customHeight="1">
      <c r="B186" s="806" t="str">
        <f>'PART 1 Status assessment'!$B$140</f>
        <v>Required for calculating self-generated fraction of consumed final energy.</v>
      </c>
      <c r="C186" s="806"/>
      <c r="D186" s="806"/>
      <c r="E186" s="807"/>
      <c r="F186" s="166"/>
      <c r="G186" s="66"/>
      <c r="H186" s="63"/>
      <c r="I186" s="385"/>
      <c r="J186" s="385"/>
      <c r="K186" s="385"/>
      <c r="L186" s="385"/>
      <c r="M186" s="385"/>
      <c r="N186" s="385"/>
      <c r="O186" s="385"/>
      <c r="P186" s="385"/>
      <c r="Q186" s="385"/>
      <c r="R186" s="385"/>
      <c r="S186" s="385"/>
      <c r="T186" s="385"/>
      <c r="U186" s="385"/>
      <c r="V186" s="385"/>
      <c r="W186" s="385"/>
      <c r="X186" s="385"/>
      <c r="Y186" s="385"/>
      <c r="Z186" s="385"/>
      <c r="AA186" s="385"/>
      <c r="AB186" s="385"/>
      <c r="AC186" s="385"/>
      <c r="AD186" s="385"/>
      <c r="AE186" s="385"/>
      <c r="AF186" s="385"/>
      <c r="AG186" s="385"/>
      <c r="AH186" s="385"/>
      <c r="AI186" s="385"/>
      <c r="AJ186" s="385"/>
      <c r="AK186" s="385"/>
      <c r="AL186" s="385"/>
    </row>
    <row r="187" spans="2:38" ht="12.75" customHeight="1" thickBot="1">
      <c r="F187" s="166"/>
      <c r="G187" s="66"/>
      <c r="H187" s="63"/>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5"/>
      <c r="AK187" s="385"/>
      <c r="AL187" s="385"/>
    </row>
    <row r="188" spans="2:38" ht="18.75" customHeight="1" thickBot="1">
      <c r="B188" s="798" t="str">
        <f>HLOOKUP(Start!$B$14,Sprachen_allg!B:Z,ROWS(Sprachen_allg!1:198),FALSE)</f>
        <v>Electrical energy</v>
      </c>
      <c r="C188" s="799"/>
      <c r="D188" s="61"/>
      <c r="E188" s="62"/>
      <c r="F188" s="166"/>
      <c r="G188" s="66"/>
      <c r="H188" s="63"/>
      <c r="I188" s="385"/>
      <c r="J188" s="385"/>
      <c r="K188" s="385"/>
      <c r="L188" s="385"/>
      <c r="M188" s="385"/>
      <c r="N188" s="385"/>
      <c r="O188" s="385"/>
      <c r="P188" s="385"/>
      <c r="Q188" s="385"/>
      <c r="R188" s="385"/>
      <c r="S188" s="385"/>
      <c r="T188" s="385"/>
      <c r="U188" s="385"/>
      <c r="V188" s="385"/>
      <c r="W188" s="385"/>
      <c r="X188" s="385"/>
      <c r="Y188" s="385"/>
      <c r="Z188" s="385"/>
      <c r="AA188" s="385"/>
      <c r="AB188" s="385"/>
      <c r="AC188" s="385"/>
      <c r="AD188" s="385"/>
      <c r="AE188" s="385"/>
      <c r="AF188" s="385"/>
      <c r="AG188" s="385"/>
      <c r="AH188" s="385"/>
      <c r="AI188" s="385"/>
      <c r="AJ188" s="385"/>
      <c r="AK188" s="385"/>
      <c r="AL188" s="385"/>
    </row>
    <row r="189" spans="2:38" ht="12.75" customHeight="1">
      <c r="B189" s="95"/>
      <c r="C189" s="40"/>
      <c r="D189" s="40"/>
      <c r="E189" s="96"/>
      <c r="F189" s="166"/>
      <c r="G189" s="66"/>
      <c r="H189" s="63"/>
      <c r="I189" s="385"/>
      <c r="J189" s="385"/>
      <c r="K189" s="385"/>
      <c r="L189" s="385"/>
      <c r="M189" s="385"/>
      <c r="N189" s="385"/>
      <c r="O189" s="385"/>
      <c r="P189" s="385"/>
      <c r="Q189" s="385"/>
      <c r="R189" s="385"/>
      <c r="S189" s="385"/>
      <c r="T189" s="385"/>
      <c r="U189" s="385"/>
      <c r="V189" s="385"/>
      <c r="W189" s="385"/>
      <c r="X189" s="385"/>
      <c r="Y189" s="385"/>
      <c r="Z189" s="385"/>
      <c r="AA189" s="385"/>
      <c r="AB189" s="385"/>
      <c r="AC189" s="385"/>
      <c r="AD189" s="385"/>
      <c r="AE189" s="385"/>
      <c r="AF189" s="385"/>
      <c r="AG189" s="385"/>
      <c r="AH189" s="385"/>
      <c r="AI189" s="385"/>
      <c r="AJ189" s="385"/>
      <c r="AK189" s="385"/>
      <c r="AL189" s="385"/>
    </row>
    <row r="190" spans="2:38" ht="15.75" customHeight="1" thickBot="1">
      <c r="B190" s="67"/>
      <c r="C190" s="40" t="str">
        <f>'PART 1 Status assessment'!C144</f>
        <v>Produced electricity</v>
      </c>
      <c r="D190" s="40"/>
      <c r="E190" s="40"/>
      <c r="F190" s="166"/>
      <c r="G190" s="66"/>
      <c r="H190" s="63"/>
      <c r="I190" s="385"/>
      <c r="J190" s="385"/>
      <c r="K190" s="385"/>
      <c r="L190" s="385"/>
      <c r="M190" s="385"/>
      <c r="N190" s="385"/>
      <c r="O190" s="385"/>
      <c r="P190" s="385"/>
      <c r="Q190" s="385"/>
      <c r="R190" s="385"/>
      <c r="S190" s="385"/>
      <c r="T190" s="385"/>
      <c r="U190" s="385"/>
      <c r="V190" s="385"/>
      <c r="W190" s="385"/>
      <c r="X190" s="385"/>
      <c r="Y190" s="385"/>
      <c r="Z190" s="385"/>
      <c r="AA190" s="385"/>
      <c r="AB190" s="385"/>
      <c r="AC190" s="385"/>
      <c r="AD190" s="385"/>
      <c r="AE190" s="385"/>
      <c r="AF190" s="385"/>
      <c r="AG190" s="385"/>
      <c r="AH190" s="385"/>
      <c r="AI190" s="385"/>
      <c r="AJ190" s="385"/>
      <c r="AK190" s="385"/>
      <c r="AL190" s="385"/>
    </row>
    <row r="191" spans="2:38" ht="15.75" customHeight="1">
      <c r="B191" s="64"/>
      <c r="C191" s="69" t="str">
        <f>C179</f>
        <v>Type of energy source</v>
      </c>
      <c r="D191" s="70"/>
      <c r="E191" s="71"/>
      <c r="F191" s="166"/>
      <c r="G191" s="66"/>
      <c r="H191" s="63"/>
      <c r="I191" s="385"/>
      <c r="J191" s="385"/>
      <c r="K191" s="385"/>
      <c r="L191" s="385"/>
      <c r="M191" s="385"/>
      <c r="N191" s="385"/>
      <c r="O191" s="385"/>
      <c r="P191" s="385"/>
      <c r="Q191" s="385"/>
      <c r="R191" s="385"/>
      <c r="S191" s="385"/>
      <c r="T191" s="385"/>
      <c r="U191" s="385"/>
      <c r="V191" s="385"/>
      <c r="W191" s="385"/>
      <c r="X191" s="385"/>
      <c r="Y191" s="385"/>
      <c r="Z191" s="385"/>
      <c r="AA191" s="385"/>
      <c r="AB191" s="385"/>
      <c r="AC191" s="385"/>
      <c r="AD191" s="385"/>
      <c r="AE191" s="385"/>
      <c r="AF191" s="385"/>
      <c r="AG191" s="385"/>
      <c r="AH191" s="385"/>
      <c r="AI191" s="385"/>
      <c r="AJ191" s="385"/>
      <c r="AK191" s="385"/>
      <c r="AL191" s="385"/>
    </row>
    <row r="192" spans="2:38" ht="16.5" customHeight="1">
      <c r="B192" s="64"/>
      <c r="C192" s="800"/>
      <c r="D192" s="772"/>
      <c r="E192" s="772"/>
      <c r="F192" s="166"/>
      <c r="G192" s="66"/>
      <c r="H192" s="400"/>
      <c r="I192" s="378"/>
      <c r="J192" s="378"/>
      <c r="K192" s="378"/>
      <c r="L192" s="378"/>
      <c r="M192" s="378"/>
      <c r="N192" s="378"/>
      <c r="O192" s="378"/>
      <c r="P192" s="378"/>
      <c r="Q192" s="378"/>
      <c r="R192" s="378"/>
      <c r="S192" s="378"/>
      <c r="T192" s="378"/>
      <c r="U192" s="378"/>
      <c r="V192" s="378"/>
      <c r="W192" s="378"/>
      <c r="X192" s="378"/>
      <c r="Y192" s="378"/>
      <c r="Z192" s="378"/>
      <c r="AA192" s="378"/>
      <c r="AB192" s="378"/>
      <c r="AC192" s="378"/>
      <c r="AD192" s="378"/>
      <c r="AE192" s="378"/>
      <c r="AF192" s="378"/>
      <c r="AG192" s="378"/>
      <c r="AH192" s="378"/>
      <c r="AI192" s="378"/>
      <c r="AJ192" s="378"/>
      <c r="AK192" s="378"/>
      <c r="AL192" s="378"/>
    </row>
    <row r="193" spans="2:38" ht="15.75" customHeight="1">
      <c r="B193" s="64"/>
      <c r="C193" s="357" t="str">
        <f t="shared" ref="C193:D194" si="745">C181</f>
        <v>CO2 factor [kgCO2eq/kWh]</v>
      </c>
      <c r="D193" s="833" t="str">
        <f t="shared" si="745"/>
        <v>[kgCO2eq/kWh]</v>
      </c>
      <c r="E193" s="834"/>
      <c r="F193" s="166"/>
      <c r="G193" s="66"/>
      <c r="H193" s="401" t="str">
        <f>IF($C192="",AuswahlEtr,VLOOKUP($C192,'ANNEX 1 Emission Factors'!$B$9:$AR$10,COLUMNS('ANNEX 1 Emission Factors'!$B:$H)+(H$6-2014),FALSE))</f>
        <v>Select energy source</v>
      </c>
      <c r="I193" s="376" t="str">
        <f>IF($C192="",AuswahlEtr,VLOOKUP($C192,'ANNEX 1 Emission Factors'!$B$9:$AR$10,COLUMNS('ANNEX 1 Emission Factors'!$B:$H)+(I$6-2014),FALSE))</f>
        <v>Select energy source</v>
      </c>
      <c r="J193" s="376" t="str">
        <f>IF($C192="",AuswahlEtr,VLOOKUP($C192,'ANNEX 1 Emission Factors'!$B$9:$AR$10,COLUMNS('ANNEX 1 Emission Factors'!$B:$H)+(J$6-2014),FALSE))</f>
        <v>Select energy source</v>
      </c>
      <c r="K193" s="376" t="str">
        <f>IF($C192="",AuswahlEtr,VLOOKUP($C192,'ANNEX 1 Emission Factors'!$B$9:$AR$10,COLUMNS('ANNEX 1 Emission Factors'!$B:$H)+(K$6-2014),FALSE))</f>
        <v>Select energy source</v>
      </c>
      <c r="L193" s="376" t="str">
        <f>IF($C192="",AuswahlEtr,VLOOKUP($C192,'ANNEX 1 Emission Factors'!$B$9:$AR$10,COLUMNS('ANNEX 1 Emission Factors'!$B:$H)+(L$6-2014),FALSE))</f>
        <v>Select energy source</v>
      </c>
      <c r="M193" s="376" t="str">
        <f>IF($C192="",AuswahlEtr,VLOOKUP($C192,'ANNEX 1 Emission Factors'!$B$9:$AR$10,COLUMNS('ANNEX 1 Emission Factors'!$B:$H)+(M$6-2014),FALSE))</f>
        <v>Select energy source</v>
      </c>
      <c r="N193" s="376" t="str">
        <f>IF($C192="",AuswahlEtr,VLOOKUP($C192,'ANNEX 1 Emission Factors'!$B$9:$AR$10,COLUMNS('ANNEX 1 Emission Factors'!$B:$H)+(N$6-2014),FALSE))</f>
        <v>Select energy source</v>
      </c>
      <c r="O193" s="376" t="str">
        <f>IF($C192="",AuswahlEtr,VLOOKUP($C192,'ANNEX 1 Emission Factors'!$B$9:$AR$10,COLUMNS('ANNEX 1 Emission Factors'!$B:$H)+(O$6-2014),FALSE))</f>
        <v>Select energy source</v>
      </c>
      <c r="P193" s="376" t="str">
        <f>IF($C192="",AuswahlEtr,VLOOKUP($C192,'ANNEX 1 Emission Factors'!$B$9:$AR$10,COLUMNS('ANNEX 1 Emission Factors'!$B:$H)+(P$6-2014),FALSE))</f>
        <v>Select energy source</v>
      </c>
      <c r="Q193" s="376" t="str">
        <f>IF($C192="",AuswahlEtr,VLOOKUP($C192,'ANNEX 1 Emission Factors'!$B$9:$AR$10,COLUMNS('ANNEX 1 Emission Factors'!$B:$H)+(Q$6-2014),FALSE))</f>
        <v>Select energy source</v>
      </c>
      <c r="R193" s="376" t="str">
        <f>IF($C192="",AuswahlEtr,VLOOKUP($C192,'ANNEX 1 Emission Factors'!$B$9:$AR$10,COLUMNS('ANNEX 1 Emission Factors'!$B:$H)+(R$6-2014),FALSE))</f>
        <v>Select energy source</v>
      </c>
      <c r="S193" s="376" t="str">
        <f>IF($C192="",AuswahlEtr,VLOOKUP($C192,'ANNEX 1 Emission Factors'!$B$9:$AR$10,COLUMNS('ANNEX 1 Emission Factors'!$B:$H)+(S$6-2014),FALSE))</f>
        <v>Select energy source</v>
      </c>
      <c r="T193" s="376" t="str">
        <f>IF($C192="",AuswahlEtr,VLOOKUP($C192,'ANNEX 1 Emission Factors'!$B$9:$AR$10,COLUMNS('ANNEX 1 Emission Factors'!$B:$H)+(T$6-2014),FALSE))</f>
        <v>Select energy source</v>
      </c>
      <c r="U193" s="376" t="str">
        <f>IF($C192="",AuswahlEtr,VLOOKUP($C192,'ANNEX 1 Emission Factors'!$B$9:$AR$10,COLUMNS('ANNEX 1 Emission Factors'!$B:$H)+(U$6-2014),FALSE))</f>
        <v>Select energy source</v>
      </c>
      <c r="V193" s="376" t="str">
        <f>IF($C192="",AuswahlEtr,VLOOKUP($C192,'ANNEX 1 Emission Factors'!$B$9:$AR$10,COLUMNS('ANNEX 1 Emission Factors'!$B:$H)+(V$6-2014),FALSE))</f>
        <v>Select energy source</v>
      </c>
      <c r="W193" s="376" t="str">
        <f>IF($C192="",AuswahlEtr,VLOOKUP($C192,'ANNEX 1 Emission Factors'!$B$9:$AR$10,COLUMNS('ANNEX 1 Emission Factors'!$B:$H)+(W$6-2014),FALSE))</f>
        <v>Select energy source</v>
      </c>
      <c r="X193" s="376" t="str">
        <f>IF($C192="",AuswahlEtr,VLOOKUP($C192,'ANNEX 1 Emission Factors'!$B$9:$AR$10,COLUMNS('ANNEX 1 Emission Factors'!$B:$H)+(X$6-2014),FALSE))</f>
        <v>Select energy source</v>
      </c>
      <c r="Y193" s="376" t="str">
        <f>IF($C192="",AuswahlEtr,VLOOKUP($C192,'ANNEX 1 Emission Factors'!$B$9:$AR$10,COLUMNS('ANNEX 1 Emission Factors'!$B:$H)+(Y$6-2014),FALSE))</f>
        <v>Select energy source</v>
      </c>
      <c r="Z193" s="376" t="str">
        <f>IF($C192="",AuswahlEtr,VLOOKUP($C192,'ANNEX 1 Emission Factors'!$B$9:$AR$10,COLUMNS('ANNEX 1 Emission Factors'!$B:$H)+(Z$6-2014),FALSE))</f>
        <v>Select energy source</v>
      </c>
      <c r="AA193" s="376" t="str">
        <f>IF($C192="",AuswahlEtr,VLOOKUP($C192,'ANNEX 1 Emission Factors'!$B$9:$AR$10,COLUMNS('ANNEX 1 Emission Factors'!$B:$H)+(AA$6-2014),FALSE))</f>
        <v>Select energy source</v>
      </c>
      <c r="AB193" s="376" t="str">
        <f>IF($C192="",AuswahlEtr,VLOOKUP($C192,'ANNEX 1 Emission Factors'!$B$9:$AR$10,COLUMNS('ANNEX 1 Emission Factors'!$B:$H)+(AB$6-2014),FALSE))</f>
        <v>Select energy source</v>
      </c>
      <c r="AC193" s="376" t="str">
        <f>IF($C192="",AuswahlEtr,VLOOKUP($C192,'ANNEX 1 Emission Factors'!$B$9:$AR$10,COLUMNS('ANNEX 1 Emission Factors'!$B:$H)+(AC$6-2014),FALSE))</f>
        <v>Select energy source</v>
      </c>
      <c r="AD193" s="376" t="str">
        <f>IF($C192="",AuswahlEtr,VLOOKUP($C192,'ANNEX 1 Emission Factors'!$B$9:$AR$10,COLUMNS('ANNEX 1 Emission Factors'!$B:$H)+(AD$6-2014),FALSE))</f>
        <v>Select energy source</v>
      </c>
      <c r="AE193" s="376" t="str">
        <f>IF($C192="",AuswahlEtr,VLOOKUP($C192,'ANNEX 1 Emission Factors'!$B$9:$AR$10,COLUMNS('ANNEX 1 Emission Factors'!$B:$H)+(AE$6-2014),FALSE))</f>
        <v>Select energy source</v>
      </c>
      <c r="AF193" s="376" t="str">
        <f>IF($C192="",AuswahlEtr,VLOOKUP($C192,'ANNEX 1 Emission Factors'!$B$9:$AR$10,COLUMNS('ANNEX 1 Emission Factors'!$B:$H)+(AF$6-2014),FALSE))</f>
        <v>Select energy source</v>
      </c>
      <c r="AG193" s="376" t="str">
        <f>IF($C192="",AuswahlEtr,VLOOKUP($C192,'ANNEX 1 Emission Factors'!$B$9:$AR$10,COLUMNS('ANNEX 1 Emission Factors'!$B:$H)+(AG$6-2014),FALSE))</f>
        <v>Select energy source</v>
      </c>
      <c r="AH193" s="376" t="str">
        <f>IF($C192="",AuswahlEtr,VLOOKUP($C192,'ANNEX 1 Emission Factors'!$B$9:$AR$10,COLUMNS('ANNEX 1 Emission Factors'!$B:$H)+(AH$6-2014),FALSE))</f>
        <v>Select energy source</v>
      </c>
      <c r="AI193" s="376" t="str">
        <f>IF($C192="",AuswahlEtr,VLOOKUP($C192,'ANNEX 1 Emission Factors'!$B$9:$AR$10,COLUMNS('ANNEX 1 Emission Factors'!$B:$H)+(AI$6-2014),FALSE))</f>
        <v>Select energy source</v>
      </c>
      <c r="AJ193" s="376" t="str">
        <f>IF($C192="",AuswahlEtr,VLOOKUP($C192,'ANNEX 1 Emission Factors'!$B$9:$AR$10,COLUMNS('ANNEX 1 Emission Factors'!$B:$H)+(AJ$6-2014),FALSE))</f>
        <v>Select energy source</v>
      </c>
      <c r="AK193" s="376" t="str">
        <f>IF($C192="",AuswahlEtr,VLOOKUP($C192,'ANNEX 1 Emission Factors'!$B$9:$AR$10,COLUMNS('ANNEX 1 Emission Factors'!$B:$H)+(AK$6-2014),FALSE))</f>
        <v>Select energy source</v>
      </c>
      <c r="AL193" s="376" t="str">
        <f>IF($C192="",AuswahlEtr,VLOOKUP($C192,'ANNEX 1 Emission Factors'!$B$9:$AR$10,COLUMNS('ANNEX 1 Emission Factors'!$B:$H)+(AL$6-2014),FALSE))</f>
        <v>Select energy source</v>
      </c>
    </row>
    <row r="194" spans="2:38" ht="15.75" customHeight="1" thickBot="1">
      <c r="B194" s="92"/>
      <c r="C194" s="75" t="str">
        <f t="shared" si="745"/>
        <v>Amount of energy</v>
      </c>
      <c r="D194" s="823" t="str">
        <f t="shared" si="745"/>
        <v>[kWh]</v>
      </c>
      <c r="E194" s="824"/>
      <c r="F194" s="166"/>
      <c r="G194" s="91" t="str">
        <f>IF('PART 1 Status assessment'!H148="","",'PART 1 Status assessment'!H148)</f>
        <v/>
      </c>
      <c r="H194" s="382" t="str">
        <f t="shared" ref="H194:I194" si="746">IF(ISBLANK(G194),"",G194)</f>
        <v/>
      </c>
      <c r="I194" s="386" t="str">
        <f t="shared" si="746"/>
        <v/>
      </c>
      <c r="J194" s="386" t="str">
        <f t="shared" ref="J194" si="747">IF(ISBLANK(I194),"",I194)</f>
        <v/>
      </c>
      <c r="K194" s="386" t="str">
        <f t="shared" ref="K194" si="748">IF(ISBLANK(J194),"",J194)</f>
        <v/>
      </c>
      <c r="L194" s="386" t="str">
        <f t="shared" ref="L194" si="749">IF(ISBLANK(K194),"",K194)</f>
        <v/>
      </c>
      <c r="M194" s="386" t="str">
        <f t="shared" ref="M194" si="750">IF(ISBLANK(L194),"",L194)</f>
        <v/>
      </c>
      <c r="N194" s="386" t="str">
        <f t="shared" ref="N194" si="751">IF(ISBLANK(M194),"",M194)</f>
        <v/>
      </c>
      <c r="O194" s="386" t="str">
        <f t="shared" ref="O194" si="752">IF(ISBLANK(N194),"",N194)</f>
        <v/>
      </c>
      <c r="P194" s="386" t="str">
        <f t="shared" ref="P194" si="753">IF(ISBLANK(O194),"",O194)</f>
        <v/>
      </c>
      <c r="Q194" s="386" t="str">
        <f t="shared" ref="Q194" si="754">IF(ISBLANK(P194),"",P194)</f>
        <v/>
      </c>
      <c r="R194" s="386" t="str">
        <f t="shared" ref="R194" si="755">IF(ISBLANK(Q194),"",Q194)</f>
        <v/>
      </c>
      <c r="S194" s="386" t="str">
        <f t="shared" ref="S194" si="756">IF(ISBLANK(R194),"",R194)</f>
        <v/>
      </c>
      <c r="T194" s="386" t="str">
        <f t="shared" ref="T194" si="757">IF(ISBLANK(S194),"",S194)</f>
        <v/>
      </c>
      <c r="U194" s="386" t="str">
        <f t="shared" ref="U194" si="758">IF(ISBLANK(T194),"",T194)</f>
        <v/>
      </c>
      <c r="V194" s="386" t="str">
        <f t="shared" ref="V194" si="759">IF(ISBLANK(U194),"",U194)</f>
        <v/>
      </c>
      <c r="W194" s="386" t="str">
        <f t="shared" ref="W194" si="760">IF(ISBLANK(V194),"",V194)</f>
        <v/>
      </c>
      <c r="X194" s="386" t="str">
        <f t="shared" ref="X194" si="761">IF(ISBLANK(W194),"",W194)</f>
        <v/>
      </c>
      <c r="Y194" s="386" t="str">
        <f t="shared" ref="Y194" si="762">IF(ISBLANK(X194),"",X194)</f>
        <v/>
      </c>
      <c r="Z194" s="386" t="str">
        <f t="shared" ref="Z194" si="763">IF(ISBLANK(Y194),"",Y194)</f>
        <v/>
      </c>
      <c r="AA194" s="386" t="str">
        <f t="shared" ref="AA194" si="764">IF(ISBLANK(Z194),"",Z194)</f>
        <v/>
      </c>
      <c r="AB194" s="386" t="str">
        <f t="shared" ref="AB194" si="765">IF(ISBLANK(AA194),"",AA194)</f>
        <v/>
      </c>
      <c r="AC194" s="386" t="str">
        <f t="shared" ref="AC194" si="766">IF(ISBLANK(AB194),"",AB194)</f>
        <v/>
      </c>
      <c r="AD194" s="386" t="str">
        <f t="shared" ref="AD194" si="767">IF(ISBLANK(AC194),"",AC194)</f>
        <v/>
      </c>
      <c r="AE194" s="386" t="str">
        <f t="shared" ref="AE194" si="768">IF(ISBLANK(AD194),"",AD194)</f>
        <v/>
      </c>
      <c r="AF194" s="386" t="str">
        <f t="shared" ref="AF194" si="769">IF(ISBLANK(AE194),"",AE194)</f>
        <v/>
      </c>
      <c r="AG194" s="386" t="str">
        <f t="shared" ref="AG194" si="770">IF(ISBLANK(AF194),"",AF194)</f>
        <v/>
      </c>
      <c r="AH194" s="386" t="str">
        <f t="shared" ref="AH194" si="771">IF(ISBLANK(AG194),"",AG194)</f>
        <v/>
      </c>
      <c r="AI194" s="386" t="str">
        <f t="shared" ref="AI194" si="772">IF(ISBLANK(AH194),"",AH194)</f>
        <v/>
      </c>
      <c r="AJ194" s="386" t="str">
        <f t="shared" ref="AJ194" si="773">IF(ISBLANK(AI194),"",AI194)</f>
        <v/>
      </c>
      <c r="AK194" s="386" t="str">
        <f t="shared" ref="AK194" si="774">IF(ISBLANK(AJ194),"",AJ194)</f>
        <v/>
      </c>
      <c r="AL194" s="386" t="str">
        <f t="shared" ref="AL194" si="775">IF(ISBLANK(AK194),"",AK194)</f>
        <v/>
      </c>
    </row>
    <row r="195" spans="2:38" ht="12.75" customHeight="1" thickBot="1">
      <c r="F195" s="166"/>
      <c r="G195" s="66"/>
      <c r="H195" s="63"/>
      <c r="I195" s="385"/>
      <c r="J195" s="385"/>
      <c r="K195" s="385"/>
      <c r="L195" s="385"/>
      <c r="M195" s="385"/>
      <c r="N195" s="385"/>
      <c r="O195" s="385"/>
      <c r="P195" s="385"/>
      <c r="Q195" s="385"/>
      <c r="R195" s="385"/>
      <c r="S195" s="385"/>
      <c r="T195" s="385"/>
      <c r="U195" s="385"/>
      <c r="V195" s="385"/>
      <c r="W195" s="385"/>
      <c r="X195" s="385"/>
      <c r="Y195" s="385"/>
      <c r="Z195" s="385"/>
      <c r="AA195" s="385"/>
      <c r="AB195" s="385"/>
      <c r="AC195" s="385"/>
      <c r="AD195" s="385"/>
      <c r="AE195" s="385"/>
      <c r="AF195" s="385"/>
      <c r="AG195" s="385"/>
      <c r="AH195" s="385"/>
      <c r="AI195" s="385"/>
      <c r="AJ195" s="385"/>
      <c r="AK195" s="385"/>
      <c r="AL195" s="385"/>
    </row>
    <row r="196" spans="2:38" ht="18.75" customHeight="1" thickBot="1">
      <c r="B196" s="798" t="str">
        <f>HLOOKUP(Start!$B$14,Sprachen_allg!B:Z,ROWS(Sprachen_allg!1:199),FALSE)</f>
        <v>Thermal energy</v>
      </c>
      <c r="C196" s="799"/>
      <c r="D196" s="61"/>
      <c r="E196" s="62"/>
      <c r="F196" s="166"/>
      <c r="G196" s="66"/>
      <c r="H196" s="63"/>
      <c r="I196" s="385"/>
      <c r="J196" s="385"/>
      <c r="K196" s="385"/>
      <c r="L196" s="385"/>
      <c r="M196" s="385"/>
      <c r="N196" s="385"/>
      <c r="O196" s="385"/>
      <c r="P196" s="385"/>
      <c r="Q196" s="385"/>
      <c r="R196" s="385"/>
      <c r="S196" s="385"/>
      <c r="T196" s="385"/>
      <c r="U196" s="385"/>
      <c r="V196" s="385"/>
      <c r="W196" s="385"/>
      <c r="X196" s="385"/>
      <c r="Y196" s="385"/>
      <c r="Z196" s="385"/>
      <c r="AA196" s="385"/>
      <c r="AB196" s="385"/>
      <c r="AC196" s="385"/>
      <c r="AD196" s="385"/>
      <c r="AE196" s="385"/>
      <c r="AF196" s="385"/>
      <c r="AG196" s="385"/>
      <c r="AH196" s="385"/>
      <c r="AI196" s="385"/>
      <c r="AJ196" s="385"/>
      <c r="AK196" s="385"/>
      <c r="AL196" s="385"/>
    </row>
    <row r="197" spans="2:38" ht="12.75" customHeight="1">
      <c r="B197" s="45"/>
      <c r="C197" s="15"/>
      <c r="D197" s="15"/>
      <c r="E197" s="15"/>
      <c r="F197" s="166"/>
      <c r="G197" s="66"/>
      <c r="H197" s="63"/>
      <c r="I197" s="385"/>
      <c r="J197" s="385"/>
      <c r="K197" s="385"/>
      <c r="L197" s="385"/>
      <c r="M197" s="385"/>
      <c r="N197" s="385"/>
      <c r="O197" s="385"/>
      <c r="P197" s="385"/>
      <c r="Q197" s="385"/>
      <c r="R197" s="385"/>
      <c r="S197" s="385"/>
      <c r="T197" s="385"/>
      <c r="U197" s="385"/>
      <c r="V197" s="385"/>
      <c r="W197" s="385"/>
      <c r="X197" s="385"/>
      <c r="Y197" s="385"/>
      <c r="Z197" s="385"/>
      <c r="AA197" s="385"/>
      <c r="AB197" s="385"/>
      <c r="AC197" s="385"/>
      <c r="AD197" s="385"/>
      <c r="AE197" s="385"/>
      <c r="AF197" s="385"/>
      <c r="AG197" s="385"/>
      <c r="AH197" s="385"/>
      <c r="AI197" s="385"/>
      <c r="AJ197" s="385"/>
      <c r="AK197" s="385"/>
      <c r="AL197" s="385"/>
    </row>
    <row r="198" spans="2:38" ht="15.75" customHeight="1" thickBot="1">
      <c r="B198" s="67"/>
      <c r="C198" s="40" t="str">
        <f>'PART 1 Status assessment'!$C$152</f>
        <v>Produced heating</v>
      </c>
      <c r="D198" s="40"/>
      <c r="E198" s="40"/>
      <c r="F198" s="166"/>
      <c r="G198" s="66"/>
      <c r="H198" s="63"/>
      <c r="I198" s="385"/>
      <c r="J198" s="385"/>
      <c r="K198" s="385"/>
      <c r="L198" s="385"/>
      <c r="M198" s="385"/>
      <c r="N198" s="385"/>
      <c r="O198" s="385"/>
      <c r="P198" s="385"/>
      <c r="Q198" s="385"/>
      <c r="R198" s="385"/>
      <c r="S198" s="385"/>
      <c r="T198" s="385"/>
      <c r="U198" s="385"/>
      <c r="V198" s="385"/>
      <c r="W198" s="385"/>
      <c r="X198" s="385"/>
      <c r="Y198" s="385"/>
      <c r="Z198" s="385"/>
      <c r="AA198" s="385"/>
      <c r="AB198" s="385"/>
      <c r="AC198" s="385"/>
      <c r="AD198" s="385"/>
      <c r="AE198" s="385"/>
      <c r="AF198" s="385"/>
      <c r="AG198" s="385"/>
      <c r="AH198" s="385"/>
      <c r="AI198" s="385"/>
      <c r="AJ198" s="385"/>
      <c r="AK198" s="385"/>
      <c r="AL198" s="385"/>
    </row>
    <row r="199" spans="2:38" ht="15.75" customHeight="1">
      <c r="B199" s="64"/>
      <c r="C199" s="69" t="str">
        <f>C191</f>
        <v>Type of energy source</v>
      </c>
      <c r="D199" s="70"/>
      <c r="E199" s="71"/>
      <c r="F199" s="166"/>
      <c r="G199" s="66"/>
      <c r="H199" s="63"/>
      <c r="I199" s="385"/>
      <c r="J199" s="385"/>
      <c r="K199" s="385"/>
      <c r="L199" s="385"/>
      <c r="M199" s="385"/>
      <c r="N199" s="385"/>
      <c r="O199" s="385"/>
      <c r="P199" s="385"/>
      <c r="Q199" s="385"/>
      <c r="R199" s="385"/>
      <c r="S199" s="385"/>
      <c r="T199" s="385"/>
      <c r="U199" s="385"/>
      <c r="V199" s="385"/>
      <c r="W199" s="385"/>
      <c r="X199" s="385"/>
      <c r="Y199" s="385"/>
      <c r="Z199" s="385"/>
      <c r="AA199" s="385"/>
      <c r="AB199" s="385"/>
      <c r="AC199" s="385"/>
      <c r="AD199" s="385"/>
      <c r="AE199" s="385"/>
      <c r="AF199" s="385"/>
      <c r="AG199" s="385"/>
      <c r="AH199" s="385"/>
      <c r="AI199" s="385"/>
      <c r="AJ199" s="385"/>
      <c r="AK199" s="385"/>
      <c r="AL199" s="385"/>
    </row>
    <row r="200" spans="2:38" ht="16.5" customHeight="1">
      <c r="B200" s="64"/>
      <c r="C200" s="800"/>
      <c r="D200" s="772"/>
      <c r="E200" s="772"/>
      <c r="F200" s="166"/>
      <c r="G200" s="66"/>
      <c r="H200" s="400"/>
      <c r="I200" s="378"/>
      <c r="J200" s="378"/>
      <c r="K200" s="378"/>
      <c r="L200" s="378"/>
      <c r="M200" s="378"/>
      <c r="N200" s="378"/>
      <c r="O200" s="378"/>
      <c r="P200" s="378"/>
      <c r="Q200" s="378"/>
      <c r="R200" s="378"/>
      <c r="S200" s="378"/>
      <c r="T200" s="378"/>
      <c r="U200" s="378"/>
      <c r="V200" s="378"/>
      <c r="W200" s="378"/>
      <c r="X200" s="378"/>
      <c r="Y200" s="378"/>
      <c r="Z200" s="378"/>
      <c r="AA200" s="378"/>
      <c r="AB200" s="378"/>
      <c r="AC200" s="378"/>
      <c r="AD200" s="378"/>
      <c r="AE200" s="378"/>
      <c r="AF200" s="378"/>
      <c r="AG200" s="378"/>
      <c r="AH200" s="378"/>
      <c r="AI200" s="378"/>
      <c r="AJ200" s="378"/>
      <c r="AK200" s="378"/>
      <c r="AL200" s="378"/>
    </row>
    <row r="201" spans="2:38" ht="15.75" customHeight="1">
      <c r="B201" s="64"/>
      <c r="C201" s="357" t="str">
        <f t="shared" ref="C201:D202" si="776">C193</f>
        <v>CO2 factor [kgCO2eq/kWh]</v>
      </c>
      <c r="D201" s="833" t="str">
        <f t="shared" si="776"/>
        <v>[kgCO2eq/kWh]</v>
      </c>
      <c r="E201" s="834"/>
      <c r="F201" s="166"/>
      <c r="G201" s="66"/>
      <c r="H201" s="401" t="str">
        <f>IF($C200="",AuswahlEtr,VLOOKUP($C200,'ANNEX 1 Emission Factors'!$B$14:$AR$17,COLUMNS('ANNEX 1 Emission Factors'!$B:$H)+(H$6-2014),FALSE))</f>
        <v>Select energy source</v>
      </c>
      <c r="I201" s="376" t="str">
        <f>IF($C200="",AuswahlEtr,VLOOKUP($C200,'ANNEX 1 Emission Factors'!$B$14:$AR$17,COLUMNS('ANNEX 1 Emission Factors'!$B:$H)+(I$6-2014),FALSE))</f>
        <v>Select energy source</v>
      </c>
      <c r="J201" s="376" t="str">
        <f>IF($C200="",AuswahlEtr,VLOOKUP($C200,'ANNEX 1 Emission Factors'!$B$14:$AR$17,COLUMNS('ANNEX 1 Emission Factors'!$B:$H)+(J$6-2014),FALSE))</f>
        <v>Select energy source</v>
      </c>
      <c r="K201" s="376" t="str">
        <f>IF($C200="",AuswahlEtr,VLOOKUP($C200,'ANNEX 1 Emission Factors'!$B$14:$AR$17,COLUMNS('ANNEX 1 Emission Factors'!$B:$H)+(K$6-2014),FALSE))</f>
        <v>Select energy source</v>
      </c>
      <c r="L201" s="376" t="str">
        <f>IF($C200="",AuswahlEtr,VLOOKUP($C200,'ANNEX 1 Emission Factors'!$B$14:$AR$17,COLUMNS('ANNEX 1 Emission Factors'!$B:$H)+(L$6-2014),FALSE))</f>
        <v>Select energy source</v>
      </c>
      <c r="M201" s="376" t="str">
        <f>IF($C200="",AuswahlEtr,VLOOKUP($C200,'ANNEX 1 Emission Factors'!$B$14:$AR$17,COLUMNS('ANNEX 1 Emission Factors'!$B:$H)+(M$6-2014),FALSE))</f>
        <v>Select energy source</v>
      </c>
      <c r="N201" s="376" t="str">
        <f>IF($C200="",AuswahlEtr,VLOOKUP($C200,'ANNEX 1 Emission Factors'!$B$14:$AR$17,COLUMNS('ANNEX 1 Emission Factors'!$B:$H)+(N$6-2014),FALSE))</f>
        <v>Select energy source</v>
      </c>
      <c r="O201" s="376" t="str">
        <f>IF($C200="",AuswahlEtr,VLOOKUP($C200,'ANNEX 1 Emission Factors'!$B$14:$AR$17,COLUMNS('ANNEX 1 Emission Factors'!$B:$H)+(O$6-2014),FALSE))</f>
        <v>Select energy source</v>
      </c>
      <c r="P201" s="376" t="str">
        <f>IF($C200="",AuswahlEtr,VLOOKUP($C200,'ANNEX 1 Emission Factors'!$B$14:$AR$17,COLUMNS('ANNEX 1 Emission Factors'!$B:$H)+(P$6-2014),FALSE))</f>
        <v>Select energy source</v>
      </c>
      <c r="Q201" s="376" t="str">
        <f>IF($C200="",AuswahlEtr,VLOOKUP($C200,'ANNEX 1 Emission Factors'!$B$14:$AR$17,COLUMNS('ANNEX 1 Emission Factors'!$B:$H)+(Q$6-2014),FALSE))</f>
        <v>Select energy source</v>
      </c>
      <c r="R201" s="376" t="str">
        <f>IF($C200="",AuswahlEtr,VLOOKUP($C200,'ANNEX 1 Emission Factors'!$B$14:$AR$17,COLUMNS('ANNEX 1 Emission Factors'!$B:$H)+(R$6-2014),FALSE))</f>
        <v>Select energy source</v>
      </c>
      <c r="S201" s="376" t="str">
        <f>IF($C200="",AuswahlEtr,VLOOKUP($C200,'ANNEX 1 Emission Factors'!$B$14:$AR$17,COLUMNS('ANNEX 1 Emission Factors'!$B:$H)+(S$6-2014),FALSE))</f>
        <v>Select energy source</v>
      </c>
      <c r="T201" s="376" t="str">
        <f>IF($C200="",AuswahlEtr,VLOOKUP($C200,'ANNEX 1 Emission Factors'!$B$14:$AR$17,COLUMNS('ANNEX 1 Emission Factors'!$B:$H)+(T$6-2014),FALSE))</f>
        <v>Select energy source</v>
      </c>
      <c r="U201" s="376" t="str">
        <f>IF($C200="",AuswahlEtr,VLOOKUP($C200,'ANNEX 1 Emission Factors'!$B$14:$AR$17,COLUMNS('ANNEX 1 Emission Factors'!$B:$H)+(U$6-2014),FALSE))</f>
        <v>Select energy source</v>
      </c>
      <c r="V201" s="376" t="str">
        <f>IF($C200="",AuswahlEtr,VLOOKUP($C200,'ANNEX 1 Emission Factors'!$B$14:$AR$17,COLUMNS('ANNEX 1 Emission Factors'!$B:$H)+(V$6-2014),FALSE))</f>
        <v>Select energy source</v>
      </c>
      <c r="W201" s="376" t="str">
        <f>IF($C200="",AuswahlEtr,VLOOKUP($C200,'ANNEX 1 Emission Factors'!$B$14:$AR$17,COLUMNS('ANNEX 1 Emission Factors'!$B:$H)+(W$6-2014),FALSE))</f>
        <v>Select energy source</v>
      </c>
      <c r="X201" s="376" t="str">
        <f>IF($C200="",AuswahlEtr,VLOOKUP($C200,'ANNEX 1 Emission Factors'!$B$14:$AR$17,COLUMNS('ANNEX 1 Emission Factors'!$B:$H)+(X$6-2014),FALSE))</f>
        <v>Select energy source</v>
      </c>
      <c r="Y201" s="376" t="str">
        <f>IF($C200="",AuswahlEtr,VLOOKUP($C200,'ANNEX 1 Emission Factors'!$B$14:$AR$17,COLUMNS('ANNEX 1 Emission Factors'!$B:$H)+(Y$6-2014),FALSE))</f>
        <v>Select energy source</v>
      </c>
      <c r="Z201" s="376" t="str">
        <f>IF($C200="",AuswahlEtr,VLOOKUP($C200,'ANNEX 1 Emission Factors'!$B$14:$AR$17,COLUMNS('ANNEX 1 Emission Factors'!$B:$H)+(Z$6-2014),FALSE))</f>
        <v>Select energy source</v>
      </c>
      <c r="AA201" s="376" t="str">
        <f>IF($C200="",AuswahlEtr,VLOOKUP($C200,'ANNEX 1 Emission Factors'!$B$14:$AR$17,COLUMNS('ANNEX 1 Emission Factors'!$B:$H)+(AA$6-2014),FALSE))</f>
        <v>Select energy source</v>
      </c>
      <c r="AB201" s="376" t="str">
        <f>IF($C200="",AuswahlEtr,VLOOKUP($C200,'ANNEX 1 Emission Factors'!$B$14:$AR$17,COLUMNS('ANNEX 1 Emission Factors'!$B:$H)+(AB$6-2014),FALSE))</f>
        <v>Select energy source</v>
      </c>
      <c r="AC201" s="376" t="str">
        <f>IF($C200="",AuswahlEtr,VLOOKUP($C200,'ANNEX 1 Emission Factors'!$B$14:$AR$17,COLUMNS('ANNEX 1 Emission Factors'!$B:$H)+(AC$6-2014),FALSE))</f>
        <v>Select energy source</v>
      </c>
      <c r="AD201" s="376" t="str">
        <f>IF($C200="",AuswahlEtr,VLOOKUP($C200,'ANNEX 1 Emission Factors'!$B$14:$AR$17,COLUMNS('ANNEX 1 Emission Factors'!$B:$H)+(AD$6-2014),FALSE))</f>
        <v>Select energy source</v>
      </c>
      <c r="AE201" s="376" t="str">
        <f>IF($C200="",AuswahlEtr,VLOOKUP($C200,'ANNEX 1 Emission Factors'!$B$14:$AR$17,COLUMNS('ANNEX 1 Emission Factors'!$B:$H)+(AE$6-2014),FALSE))</f>
        <v>Select energy source</v>
      </c>
      <c r="AF201" s="376" t="str">
        <f>IF($C200="",AuswahlEtr,VLOOKUP($C200,'ANNEX 1 Emission Factors'!$B$14:$AR$17,COLUMNS('ANNEX 1 Emission Factors'!$B:$H)+(AF$6-2014),FALSE))</f>
        <v>Select energy source</v>
      </c>
      <c r="AG201" s="376" t="str">
        <f>IF($C200="",AuswahlEtr,VLOOKUP($C200,'ANNEX 1 Emission Factors'!$B$14:$AR$17,COLUMNS('ANNEX 1 Emission Factors'!$B:$H)+(AG$6-2014),FALSE))</f>
        <v>Select energy source</v>
      </c>
      <c r="AH201" s="376" t="str">
        <f>IF($C200="",AuswahlEtr,VLOOKUP($C200,'ANNEX 1 Emission Factors'!$B$14:$AR$17,COLUMNS('ANNEX 1 Emission Factors'!$B:$H)+(AH$6-2014),FALSE))</f>
        <v>Select energy source</v>
      </c>
      <c r="AI201" s="376" t="str">
        <f>IF($C200="",AuswahlEtr,VLOOKUP($C200,'ANNEX 1 Emission Factors'!$B$14:$AR$17,COLUMNS('ANNEX 1 Emission Factors'!$B:$H)+(AI$6-2014),FALSE))</f>
        <v>Select energy source</v>
      </c>
      <c r="AJ201" s="376" t="str">
        <f>IF($C200="",AuswahlEtr,VLOOKUP($C200,'ANNEX 1 Emission Factors'!$B$14:$AR$17,COLUMNS('ANNEX 1 Emission Factors'!$B:$H)+(AJ$6-2014),FALSE))</f>
        <v>Select energy source</v>
      </c>
      <c r="AK201" s="376" t="str">
        <f>IF($C200="",AuswahlEtr,VLOOKUP($C200,'ANNEX 1 Emission Factors'!$B$14:$AR$17,COLUMNS('ANNEX 1 Emission Factors'!$B:$H)+(AK$6-2014),FALSE))</f>
        <v>Select energy source</v>
      </c>
      <c r="AL201" s="376" t="str">
        <f>IF($C200="",AuswahlEtr,VLOOKUP($C200,'ANNEX 1 Emission Factors'!$B$14:$AR$17,COLUMNS('ANNEX 1 Emission Factors'!$B:$H)+(AL$6-2014),FALSE))</f>
        <v>Select energy source</v>
      </c>
    </row>
    <row r="202" spans="2:38" ht="15.75" customHeight="1" thickBot="1">
      <c r="B202" s="64"/>
      <c r="C202" s="75" t="str">
        <f t="shared" si="776"/>
        <v>Amount of energy</v>
      </c>
      <c r="D202" s="823" t="str">
        <f t="shared" si="776"/>
        <v>[kWh]</v>
      </c>
      <c r="E202" s="824"/>
      <c r="F202" s="166"/>
      <c r="G202" s="91" t="str">
        <f>IF('PART 1 Status assessment'!H156="","",'PART 1 Status assessment'!H156)</f>
        <v/>
      </c>
      <c r="H202" s="382" t="str">
        <f t="shared" ref="H202:I202" si="777">IF(ISBLANK(G202),"",G202)</f>
        <v/>
      </c>
      <c r="I202" s="386" t="str">
        <f t="shared" si="777"/>
        <v/>
      </c>
      <c r="J202" s="386" t="str">
        <f t="shared" ref="J202" si="778">IF(ISBLANK(I202),"",I202)</f>
        <v/>
      </c>
      <c r="K202" s="386" t="str">
        <f t="shared" ref="K202" si="779">IF(ISBLANK(J202),"",J202)</f>
        <v/>
      </c>
      <c r="L202" s="386" t="str">
        <f t="shared" ref="L202" si="780">IF(ISBLANK(K202),"",K202)</f>
        <v/>
      </c>
      <c r="M202" s="386" t="str">
        <f t="shared" ref="M202" si="781">IF(ISBLANK(L202),"",L202)</f>
        <v/>
      </c>
      <c r="N202" s="386" t="str">
        <f t="shared" ref="N202" si="782">IF(ISBLANK(M202),"",M202)</f>
        <v/>
      </c>
      <c r="O202" s="386" t="str">
        <f t="shared" ref="O202" si="783">IF(ISBLANK(N202),"",N202)</f>
        <v/>
      </c>
      <c r="P202" s="386" t="str">
        <f t="shared" ref="P202" si="784">IF(ISBLANK(O202),"",O202)</f>
        <v/>
      </c>
      <c r="Q202" s="386" t="str">
        <f t="shared" ref="Q202" si="785">IF(ISBLANK(P202),"",P202)</f>
        <v/>
      </c>
      <c r="R202" s="386" t="str">
        <f t="shared" ref="R202" si="786">IF(ISBLANK(Q202),"",Q202)</f>
        <v/>
      </c>
      <c r="S202" s="386" t="str">
        <f t="shared" ref="S202" si="787">IF(ISBLANK(R202),"",R202)</f>
        <v/>
      </c>
      <c r="T202" s="386" t="str">
        <f t="shared" ref="T202" si="788">IF(ISBLANK(S202),"",S202)</f>
        <v/>
      </c>
      <c r="U202" s="386" t="str">
        <f t="shared" ref="U202" si="789">IF(ISBLANK(T202),"",T202)</f>
        <v/>
      </c>
      <c r="V202" s="386" t="str">
        <f t="shared" ref="V202" si="790">IF(ISBLANK(U202),"",U202)</f>
        <v/>
      </c>
      <c r="W202" s="386" t="str">
        <f t="shared" ref="W202" si="791">IF(ISBLANK(V202),"",V202)</f>
        <v/>
      </c>
      <c r="X202" s="386" t="str">
        <f t="shared" ref="X202" si="792">IF(ISBLANK(W202),"",W202)</f>
        <v/>
      </c>
      <c r="Y202" s="386" t="str">
        <f t="shared" ref="Y202" si="793">IF(ISBLANK(X202),"",X202)</f>
        <v/>
      </c>
      <c r="Z202" s="386" t="str">
        <f t="shared" ref="Z202" si="794">IF(ISBLANK(Y202),"",Y202)</f>
        <v/>
      </c>
      <c r="AA202" s="386" t="str">
        <f t="shared" ref="AA202" si="795">IF(ISBLANK(Z202),"",Z202)</f>
        <v/>
      </c>
      <c r="AB202" s="386" t="str">
        <f t="shared" ref="AB202" si="796">IF(ISBLANK(AA202),"",AA202)</f>
        <v/>
      </c>
      <c r="AC202" s="386" t="str">
        <f t="shared" ref="AC202" si="797">IF(ISBLANK(AB202),"",AB202)</f>
        <v/>
      </c>
      <c r="AD202" s="386" t="str">
        <f t="shared" ref="AD202" si="798">IF(ISBLANK(AC202),"",AC202)</f>
        <v/>
      </c>
      <c r="AE202" s="386" t="str">
        <f t="shared" ref="AE202" si="799">IF(ISBLANK(AD202),"",AD202)</f>
        <v/>
      </c>
      <c r="AF202" s="386" t="str">
        <f t="shared" ref="AF202" si="800">IF(ISBLANK(AE202),"",AE202)</f>
        <v/>
      </c>
      <c r="AG202" s="386" t="str">
        <f t="shared" ref="AG202" si="801">IF(ISBLANK(AF202),"",AF202)</f>
        <v/>
      </c>
      <c r="AH202" s="386" t="str">
        <f t="shared" ref="AH202" si="802">IF(ISBLANK(AG202),"",AG202)</f>
        <v/>
      </c>
      <c r="AI202" s="386" t="str">
        <f t="shared" ref="AI202" si="803">IF(ISBLANK(AH202),"",AH202)</f>
        <v/>
      </c>
      <c r="AJ202" s="386" t="str">
        <f t="shared" ref="AJ202" si="804">IF(ISBLANK(AI202),"",AI202)</f>
        <v/>
      </c>
      <c r="AK202" s="386" t="str">
        <f t="shared" ref="AK202" si="805">IF(ISBLANK(AJ202),"",AJ202)</f>
        <v/>
      </c>
      <c r="AL202" s="386" t="str">
        <f t="shared" ref="AL202" si="806">IF(ISBLANK(AK202),"",AK202)</f>
        <v/>
      </c>
    </row>
    <row r="203" spans="2:38" ht="12.75" customHeight="1">
      <c r="B203" s="45"/>
      <c r="C203" s="98"/>
      <c r="D203" s="40"/>
      <c r="E203" s="96"/>
      <c r="F203" s="166"/>
      <c r="G203" s="66"/>
      <c r="H203" s="63"/>
      <c r="I203" s="385"/>
      <c r="J203" s="385"/>
      <c r="K203" s="385"/>
      <c r="L203" s="385"/>
      <c r="M203" s="385"/>
      <c r="N203" s="385"/>
      <c r="O203" s="385"/>
      <c r="P203" s="385"/>
      <c r="Q203" s="385"/>
      <c r="R203" s="385"/>
      <c r="S203" s="385"/>
      <c r="T203" s="385"/>
      <c r="U203" s="385"/>
      <c r="V203" s="385"/>
      <c r="W203" s="385"/>
      <c r="X203" s="385"/>
      <c r="Y203" s="385"/>
      <c r="Z203" s="385"/>
      <c r="AA203" s="385"/>
      <c r="AB203" s="385"/>
      <c r="AC203" s="385"/>
      <c r="AD203" s="385"/>
      <c r="AE203" s="385"/>
      <c r="AF203" s="385"/>
      <c r="AG203" s="385"/>
      <c r="AH203" s="385"/>
      <c r="AI203" s="385"/>
      <c r="AJ203" s="385"/>
      <c r="AK203" s="385"/>
      <c r="AL203" s="385"/>
    </row>
    <row r="204" spans="2:38" ht="15.75" customHeight="1" thickBot="1">
      <c r="B204" s="67"/>
      <c r="C204" s="40" t="str">
        <f>'PART 1 Status assessment'!$C$158</f>
        <v>Produced cooling</v>
      </c>
      <c r="D204" s="40"/>
      <c r="E204" s="40"/>
      <c r="F204" s="166"/>
      <c r="G204" s="66"/>
      <c r="H204" s="63"/>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row>
    <row r="205" spans="2:38" ht="15.75" customHeight="1">
      <c r="B205" s="64"/>
      <c r="C205" s="69" t="str">
        <f>C199</f>
        <v>Type of energy source</v>
      </c>
      <c r="D205" s="70"/>
      <c r="E205" s="71"/>
      <c r="F205" s="166"/>
      <c r="G205" s="66"/>
      <c r="H205" s="63"/>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row>
    <row r="206" spans="2:38" ht="16.5" customHeight="1">
      <c r="B206" s="64"/>
      <c r="C206" s="800"/>
      <c r="D206" s="772"/>
      <c r="E206" s="772"/>
      <c r="F206" s="166"/>
      <c r="G206" s="66"/>
      <c r="H206" s="400"/>
      <c r="I206" s="378"/>
      <c r="J206" s="378"/>
      <c r="K206" s="378"/>
      <c r="L206" s="378"/>
      <c r="M206" s="378"/>
      <c r="N206" s="378"/>
      <c r="O206" s="378"/>
      <c r="P206" s="378"/>
      <c r="Q206" s="378"/>
      <c r="R206" s="378"/>
      <c r="S206" s="378"/>
      <c r="T206" s="378"/>
      <c r="U206" s="378"/>
      <c r="V206" s="378"/>
      <c r="W206" s="378"/>
      <c r="X206" s="378"/>
      <c r="Y206" s="378"/>
      <c r="Z206" s="378"/>
      <c r="AA206" s="378"/>
      <c r="AB206" s="378"/>
      <c r="AC206" s="378"/>
      <c r="AD206" s="378"/>
      <c r="AE206" s="378"/>
      <c r="AF206" s="378"/>
      <c r="AG206" s="378"/>
      <c r="AH206" s="378"/>
      <c r="AI206" s="378"/>
      <c r="AJ206" s="378"/>
      <c r="AK206" s="378"/>
      <c r="AL206" s="378"/>
    </row>
    <row r="207" spans="2:38" ht="15.75" customHeight="1">
      <c r="B207" s="64"/>
      <c r="C207" s="357" t="str">
        <f t="shared" ref="C207:D208" si="807">C201</f>
        <v>CO2 factor [kgCO2eq/kWh]</v>
      </c>
      <c r="D207" s="833" t="str">
        <f t="shared" si="807"/>
        <v>[kgCO2eq/kWh]</v>
      </c>
      <c r="E207" s="834"/>
      <c r="F207" s="166"/>
      <c r="G207" s="66"/>
      <c r="H207" s="401" t="str">
        <f>IF($C206="",AuswahlEtr,VLOOKUP($C206,'ANNEX 1 Emission Factors'!$B$14:$AR$17,COLUMNS('ANNEX 1 Emission Factors'!$B:$H)+(H$6-2014),FALSE))</f>
        <v>Select energy source</v>
      </c>
      <c r="I207" s="376" t="str">
        <f>IF($C206="",AuswahlEtr,VLOOKUP($C206,'ANNEX 1 Emission Factors'!$B$14:$AR$17,COLUMNS('ANNEX 1 Emission Factors'!$B:$H)+(I$6-2014),FALSE))</f>
        <v>Select energy source</v>
      </c>
      <c r="J207" s="376" t="str">
        <f>IF($C206="",AuswahlEtr,VLOOKUP($C206,'ANNEX 1 Emission Factors'!$B$14:$AR$17,COLUMNS('ANNEX 1 Emission Factors'!$B:$H)+(J$6-2014),FALSE))</f>
        <v>Select energy source</v>
      </c>
      <c r="K207" s="376" t="str">
        <f>IF($C206="",AuswahlEtr,VLOOKUP($C206,'ANNEX 1 Emission Factors'!$B$14:$AR$17,COLUMNS('ANNEX 1 Emission Factors'!$B:$H)+(K$6-2014),FALSE))</f>
        <v>Select energy source</v>
      </c>
      <c r="L207" s="376" t="str">
        <f>IF($C206="",AuswahlEtr,VLOOKUP($C206,'ANNEX 1 Emission Factors'!$B$14:$AR$17,COLUMNS('ANNEX 1 Emission Factors'!$B:$H)+(L$6-2014),FALSE))</f>
        <v>Select energy source</v>
      </c>
      <c r="M207" s="376" t="str">
        <f>IF($C206="",AuswahlEtr,VLOOKUP($C206,'ANNEX 1 Emission Factors'!$B$14:$AR$17,COLUMNS('ANNEX 1 Emission Factors'!$B:$H)+(M$6-2014),FALSE))</f>
        <v>Select energy source</v>
      </c>
      <c r="N207" s="376" t="str">
        <f>IF($C206="",AuswahlEtr,VLOOKUP($C206,'ANNEX 1 Emission Factors'!$B$14:$AR$17,COLUMNS('ANNEX 1 Emission Factors'!$B:$H)+(N$6-2014),FALSE))</f>
        <v>Select energy source</v>
      </c>
      <c r="O207" s="376" t="str">
        <f>IF($C206="",AuswahlEtr,VLOOKUP($C206,'ANNEX 1 Emission Factors'!$B$14:$AR$17,COLUMNS('ANNEX 1 Emission Factors'!$B:$H)+(O$6-2014),FALSE))</f>
        <v>Select energy source</v>
      </c>
      <c r="P207" s="376" t="str">
        <f>IF($C206="",AuswahlEtr,VLOOKUP($C206,'ANNEX 1 Emission Factors'!$B$14:$AR$17,COLUMNS('ANNEX 1 Emission Factors'!$B:$H)+(P$6-2014),FALSE))</f>
        <v>Select energy source</v>
      </c>
      <c r="Q207" s="376" t="str">
        <f>IF($C206="",AuswahlEtr,VLOOKUP($C206,'ANNEX 1 Emission Factors'!$B$14:$AR$17,COLUMNS('ANNEX 1 Emission Factors'!$B:$H)+(Q$6-2014),FALSE))</f>
        <v>Select energy source</v>
      </c>
      <c r="R207" s="376" t="str">
        <f>IF($C206="",AuswahlEtr,VLOOKUP($C206,'ANNEX 1 Emission Factors'!$B$14:$AR$17,COLUMNS('ANNEX 1 Emission Factors'!$B:$H)+(R$6-2014),FALSE))</f>
        <v>Select energy source</v>
      </c>
      <c r="S207" s="376" t="str">
        <f>IF($C206="",AuswahlEtr,VLOOKUP($C206,'ANNEX 1 Emission Factors'!$B$14:$AR$17,COLUMNS('ANNEX 1 Emission Factors'!$B:$H)+(S$6-2014),FALSE))</f>
        <v>Select energy source</v>
      </c>
      <c r="T207" s="376" t="str">
        <f>IF($C206="",AuswahlEtr,VLOOKUP($C206,'ANNEX 1 Emission Factors'!$B$14:$AR$17,COLUMNS('ANNEX 1 Emission Factors'!$B:$H)+(T$6-2014),FALSE))</f>
        <v>Select energy source</v>
      </c>
      <c r="U207" s="376" t="str">
        <f>IF($C206="",AuswahlEtr,VLOOKUP($C206,'ANNEX 1 Emission Factors'!$B$14:$AR$17,COLUMNS('ANNEX 1 Emission Factors'!$B:$H)+(U$6-2014),FALSE))</f>
        <v>Select energy source</v>
      </c>
      <c r="V207" s="376" t="str">
        <f>IF($C206="",AuswahlEtr,VLOOKUP($C206,'ANNEX 1 Emission Factors'!$B$14:$AR$17,COLUMNS('ANNEX 1 Emission Factors'!$B:$H)+(V$6-2014),FALSE))</f>
        <v>Select energy source</v>
      </c>
      <c r="W207" s="376" t="str">
        <f>IF($C206="",AuswahlEtr,VLOOKUP($C206,'ANNEX 1 Emission Factors'!$B$14:$AR$17,COLUMNS('ANNEX 1 Emission Factors'!$B:$H)+(W$6-2014),FALSE))</f>
        <v>Select energy source</v>
      </c>
      <c r="X207" s="376" t="str">
        <f>IF($C206="",AuswahlEtr,VLOOKUP($C206,'ANNEX 1 Emission Factors'!$B$14:$AR$17,COLUMNS('ANNEX 1 Emission Factors'!$B:$H)+(X$6-2014),FALSE))</f>
        <v>Select energy source</v>
      </c>
      <c r="Y207" s="376" t="str">
        <f>IF($C206="",AuswahlEtr,VLOOKUP($C206,'ANNEX 1 Emission Factors'!$B$14:$AR$17,COLUMNS('ANNEX 1 Emission Factors'!$B:$H)+(Y$6-2014),FALSE))</f>
        <v>Select energy source</v>
      </c>
      <c r="Z207" s="376" t="str">
        <f>IF($C206="",AuswahlEtr,VLOOKUP($C206,'ANNEX 1 Emission Factors'!$B$14:$AR$17,COLUMNS('ANNEX 1 Emission Factors'!$B:$H)+(Z$6-2014),FALSE))</f>
        <v>Select energy source</v>
      </c>
      <c r="AA207" s="376" t="str">
        <f>IF($C206="",AuswahlEtr,VLOOKUP($C206,'ANNEX 1 Emission Factors'!$B$14:$AR$17,COLUMNS('ANNEX 1 Emission Factors'!$B:$H)+(AA$6-2014),FALSE))</f>
        <v>Select energy source</v>
      </c>
      <c r="AB207" s="376" t="str">
        <f>IF($C206="",AuswahlEtr,VLOOKUP($C206,'ANNEX 1 Emission Factors'!$B$14:$AR$17,COLUMNS('ANNEX 1 Emission Factors'!$B:$H)+(AB$6-2014),FALSE))</f>
        <v>Select energy source</v>
      </c>
      <c r="AC207" s="376" t="str">
        <f>IF($C206="",AuswahlEtr,VLOOKUP($C206,'ANNEX 1 Emission Factors'!$B$14:$AR$17,COLUMNS('ANNEX 1 Emission Factors'!$B:$H)+(AC$6-2014),FALSE))</f>
        <v>Select energy source</v>
      </c>
      <c r="AD207" s="376" t="str">
        <f>IF($C206="",AuswahlEtr,VLOOKUP($C206,'ANNEX 1 Emission Factors'!$B$14:$AR$17,COLUMNS('ANNEX 1 Emission Factors'!$B:$H)+(AD$6-2014),FALSE))</f>
        <v>Select energy source</v>
      </c>
      <c r="AE207" s="376" t="str">
        <f>IF($C206="",AuswahlEtr,VLOOKUP($C206,'ANNEX 1 Emission Factors'!$B$14:$AR$17,COLUMNS('ANNEX 1 Emission Factors'!$B:$H)+(AE$6-2014),FALSE))</f>
        <v>Select energy source</v>
      </c>
      <c r="AF207" s="376" t="str">
        <f>IF($C206="",AuswahlEtr,VLOOKUP($C206,'ANNEX 1 Emission Factors'!$B$14:$AR$17,COLUMNS('ANNEX 1 Emission Factors'!$B:$H)+(AF$6-2014),FALSE))</f>
        <v>Select energy source</v>
      </c>
      <c r="AG207" s="376" t="str">
        <f>IF($C206="",AuswahlEtr,VLOOKUP($C206,'ANNEX 1 Emission Factors'!$B$14:$AR$17,COLUMNS('ANNEX 1 Emission Factors'!$B:$H)+(AG$6-2014),FALSE))</f>
        <v>Select energy source</v>
      </c>
      <c r="AH207" s="376" t="str">
        <f>IF($C206="",AuswahlEtr,VLOOKUP($C206,'ANNEX 1 Emission Factors'!$B$14:$AR$17,COLUMNS('ANNEX 1 Emission Factors'!$B:$H)+(AH$6-2014),FALSE))</f>
        <v>Select energy source</v>
      </c>
      <c r="AI207" s="376" t="str">
        <f>IF($C206="",AuswahlEtr,VLOOKUP($C206,'ANNEX 1 Emission Factors'!$B$14:$AR$17,COLUMNS('ANNEX 1 Emission Factors'!$B:$H)+(AI$6-2014),FALSE))</f>
        <v>Select energy source</v>
      </c>
      <c r="AJ207" s="376" t="str">
        <f>IF($C206="",AuswahlEtr,VLOOKUP($C206,'ANNEX 1 Emission Factors'!$B$14:$AR$17,COLUMNS('ANNEX 1 Emission Factors'!$B:$H)+(AJ$6-2014),FALSE))</f>
        <v>Select energy source</v>
      </c>
      <c r="AK207" s="376" t="str">
        <f>IF($C206="",AuswahlEtr,VLOOKUP($C206,'ANNEX 1 Emission Factors'!$B$14:$AR$17,COLUMNS('ANNEX 1 Emission Factors'!$B:$H)+(AK$6-2014),FALSE))</f>
        <v>Select energy source</v>
      </c>
      <c r="AL207" s="376" t="str">
        <f>IF($C206="",AuswahlEtr,VLOOKUP($C206,'ANNEX 1 Emission Factors'!$B$14:$AR$17,COLUMNS('ANNEX 1 Emission Factors'!$B:$H)+(AL$6-2014),FALSE))</f>
        <v>Select energy source</v>
      </c>
    </row>
    <row r="208" spans="2:38" ht="15.75" customHeight="1" thickBot="1">
      <c r="B208" s="92"/>
      <c r="C208" s="75" t="str">
        <f t="shared" si="807"/>
        <v>Amount of energy</v>
      </c>
      <c r="D208" s="823" t="str">
        <f t="shared" si="807"/>
        <v>[kWh]</v>
      </c>
      <c r="E208" s="824"/>
      <c r="F208" s="166"/>
      <c r="G208" s="91" t="str">
        <f>IF('PART 1 Status assessment'!H162="","",'PART 1 Status assessment'!H162)</f>
        <v/>
      </c>
      <c r="H208" s="382" t="str">
        <f t="shared" ref="H208:I208" si="808">IF(ISBLANK(G208),"",G208)</f>
        <v/>
      </c>
      <c r="I208" s="386" t="str">
        <f t="shared" si="808"/>
        <v/>
      </c>
      <c r="J208" s="386" t="str">
        <f t="shared" ref="J208" si="809">IF(ISBLANK(I208),"",I208)</f>
        <v/>
      </c>
      <c r="K208" s="386" t="str">
        <f t="shared" ref="K208" si="810">IF(ISBLANK(J208),"",J208)</f>
        <v/>
      </c>
      <c r="L208" s="386" t="str">
        <f t="shared" ref="L208" si="811">IF(ISBLANK(K208),"",K208)</f>
        <v/>
      </c>
      <c r="M208" s="386" t="str">
        <f t="shared" ref="M208" si="812">IF(ISBLANK(L208),"",L208)</f>
        <v/>
      </c>
      <c r="N208" s="386" t="str">
        <f t="shared" ref="N208" si="813">IF(ISBLANK(M208),"",M208)</f>
        <v/>
      </c>
      <c r="O208" s="386" t="str">
        <f t="shared" ref="O208" si="814">IF(ISBLANK(N208),"",N208)</f>
        <v/>
      </c>
      <c r="P208" s="386" t="str">
        <f t="shared" ref="P208" si="815">IF(ISBLANK(O208),"",O208)</f>
        <v/>
      </c>
      <c r="Q208" s="386" t="str">
        <f t="shared" ref="Q208" si="816">IF(ISBLANK(P208),"",P208)</f>
        <v/>
      </c>
      <c r="R208" s="386" t="str">
        <f t="shared" ref="R208" si="817">IF(ISBLANK(Q208),"",Q208)</f>
        <v/>
      </c>
      <c r="S208" s="386" t="str">
        <f t="shared" ref="S208" si="818">IF(ISBLANK(R208),"",R208)</f>
        <v/>
      </c>
      <c r="T208" s="386" t="str">
        <f t="shared" ref="T208" si="819">IF(ISBLANK(S208),"",S208)</f>
        <v/>
      </c>
      <c r="U208" s="386" t="str">
        <f t="shared" ref="U208" si="820">IF(ISBLANK(T208),"",T208)</f>
        <v/>
      </c>
      <c r="V208" s="386" t="str">
        <f t="shared" ref="V208" si="821">IF(ISBLANK(U208),"",U208)</f>
        <v/>
      </c>
      <c r="W208" s="386" t="str">
        <f t="shared" ref="W208" si="822">IF(ISBLANK(V208),"",V208)</f>
        <v/>
      </c>
      <c r="X208" s="386" t="str">
        <f t="shared" ref="X208" si="823">IF(ISBLANK(W208),"",W208)</f>
        <v/>
      </c>
      <c r="Y208" s="386" t="str">
        <f t="shared" ref="Y208" si="824">IF(ISBLANK(X208),"",X208)</f>
        <v/>
      </c>
      <c r="Z208" s="386" t="str">
        <f t="shared" ref="Z208" si="825">IF(ISBLANK(Y208),"",Y208)</f>
        <v/>
      </c>
      <c r="AA208" s="386" t="str">
        <f t="shared" ref="AA208" si="826">IF(ISBLANK(Z208),"",Z208)</f>
        <v/>
      </c>
      <c r="AB208" s="386" t="str">
        <f t="shared" ref="AB208" si="827">IF(ISBLANK(AA208),"",AA208)</f>
        <v/>
      </c>
      <c r="AC208" s="386" t="str">
        <f t="shared" ref="AC208" si="828">IF(ISBLANK(AB208),"",AB208)</f>
        <v/>
      </c>
      <c r="AD208" s="386" t="str">
        <f t="shared" ref="AD208" si="829">IF(ISBLANK(AC208),"",AC208)</f>
        <v/>
      </c>
      <c r="AE208" s="386" t="str">
        <f t="shared" ref="AE208" si="830">IF(ISBLANK(AD208),"",AD208)</f>
        <v/>
      </c>
      <c r="AF208" s="386" t="str">
        <f t="shared" ref="AF208" si="831">IF(ISBLANK(AE208),"",AE208)</f>
        <v/>
      </c>
      <c r="AG208" s="386" t="str">
        <f t="shared" ref="AG208" si="832">IF(ISBLANK(AF208),"",AF208)</f>
        <v/>
      </c>
      <c r="AH208" s="386" t="str">
        <f t="shared" ref="AH208" si="833">IF(ISBLANK(AG208),"",AG208)</f>
        <v/>
      </c>
      <c r="AI208" s="386" t="str">
        <f t="shared" ref="AI208" si="834">IF(ISBLANK(AH208),"",AH208)</f>
        <v/>
      </c>
      <c r="AJ208" s="386" t="str">
        <f t="shared" ref="AJ208" si="835">IF(ISBLANK(AI208),"",AI208)</f>
        <v/>
      </c>
      <c r="AK208" s="386" t="str">
        <f t="shared" ref="AK208" si="836">IF(ISBLANK(AJ208),"",AJ208)</f>
        <v/>
      </c>
      <c r="AL208" s="386" t="str">
        <f t="shared" ref="AL208" si="837">IF(ISBLANK(AK208),"",AK208)</f>
        <v/>
      </c>
    </row>
    <row r="209" spans="2:38" ht="15.75" customHeight="1">
      <c r="C209" s="15"/>
      <c r="D209" s="40"/>
      <c r="E209" s="63"/>
      <c r="F209" s="166"/>
      <c r="G209" s="66"/>
      <c r="H209" s="63"/>
      <c r="I209" s="385"/>
      <c r="J209" s="385"/>
      <c r="K209" s="385"/>
      <c r="L209" s="385"/>
      <c r="M209" s="385"/>
      <c r="N209" s="385"/>
      <c r="O209" s="385"/>
      <c r="P209" s="385"/>
      <c r="Q209" s="385"/>
      <c r="R209" s="385"/>
      <c r="S209" s="385"/>
      <c r="T209" s="385"/>
      <c r="U209" s="385"/>
      <c r="V209" s="385"/>
      <c r="W209" s="385"/>
      <c r="X209" s="385"/>
      <c r="Y209" s="385"/>
      <c r="Z209" s="385"/>
      <c r="AA209" s="385"/>
      <c r="AB209" s="385"/>
      <c r="AC209" s="385"/>
      <c r="AD209" s="385"/>
      <c r="AE209" s="385"/>
      <c r="AF209" s="385"/>
      <c r="AG209" s="385"/>
      <c r="AH209" s="385"/>
      <c r="AI209" s="385"/>
      <c r="AJ209" s="385"/>
      <c r="AK209" s="385"/>
      <c r="AL209" s="385"/>
    </row>
    <row r="210" spans="2:38" ht="12.75" customHeight="1">
      <c r="F210" s="173"/>
      <c r="G210" s="60"/>
      <c r="H210" s="15"/>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row>
    <row r="211" spans="2:38" ht="15.75">
      <c r="B211" s="100" t="str">
        <f>'PART 1 Status assessment'!B165</f>
        <v>Final energy exported beyond the system boundary</v>
      </c>
      <c r="F211" s="173"/>
      <c r="G211" s="60"/>
      <c r="H211" s="15"/>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row>
    <row r="212" spans="2:38" ht="24.95" customHeight="1">
      <c r="B212" s="825" t="str">
        <f>'PART 1 Status assessment'!B166:E166</f>
        <v>According to the Framework: 
Avoided GHG emissions by on-site generated energy fed into the grid (“Export”).</v>
      </c>
      <c r="C212" s="825"/>
      <c r="D212" s="825"/>
      <c r="E212" s="826"/>
      <c r="F212" s="173"/>
      <c r="G212" s="60"/>
      <c r="H212" s="15"/>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row>
    <row r="213" spans="2:38" ht="13.5" thickBot="1">
      <c r="F213" s="173"/>
      <c r="G213" s="60"/>
      <c r="H213" s="15"/>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row>
    <row r="214" spans="2:38" ht="18.75" customHeight="1" thickBot="1">
      <c r="B214" s="798" t="str">
        <f>B188</f>
        <v>Electrical energy</v>
      </c>
      <c r="C214" s="799"/>
      <c r="D214" s="61"/>
      <c r="E214" s="62"/>
      <c r="F214" s="166"/>
      <c r="G214" s="60"/>
      <c r="H214" s="15"/>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row>
    <row r="215" spans="2:38" ht="12.75" customHeight="1">
      <c r="B215" s="95"/>
      <c r="C215" s="40"/>
      <c r="D215" s="40"/>
      <c r="E215" s="96"/>
      <c r="F215" s="172"/>
      <c r="G215" s="60"/>
      <c r="H215" s="15"/>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row>
    <row r="216" spans="2:38" s="42" customFormat="1" ht="15.75" customHeight="1" thickBot="1">
      <c r="B216" s="67"/>
      <c r="C216" s="40" t="str">
        <f>'PART 1 Status assessment'!$C$170</f>
        <v>Electricity produced and exported beyond the system boundary</v>
      </c>
      <c r="D216" s="40"/>
      <c r="E216" s="40"/>
      <c r="F216" s="169"/>
      <c r="G216" s="68"/>
      <c r="H216" s="40"/>
      <c r="I216" s="371"/>
      <c r="J216" s="371"/>
      <c r="K216" s="371"/>
      <c r="L216" s="371"/>
      <c r="M216" s="371"/>
      <c r="N216" s="371"/>
      <c r="O216" s="371"/>
      <c r="P216" s="371"/>
      <c r="Q216" s="371"/>
      <c r="R216" s="371"/>
      <c r="S216" s="371"/>
      <c r="T216" s="371"/>
      <c r="U216" s="371"/>
      <c r="V216" s="371"/>
      <c r="W216" s="371"/>
      <c r="X216" s="371"/>
      <c r="Y216" s="371"/>
      <c r="Z216" s="371"/>
      <c r="AA216" s="371"/>
      <c r="AB216" s="371"/>
      <c r="AC216" s="371"/>
      <c r="AD216" s="371"/>
      <c r="AE216" s="371"/>
      <c r="AF216" s="371"/>
      <c r="AG216" s="371"/>
      <c r="AH216" s="371"/>
      <c r="AI216" s="371"/>
      <c r="AJ216" s="371"/>
      <c r="AK216" s="371"/>
      <c r="AL216" s="371"/>
    </row>
    <row r="217" spans="2:38" ht="15.75" customHeight="1">
      <c r="B217" s="64"/>
      <c r="C217" s="69" t="str">
        <f>C199</f>
        <v>Type of energy source</v>
      </c>
      <c r="D217" s="70"/>
      <c r="E217" s="71"/>
      <c r="F217" s="166"/>
      <c r="G217" s="66"/>
      <c r="H217" s="63"/>
      <c r="I217" s="385"/>
      <c r="J217" s="385"/>
      <c r="K217" s="385"/>
      <c r="L217" s="385"/>
      <c r="M217" s="385"/>
      <c r="N217" s="385"/>
      <c r="O217" s="385"/>
      <c r="P217" s="385"/>
      <c r="Q217" s="385"/>
      <c r="R217" s="385"/>
      <c r="S217" s="385"/>
      <c r="T217" s="385"/>
      <c r="U217" s="385"/>
      <c r="V217" s="385"/>
      <c r="W217" s="385"/>
      <c r="X217" s="385"/>
      <c r="Y217" s="385"/>
      <c r="Z217" s="385"/>
      <c r="AA217" s="385"/>
      <c r="AB217" s="385"/>
      <c r="AC217" s="385"/>
      <c r="AD217" s="385"/>
      <c r="AE217" s="385"/>
      <c r="AF217" s="385"/>
      <c r="AG217" s="385"/>
      <c r="AH217" s="385"/>
      <c r="AI217" s="385"/>
      <c r="AJ217" s="385"/>
      <c r="AK217" s="385"/>
      <c r="AL217" s="385"/>
    </row>
    <row r="218" spans="2:38" ht="16.5" customHeight="1">
      <c r="B218" s="64"/>
      <c r="C218" s="762" t="str">
        <f>IF('PART 1 Status assessment'!C172="","",'PART 1 Status assessment'!C172)</f>
        <v>Electricity Mix Germany</v>
      </c>
      <c r="D218" s="763"/>
      <c r="E218" s="847"/>
      <c r="F218" s="166"/>
      <c r="G218" s="66"/>
      <c r="H218" s="400"/>
      <c r="I218" s="378"/>
      <c r="J218" s="378"/>
      <c r="K218" s="378"/>
      <c r="L218" s="378"/>
      <c r="M218" s="378"/>
      <c r="N218" s="378"/>
      <c r="O218" s="378"/>
      <c r="P218" s="378"/>
      <c r="Q218" s="378"/>
      <c r="R218" s="378"/>
      <c r="S218" s="378"/>
      <c r="T218" s="378"/>
      <c r="U218" s="378"/>
      <c r="V218" s="378"/>
      <c r="W218" s="378"/>
      <c r="X218" s="378"/>
      <c r="Y218" s="378"/>
      <c r="Z218" s="378"/>
      <c r="AA218" s="378"/>
      <c r="AB218" s="378"/>
      <c r="AC218" s="378"/>
      <c r="AD218" s="378"/>
      <c r="AE218" s="378"/>
      <c r="AF218" s="378"/>
      <c r="AG218" s="378"/>
      <c r="AH218" s="378"/>
      <c r="AI218" s="378"/>
      <c r="AJ218" s="378"/>
      <c r="AK218" s="378"/>
      <c r="AL218" s="378"/>
    </row>
    <row r="219" spans="2:38" ht="15.75" customHeight="1">
      <c r="B219" s="64"/>
      <c r="C219" s="357" t="str">
        <f t="shared" ref="C219:D220" si="838">C207</f>
        <v>CO2 factor [kgCO2eq/kWh]</v>
      </c>
      <c r="D219" s="833" t="str">
        <f t="shared" si="838"/>
        <v>[kgCO2eq/kWh]</v>
      </c>
      <c r="E219" s="834"/>
      <c r="F219" s="166"/>
      <c r="G219" s="97"/>
      <c r="H219" s="401">
        <f>IF($C218="",AuswahlEtr,VLOOKUP($C218,'ANNEX 1 Emission Factors'!$B$23:$AR$29,COLUMNS('ANNEX 1 Emission Factors'!$B:$H)+(H$6-2014),FALSE))</f>
        <v>0.58940000000000003</v>
      </c>
      <c r="I219" s="376">
        <f>IF($C218="",AuswahlEtr,VLOOKUP($C218,'ANNEX 1 Emission Factors'!$B$23:$AR$29,COLUMNS('ANNEX 1 Emission Factors'!$B:$H)+(I$6-2014),FALSE))</f>
        <v>0.58074000000000003</v>
      </c>
      <c r="J219" s="376">
        <f>IF($C218="",AuswahlEtr,VLOOKUP($C218,'ANNEX 1 Emission Factors'!$B$23:$AR$29,COLUMNS('ANNEX 1 Emission Factors'!$B:$H)+(J$6-2014),FALSE))</f>
        <v>0.57208000000000003</v>
      </c>
      <c r="K219" s="376">
        <f>IF($C218="",AuswahlEtr,VLOOKUP($C218,'ANNEX 1 Emission Factors'!$B$23:$AR$29,COLUMNS('ANNEX 1 Emission Factors'!$B:$H)+(K$6-2014),FALSE))</f>
        <v>0.56342000000000003</v>
      </c>
      <c r="L219" s="376">
        <f>IF($C218="",AuswahlEtr,VLOOKUP($C218,'ANNEX 1 Emission Factors'!$B$23:$AR$29,COLUMNS('ANNEX 1 Emission Factors'!$B:$H)+(L$6-2014),FALSE))</f>
        <v>0.55476000000000003</v>
      </c>
      <c r="M219" s="376">
        <f>IF($C218="",AuswahlEtr,VLOOKUP($C218,'ANNEX 1 Emission Factors'!$B$23:$AR$29,COLUMNS('ANNEX 1 Emission Factors'!$B:$H)+(M$6-2014),FALSE))</f>
        <v>0.54610000000000003</v>
      </c>
      <c r="N219" s="376">
        <f>IF($C218="",AuswahlEtr,VLOOKUP($C218,'ANNEX 1 Emission Factors'!$B$23:$AR$29,COLUMNS('ANNEX 1 Emission Factors'!$B:$H)+(N$6-2014),FALSE))</f>
        <v>0.53744000000000003</v>
      </c>
      <c r="O219" s="376">
        <f>IF($C218="",AuswahlEtr,VLOOKUP($C218,'ANNEX 1 Emission Factors'!$B$23:$AR$29,COLUMNS('ANNEX 1 Emission Factors'!$B:$H)+(O$6-2014),FALSE))</f>
        <v>0.52878000000000003</v>
      </c>
      <c r="P219" s="376">
        <f>IF($C218="",AuswahlEtr,VLOOKUP($C218,'ANNEX 1 Emission Factors'!$B$23:$AR$29,COLUMNS('ANNEX 1 Emission Factors'!$B:$H)+(P$6-2014),FALSE))</f>
        <v>0.52012000000000003</v>
      </c>
      <c r="Q219" s="376">
        <f>IF($C218="",AuswahlEtr,VLOOKUP($C218,'ANNEX 1 Emission Factors'!$B$23:$AR$29,COLUMNS('ANNEX 1 Emission Factors'!$B:$H)+(Q$6-2014),FALSE))</f>
        <v>0.51146000000000003</v>
      </c>
      <c r="R219" s="376">
        <f>IF($C218="",AuswahlEtr,VLOOKUP($C218,'ANNEX 1 Emission Factors'!$B$23:$AR$29,COLUMNS('ANNEX 1 Emission Factors'!$B:$H)+(R$6-2014),FALSE))</f>
        <v>0.50280000000000002</v>
      </c>
      <c r="S219" s="376">
        <f>IF($C218="",AuswahlEtr,VLOOKUP($C218,'ANNEX 1 Emission Factors'!$B$23:$AR$29,COLUMNS('ANNEX 1 Emission Factors'!$B:$H)+(S$6-2014),FALSE))</f>
        <v>0.49388000000000004</v>
      </c>
      <c r="T219" s="376">
        <f>IF($C218="",AuswahlEtr,VLOOKUP($C218,'ANNEX 1 Emission Factors'!$B$23:$AR$29,COLUMNS('ANNEX 1 Emission Factors'!$B:$H)+(T$6-2014),FALSE))</f>
        <v>0.48496000000000006</v>
      </c>
      <c r="U219" s="376">
        <f>IF($C218="",AuswahlEtr,VLOOKUP($C218,'ANNEX 1 Emission Factors'!$B$23:$AR$29,COLUMNS('ANNEX 1 Emission Factors'!$B:$H)+(U$6-2014),FALSE))</f>
        <v>0.47604000000000007</v>
      </c>
      <c r="V219" s="376">
        <f>IF($C218="",AuswahlEtr,VLOOKUP($C218,'ANNEX 1 Emission Factors'!$B$23:$AR$29,COLUMNS('ANNEX 1 Emission Factors'!$B:$H)+(V$6-2014),FALSE))</f>
        <v>0.46712000000000009</v>
      </c>
      <c r="W219" s="376">
        <f>IF($C218="",AuswahlEtr,VLOOKUP($C218,'ANNEX 1 Emission Factors'!$B$23:$AR$29,COLUMNS('ANNEX 1 Emission Factors'!$B:$H)+(W$6-2014),FALSE))</f>
        <v>0.45820000000000011</v>
      </c>
      <c r="X219" s="376">
        <f>IF($C218="",AuswahlEtr,VLOOKUP($C218,'ANNEX 1 Emission Factors'!$B$23:$AR$29,COLUMNS('ANNEX 1 Emission Factors'!$B:$H)+(X$6-2014),FALSE))</f>
        <v>0.44928000000000012</v>
      </c>
      <c r="Y219" s="376">
        <f>IF($C218="",AuswahlEtr,VLOOKUP($C218,'ANNEX 1 Emission Factors'!$B$23:$AR$29,COLUMNS('ANNEX 1 Emission Factors'!$B:$H)+(Y$6-2014),FALSE))</f>
        <v>0.44036000000000014</v>
      </c>
      <c r="Z219" s="376">
        <f>IF($C218="",AuswahlEtr,VLOOKUP($C218,'ANNEX 1 Emission Factors'!$B$23:$AR$29,COLUMNS('ANNEX 1 Emission Factors'!$B:$H)+(Z$6-2014),FALSE))</f>
        <v>0.43144000000000016</v>
      </c>
      <c r="AA219" s="376">
        <f>IF($C218="",AuswahlEtr,VLOOKUP($C218,'ANNEX 1 Emission Factors'!$B$23:$AR$29,COLUMNS('ANNEX 1 Emission Factors'!$B:$H)+(AA$6-2014),FALSE))</f>
        <v>0.42252000000000017</v>
      </c>
      <c r="AB219" s="376">
        <f>IF($C218="",AuswahlEtr,VLOOKUP($C218,'ANNEX 1 Emission Factors'!$B$23:$AR$29,COLUMNS('ANNEX 1 Emission Factors'!$B:$H)+(AB$6-2014),FALSE))</f>
        <v>0.41360000000000002</v>
      </c>
      <c r="AC219" s="376">
        <f>IF($C218="",AuswahlEtr,VLOOKUP($C218,'ANNEX 1 Emission Factors'!$B$23:$AR$29,COLUMNS('ANNEX 1 Emission Factors'!$B:$H)+(AC$6-2014),FALSE))</f>
        <v>0.40762000000000004</v>
      </c>
      <c r="AD219" s="376">
        <f>IF($C218="",AuswahlEtr,VLOOKUP($C218,'ANNEX 1 Emission Factors'!$B$23:$AR$29,COLUMNS('ANNEX 1 Emission Factors'!$B:$H)+(AD$6-2014),FALSE))</f>
        <v>0.40164000000000005</v>
      </c>
      <c r="AE219" s="376">
        <f>IF($C218="",AuswahlEtr,VLOOKUP($C218,'ANNEX 1 Emission Factors'!$B$23:$AR$29,COLUMNS('ANNEX 1 Emission Factors'!$B:$H)+(AE$6-2014),FALSE))</f>
        <v>0.39566000000000007</v>
      </c>
      <c r="AF219" s="376">
        <f>IF($C218="",AuswahlEtr,VLOOKUP($C218,'ANNEX 1 Emission Factors'!$B$23:$AR$29,COLUMNS('ANNEX 1 Emission Factors'!$B:$H)+(AF$6-2014),FALSE))</f>
        <v>0.38968000000000008</v>
      </c>
      <c r="AG219" s="376">
        <f>IF($C218="",AuswahlEtr,VLOOKUP($C218,'ANNEX 1 Emission Factors'!$B$23:$AR$29,COLUMNS('ANNEX 1 Emission Factors'!$B:$H)+(AG$6-2014),FALSE))</f>
        <v>0.3837000000000001</v>
      </c>
      <c r="AH219" s="376">
        <f>IF($C218="",AuswahlEtr,VLOOKUP($C218,'ANNEX 1 Emission Factors'!$B$23:$AR$29,COLUMNS('ANNEX 1 Emission Factors'!$B:$H)+(AH$6-2014),FALSE))</f>
        <v>0.37772000000000011</v>
      </c>
      <c r="AI219" s="376">
        <f>IF($C218="",AuswahlEtr,VLOOKUP($C218,'ANNEX 1 Emission Factors'!$B$23:$AR$29,COLUMNS('ANNEX 1 Emission Factors'!$B:$H)+(AI$6-2014),FALSE))</f>
        <v>0.37174000000000013</v>
      </c>
      <c r="AJ219" s="376">
        <f>IF($C218="",AuswahlEtr,VLOOKUP($C218,'ANNEX 1 Emission Factors'!$B$23:$AR$29,COLUMNS('ANNEX 1 Emission Factors'!$B:$H)+(AJ$6-2014),FALSE))</f>
        <v>0.36576000000000014</v>
      </c>
      <c r="AK219" s="376">
        <f>IF($C218="",AuswahlEtr,VLOOKUP($C218,'ANNEX 1 Emission Factors'!$B$23:$AR$29,COLUMNS('ANNEX 1 Emission Factors'!$B:$H)+(AK$6-2014),FALSE))</f>
        <v>0.35978000000000016</v>
      </c>
      <c r="AL219" s="376">
        <f>IF($C218="",AuswahlEtr,VLOOKUP($C218,'ANNEX 1 Emission Factors'!$B$23:$AR$29,COLUMNS('ANNEX 1 Emission Factors'!$B:$H)+(AL$6-2014),FALSE))</f>
        <v>0.3538</v>
      </c>
    </row>
    <row r="220" spans="2:38" ht="15.75" customHeight="1" thickBot="1">
      <c r="B220" s="92"/>
      <c r="C220" s="75" t="str">
        <f t="shared" si="838"/>
        <v>Amount of energy</v>
      </c>
      <c r="D220" s="823" t="str">
        <f t="shared" si="838"/>
        <v>[kWh]</v>
      </c>
      <c r="E220" s="824"/>
      <c r="F220" s="172"/>
      <c r="G220" s="91" t="str">
        <f>IF('PART 1 Status assessment'!H174="","",'PART 1 Status assessment'!H174)</f>
        <v/>
      </c>
      <c r="H220" s="382" t="str">
        <f t="shared" ref="H220:I220" si="839">IF(ISBLANK(G220),"",G220)</f>
        <v/>
      </c>
      <c r="I220" s="386" t="str">
        <f t="shared" si="839"/>
        <v/>
      </c>
      <c r="J220" s="386" t="str">
        <f t="shared" ref="J220" si="840">IF(ISBLANK(I220),"",I220)</f>
        <v/>
      </c>
      <c r="K220" s="386" t="str">
        <f t="shared" ref="K220" si="841">IF(ISBLANK(J220),"",J220)</f>
        <v/>
      </c>
      <c r="L220" s="386" t="str">
        <f t="shared" ref="L220" si="842">IF(ISBLANK(K220),"",K220)</f>
        <v/>
      </c>
      <c r="M220" s="386" t="str">
        <f t="shared" ref="M220" si="843">IF(ISBLANK(L220),"",L220)</f>
        <v/>
      </c>
      <c r="N220" s="386" t="str">
        <f t="shared" ref="N220" si="844">IF(ISBLANK(M220),"",M220)</f>
        <v/>
      </c>
      <c r="O220" s="386" t="str">
        <f t="shared" ref="O220" si="845">IF(ISBLANK(N220),"",N220)</f>
        <v/>
      </c>
      <c r="P220" s="386" t="str">
        <f t="shared" ref="P220" si="846">IF(ISBLANK(O220),"",O220)</f>
        <v/>
      </c>
      <c r="Q220" s="386" t="str">
        <f t="shared" ref="Q220" si="847">IF(ISBLANK(P220),"",P220)</f>
        <v/>
      </c>
      <c r="R220" s="386" t="str">
        <f t="shared" ref="R220" si="848">IF(ISBLANK(Q220),"",Q220)</f>
        <v/>
      </c>
      <c r="S220" s="386" t="str">
        <f t="shared" ref="S220" si="849">IF(ISBLANK(R220),"",R220)</f>
        <v/>
      </c>
      <c r="T220" s="386" t="str">
        <f t="shared" ref="T220" si="850">IF(ISBLANK(S220),"",S220)</f>
        <v/>
      </c>
      <c r="U220" s="386" t="str">
        <f t="shared" ref="U220" si="851">IF(ISBLANK(T220),"",T220)</f>
        <v/>
      </c>
      <c r="V220" s="386" t="str">
        <f t="shared" ref="V220" si="852">IF(ISBLANK(U220),"",U220)</f>
        <v/>
      </c>
      <c r="W220" s="386" t="str">
        <f t="shared" ref="W220" si="853">IF(ISBLANK(V220),"",V220)</f>
        <v/>
      </c>
      <c r="X220" s="386" t="str">
        <f t="shared" ref="X220" si="854">IF(ISBLANK(W220),"",W220)</f>
        <v/>
      </c>
      <c r="Y220" s="386" t="str">
        <f t="shared" ref="Y220" si="855">IF(ISBLANK(X220),"",X220)</f>
        <v/>
      </c>
      <c r="Z220" s="386" t="str">
        <f t="shared" ref="Z220" si="856">IF(ISBLANK(Y220),"",Y220)</f>
        <v/>
      </c>
      <c r="AA220" s="386" t="str">
        <f t="shared" ref="AA220" si="857">IF(ISBLANK(Z220),"",Z220)</f>
        <v/>
      </c>
      <c r="AB220" s="386" t="str">
        <f t="shared" ref="AB220" si="858">IF(ISBLANK(AA220),"",AA220)</f>
        <v/>
      </c>
      <c r="AC220" s="386" t="str">
        <f t="shared" ref="AC220" si="859">IF(ISBLANK(AB220),"",AB220)</f>
        <v/>
      </c>
      <c r="AD220" s="386" t="str">
        <f t="shared" ref="AD220" si="860">IF(ISBLANK(AC220),"",AC220)</f>
        <v/>
      </c>
      <c r="AE220" s="386" t="str">
        <f t="shared" ref="AE220" si="861">IF(ISBLANK(AD220),"",AD220)</f>
        <v/>
      </c>
      <c r="AF220" s="386" t="str">
        <f t="shared" ref="AF220" si="862">IF(ISBLANK(AE220),"",AE220)</f>
        <v/>
      </c>
      <c r="AG220" s="386" t="str">
        <f t="shared" ref="AG220" si="863">IF(ISBLANK(AF220),"",AF220)</f>
        <v/>
      </c>
      <c r="AH220" s="386" t="str">
        <f t="shared" ref="AH220" si="864">IF(ISBLANK(AG220),"",AG220)</f>
        <v/>
      </c>
      <c r="AI220" s="386" t="str">
        <f t="shared" ref="AI220" si="865">IF(ISBLANK(AH220),"",AH220)</f>
        <v/>
      </c>
      <c r="AJ220" s="386" t="str">
        <f t="shared" ref="AJ220" si="866">IF(ISBLANK(AI220),"",AI220)</f>
        <v/>
      </c>
      <c r="AK220" s="386" t="str">
        <f t="shared" ref="AK220" si="867">IF(ISBLANK(AJ220),"",AJ220)</f>
        <v/>
      </c>
      <c r="AL220" s="386" t="str">
        <f t="shared" ref="AL220" si="868">IF(ISBLANK(AK220),"",AK220)</f>
        <v/>
      </c>
    </row>
    <row r="221" spans="2:38" ht="13.5" thickBot="1">
      <c r="F221" s="173"/>
      <c r="G221" s="60"/>
      <c r="H221" s="15"/>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row>
    <row r="222" spans="2:38" ht="18.75" customHeight="1" thickBot="1">
      <c r="B222" s="798" t="str">
        <f>B196</f>
        <v>Thermal energy</v>
      </c>
      <c r="C222" s="799"/>
      <c r="D222" s="61"/>
      <c r="E222" s="62"/>
      <c r="F222" s="166"/>
      <c r="G222" s="60"/>
      <c r="H222" s="15"/>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row>
    <row r="223" spans="2:38">
      <c r="B223" s="45"/>
      <c r="C223" s="15"/>
      <c r="D223" s="15"/>
      <c r="E223" s="15"/>
      <c r="F223" s="173"/>
      <c r="G223" s="60"/>
      <c r="H223" s="15"/>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row>
    <row r="224" spans="2:38" s="42" customFormat="1" ht="15.75" customHeight="1" thickBot="1">
      <c r="B224" s="67"/>
      <c r="C224" s="40" t="str">
        <f>'PART 1 Status assessment'!$C$178</f>
        <v>Heating produced and exported beyond the system boundary</v>
      </c>
      <c r="D224" s="40"/>
      <c r="E224" s="40"/>
      <c r="F224" s="169"/>
      <c r="G224" s="66"/>
      <c r="H224" s="63"/>
      <c r="I224" s="385"/>
      <c r="J224" s="385"/>
      <c r="K224" s="385"/>
      <c r="L224" s="385"/>
      <c r="M224" s="385"/>
      <c r="N224" s="385"/>
      <c r="O224" s="385"/>
      <c r="P224" s="385"/>
      <c r="Q224" s="385"/>
      <c r="R224" s="385"/>
      <c r="S224" s="385"/>
      <c r="T224" s="385"/>
      <c r="U224" s="385"/>
      <c r="V224" s="385"/>
      <c r="W224" s="385"/>
      <c r="X224" s="385"/>
      <c r="Y224" s="385"/>
      <c r="Z224" s="385"/>
      <c r="AA224" s="385"/>
      <c r="AB224" s="385"/>
      <c r="AC224" s="385"/>
      <c r="AD224" s="385"/>
      <c r="AE224" s="385"/>
      <c r="AF224" s="385"/>
      <c r="AG224" s="385"/>
      <c r="AH224" s="385"/>
      <c r="AI224" s="385"/>
      <c r="AJ224" s="385"/>
      <c r="AK224" s="385"/>
      <c r="AL224" s="385"/>
    </row>
    <row r="225" spans="2:38" ht="15.75" customHeight="1">
      <c r="B225" s="64"/>
      <c r="C225" s="69" t="str">
        <f>C217</f>
        <v>Type of energy source</v>
      </c>
      <c r="D225" s="70"/>
      <c r="E225" s="71"/>
      <c r="F225" s="166"/>
      <c r="G225" s="66"/>
      <c r="H225" s="63"/>
      <c r="I225" s="385"/>
      <c r="J225" s="385"/>
      <c r="K225" s="385"/>
      <c r="L225" s="385"/>
      <c r="M225" s="385"/>
      <c r="N225" s="385"/>
      <c r="O225" s="385"/>
      <c r="P225" s="385"/>
      <c r="Q225" s="385"/>
      <c r="R225" s="385"/>
      <c r="S225" s="385"/>
      <c r="T225" s="385"/>
      <c r="U225" s="385"/>
      <c r="V225" s="385"/>
      <c r="W225" s="385"/>
      <c r="X225" s="385"/>
      <c r="Y225" s="385"/>
      <c r="Z225" s="385"/>
      <c r="AA225" s="385"/>
      <c r="AB225" s="385"/>
      <c r="AC225" s="385"/>
      <c r="AD225" s="385"/>
      <c r="AE225" s="385"/>
      <c r="AF225" s="385"/>
      <c r="AG225" s="385"/>
      <c r="AH225" s="385"/>
      <c r="AI225" s="385"/>
      <c r="AJ225" s="385"/>
      <c r="AK225" s="385"/>
      <c r="AL225" s="385"/>
    </row>
    <row r="226" spans="2:38" ht="16.5" customHeight="1">
      <c r="B226" s="64"/>
      <c r="C226" s="800"/>
      <c r="D226" s="772"/>
      <c r="E226" s="772"/>
      <c r="F226" s="166"/>
      <c r="G226" s="66"/>
      <c r="H226" s="400"/>
      <c r="I226" s="378"/>
      <c r="J226" s="378"/>
      <c r="K226" s="378"/>
      <c r="L226" s="378"/>
      <c r="M226" s="378"/>
      <c r="N226" s="378"/>
      <c r="O226" s="378"/>
      <c r="P226" s="378"/>
      <c r="Q226" s="378"/>
      <c r="R226" s="378"/>
      <c r="S226" s="378"/>
      <c r="T226" s="378"/>
      <c r="U226" s="378"/>
      <c r="V226" s="378"/>
      <c r="W226" s="378"/>
      <c r="X226" s="378"/>
      <c r="Y226" s="378"/>
      <c r="Z226" s="378"/>
      <c r="AA226" s="378"/>
      <c r="AB226" s="378"/>
      <c r="AC226" s="378"/>
      <c r="AD226" s="378"/>
      <c r="AE226" s="378"/>
      <c r="AF226" s="378"/>
      <c r="AG226" s="378"/>
      <c r="AH226" s="378"/>
      <c r="AI226" s="378"/>
      <c r="AJ226" s="378"/>
      <c r="AK226" s="378"/>
      <c r="AL226" s="378"/>
    </row>
    <row r="227" spans="2:38" ht="15.75" customHeight="1">
      <c r="B227" s="64"/>
      <c r="C227" s="357" t="str">
        <f t="shared" ref="C227:D228" si="869">C219</f>
        <v>CO2 factor [kgCO2eq/kWh]</v>
      </c>
      <c r="D227" s="833" t="str">
        <f t="shared" si="869"/>
        <v>[kgCO2eq/kWh]</v>
      </c>
      <c r="E227" s="834"/>
      <c r="F227" s="166"/>
      <c r="G227" s="94"/>
      <c r="H227" s="401" t="str">
        <f>IF($C226="",AuswahlEtr,VLOOKUP($C226,'ANNEX 1 Emission Factors'!$B$41:$AR$58,COLUMNS('ANNEX 1 Emission Factors'!$B:$H)+(H$6-2014),FALSE))</f>
        <v>Select energy source</v>
      </c>
      <c r="I227" s="376" t="str">
        <f>IF($C226="",AuswahlEtr,VLOOKUP($C226,'ANNEX 1 Emission Factors'!$B$41:$AR$58,COLUMNS('ANNEX 1 Emission Factors'!$B:$H)+(I$6-2014),FALSE))</f>
        <v>Select energy source</v>
      </c>
      <c r="J227" s="376" t="str">
        <f>IF($C226="",AuswahlEtr,VLOOKUP($C226,'ANNEX 1 Emission Factors'!$B$41:$AR$58,COLUMNS('ANNEX 1 Emission Factors'!$B:$H)+(J$6-2014),FALSE))</f>
        <v>Select energy source</v>
      </c>
      <c r="K227" s="376" t="str">
        <f>IF($C226="",AuswahlEtr,VLOOKUP($C226,'ANNEX 1 Emission Factors'!$B$41:$AR$58,COLUMNS('ANNEX 1 Emission Factors'!$B:$H)+(K$6-2014),FALSE))</f>
        <v>Select energy source</v>
      </c>
      <c r="L227" s="376" t="str">
        <f>IF($C226="",AuswahlEtr,VLOOKUP($C226,'ANNEX 1 Emission Factors'!$B$41:$AR$58,COLUMNS('ANNEX 1 Emission Factors'!$B:$H)+(L$6-2014),FALSE))</f>
        <v>Select energy source</v>
      </c>
      <c r="M227" s="376" t="str">
        <f>IF($C226="",AuswahlEtr,VLOOKUP($C226,'ANNEX 1 Emission Factors'!$B$41:$AR$58,COLUMNS('ANNEX 1 Emission Factors'!$B:$H)+(M$6-2014),FALSE))</f>
        <v>Select energy source</v>
      </c>
      <c r="N227" s="376" t="str">
        <f>IF($C226="",AuswahlEtr,VLOOKUP($C226,'ANNEX 1 Emission Factors'!$B$41:$AR$58,COLUMNS('ANNEX 1 Emission Factors'!$B:$H)+(N$6-2014),FALSE))</f>
        <v>Select energy source</v>
      </c>
      <c r="O227" s="376" t="str">
        <f>IF($C226="",AuswahlEtr,VLOOKUP($C226,'ANNEX 1 Emission Factors'!$B$41:$AR$58,COLUMNS('ANNEX 1 Emission Factors'!$B:$H)+(O$6-2014),FALSE))</f>
        <v>Select energy source</v>
      </c>
      <c r="P227" s="376" t="str">
        <f>IF($C226="",AuswahlEtr,VLOOKUP($C226,'ANNEX 1 Emission Factors'!$B$41:$AR$58,COLUMNS('ANNEX 1 Emission Factors'!$B:$H)+(P$6-2014),FALSE))</f>
        <v>Select energy source</v>
      </c>
      <c r="Q227" s="376" t="str">
        <f>IF($C226="",AuswahlEtr,VLOOKUP($C226,'ANNEX 1 Emission Factors'!$B$41:$AR$58,COLUMNS('ANNEX 1 Emission Factors'!$B:$H)+(Q$6-2014),FALSE))</f>
        <v>Select energy source</v>
      </c>
      <c r="R227" s="376" t="str">
        <f>IF($C226="",AuswahlEtr,VLOOKUP($C226,'ANNEX 1 Emission Factors'!$B$41:$AR$58,COLUMNS('ANNEX 1 Emission Factors'!$B:$H)+(R$6-2014),FALSE))</f>
        <v>Select energy source</v>
      </c>
      <c r="S227" s="376" t="str">
        <f>IF($C226="",AuswahlEtr,VLOOKUP($C226,'ANNEX 1 Emission Factors'!$B$41:$AR$58,COLUMNS('ANNEX 1 Emission Factors'!$B:$H)+(S$6-2014),FALSE))</f>
        <v>Select energy source</v>
      </c>
      <c r="T227" s="376" t="str">
        <f>IF($C226="",AuswahlEtr,VLOOKUP($C226,'ANNEX 1 Emission Factors'!$B$41:$AR$58,COLUMNS('ANNEX 1 Emission Factors'!$B:$H)+(T$6-2014),FALSE))</f>
        <v>Select energy source</v>
      </c>
      <c r="U227" s="376" t="str">
        <f>IF($C226="",AuswahlEtr,VLOOKUP($C226,'ANNEX 1 Emission Factors'!$B$41:$AR$58,COLUMNS('ANNEX 1 Emission Factors'!$B:$H)+(U$6-2014),FALSE))</f>
        <v>Select energy source</v>
      </c>
      <c r="V227" s="376" t="str">
        <f>IF($C226="",AuswahlEtr,VLOOKUP($C226,'ANNEX 1 Emission Factors'!$B$41:$AR$58,COLUMNS('ANNEX 1 Emission Factors'!$B:$H)+(V$6-2014),FALSE))</f>
        <v>Select energy source</v>
      </c>
      <c r="W227" s="376" t="str">
        <f>IF($C226="",AuswahlEtr,VLOOKUP($C226,'ANNEX 1 Emission Factors'!$B$41:$AR$58,COLUMNS('ANNEX 1 Emission Factors'!$B:$H)+(W$6-2014),FALSE))</f>
        <v>Select energy source</v>
      </c>
      <c r="X227" s="376" t="str">
        <f>IF($C226="",AuswahlEtr,VLOOKUP($C226,'ANNEX 1 Emission Factors'!$B$41:$AR$58,COLUMNS('ANNEX 1 Emission Factors'!$B:$H)+(X$6-2014),FALSE))</f>
        <v>Select energy source</v>
      </c>
      <c r="Y227" s="376" t="str">
        <f>IF($C226="",AuswahlEtr,VLOOKUP($C226,'ANNEX 1 Emission Factors'!$B$41:$AR$58,COLUMNS('ANNEX 1 Emission Factors'!$B:$H)+(Y$6-2014),FALSE))</f>
        <v>Select energy source</v>
      </c>
      <c r="Z227" s="376" t="str">
        <f>IF($C226="",AuswahlEtr,VLOOKUP($C226,'ANNEX 1 Emission Factors'!$B$41:$AR$58,COLUMNS('ANNEX 1 Emission Factors'!$B:$H)+(Z$6-2014),FALSE))</f>
        <v>Select energy source</v>
      </c>
      <c r="AA227" s="376" t="str">
        <f>IF($C226="",AuswahlEtr,VLOOKUP($C226,'ANNEX 1 Emission Factors'!$B$41:$AR$58,COLUMNS('ANNEX 1 Emission Factors'!$B:$H)+(AA$6-2014),FALSE))</f>
        <v>Select energy source</v>
      </c>
      <c r="AB227" s="376" t="str">
        <f>IF($C226="",AuswahlEtr,VLOOKUP($C226,'ANNEX 1 Emission Factors'!$B$41:$AR$58,COLUMNS('ANNEX 1 Emission Factors'!$B:$H)+(AB$6-2014),FALSE))</f>
        <v>Select energy source</v>
      </c>
      <c r="AC227" s="376" t="str">
        <f>IF($C226="",AuswahlEtr,VLOOKUP($C226,'ANNEX 1 Emission Factors'!$B$41:$AR$58,COLUMNS('ANNEX 1 Emission Factors'!$B:$H)+(AC$6-2014),FALSE))</f>
        <v>Select energy source</v>
      </c>
      <c r="AD227" s="376" t="str">
        <f>IF($C226="",AuswahlEtr,VLOOKUP($C226,'ANNEX 1 Emission Factors'!$B$41:$AR$58,COLUMNS('ANNEX 1 Emission Factors'!$B:$H)+(AD$6-2014),FALSE))</f>
        <v>Select energy source</v>
      </c>
      <c r="AE227" s="376" t="str">
        <f>IF($C226="",AuswahlEtr,VLOOKUP($C226,'ANNEX 1 Emission Factors'!$B$41:$AR$58,COLUMNS('ANNEX 1 Emission Factors'!$B:$H)+(AE$6-2014),FALSE))</f>
        <v>Select energy source</v>
      </c>
      <c r="AF227" s="376" t="str">
        <f>IF($C226="",AuswahlEtr,VLOOKUP($C226,'ANNEX 1 Emission Factors'!$B$41:$AR$58,COLUMNS('ANNEX 1 Emission Factors'!$B:$H)+(AF$6-2014),FALSE))</f>
        <v>Select energy source</v>
      </c>
      <c r="AG227" s="376" t="str">
        <f>IF($C226="",AuswahlEtr,VLOOKUP($C226,'ANNEX 1 Emission Factors'!$B$41:$AR$58,COLUMNS('ANNEX 1 Emission Factors'!$B:$H)+(AG$6-2014),FALSE))</f>
        <v>Select energy source</v>
      </c>
      <c r="AH227" s="376" t="str">
        <f>IF($C226="",AuswahlEtr,VLOOKUP($C226,'ANNEX 1 Emission Factors'!$B$41:$AR$58,COLUMNS('ANNEX 1 Emission Factors'!$B:$H)+(AH$6-2014),FALSE))</f>
        <v>Select energy source</v>
      </c>
      <c r="AI227" s="376" t="str">
        <f>IF($C226="",AuswahlEtr,VLOOKUP($C226,'ANNEX 1 Emission Factors'!$B$41:$AR$58,COLUMNS('ANNEX 1 Emission Factors'!$B:$H)+(AI$6-2014),FALSE))</f>
        <v>Select energy source</v>
      </c>
      <c r="AJ227" s="376" t="str">
        <f>IF($C226="",AuswahlEtr,VLOOKUP($C226,'ANNEX 1 Emission Factors'!$B$41:$AR$58,COLUMNS('ANNEX 1 Emission Factors'!$B:$H)+(AJ$6-2014),FALSE))</f>
        <v>Select energy source</v>
      </c>
      <c r="AK227" s="376" t="str">
        <f>IF($C226="",AuswahlEtr,VLOOKUP($C226,'ANNEX 1 Emission Factors'!$B$41:$AR$58,COLUMNS('ANNEX 1 Emission Factors'!$B:$H)+(AK$6-2014),FALSE))</f>
        <v>Select energy source</v>
      </c>
      <c r="AL227" s="376" t="str">
        <f>IF($C226="",AuswahlEtr,VLOOKUP($C226,'ANNEX 1 Emission Factors'!$B$41:$AR$58,COLUMNS('ANNEX 1 Emission Factors'!$B:$H)+(AL$6-2014),FALSE))</f>
        <v>Select energy source</v>
      </c>
    </row>
    <row r="228" spans="2:38" ht="15.75" customHeight="1" thickBot="1">
      <c r="B228" s="64"/>
      <c r="C228" s="75" t="str">
        <f t="shared" si="869"/>
        <v>Amount of energy</v>
      </c>
      <c r="D228" s="823" t="str">
        <f t="shared" si="869"/>
        <v>[kWh]</v>
      </c>
      <c r="E228" s="824"/>
      <c r="F228" s="172"/>
      <c r="G228" s="91" t="str">
        <f>IF('PART 1 Status assessment'!H182="","",'PART 1 Status assessment'!H182)</f>
        <v/>
      </c>
      <c r="H228" s="382" t="str">
        <f t="shared" ref="H228:I228" si="870">IF(ISBLANK(G228),"",G228)</f>
        <v/>
      </c>
      <c r="I228" s="386" t="str">
        <f t="shared" si="870"/>
        <v/>
      </c>
      <c r="J228" s="386" t="str">
        <f t="shared" ref="J228" si="871">IF(ISBLANK(I228),"",I228)</f>
        <v/>
      </c>
      <c r="K228" s="386" t="str">
        <f t="shared" ref="K228" si="872">IF(ISBLANK(J228),"",J228)</f>
        <v/>
      </c>
      <c r="L228" s="386" t="str">
        <f t="shared" ref="L228" si="873">IF(ISBLANK(K228),"",K228)</f>
        <v/>
      </c>
      <c r="M228" s="386" t="str">
        <f t="shared" ref="M228" si="874">IF(ISBLANK(L228),"",L228)</f>
        <v/>
      </c>
      <c r="N228" s="386" t="str">
        <f t="shared" ref="N228" si="875">IF(ISBLANK(M228),"",M228)</f>
        <v/>
      </c>
      <c r="O228" s="386" t="str">
        <f t="shared" ref="O228" si="876">IF(ISBLANK(N228),"",N228)</f>
        <v/>
      </c>
      <c r="P228" s="386" t="str">
        <f t="shared" ref="P228" si="877">IF(ISBLANK(O228),"",O228)</f>
        <v/>
      </c>
      <c r="Q228" s="386" t="str">
        <f t="shared" ref="Q228" si="878">IF(ISBLANK(P228),"",P228)</f>
        <v/>
      </c>
      <c r="R228" s="386" t="str">
        <f t="shared" ref="R228" si="879">IF(ISBLANK(Q228),"",Q228)</f>
        <v/>
      </c>
      <c r="S228" s="386" t="str">
        <f t="shared" ref="S228" si="880">IF(ISBLANK(R228),"",R228)</f>
        <v/>
      </c>
      <c r="T228" s="386" t="str">
        <f t="shared" ref="T228" si="881">IF(ISBLANK(S228),"",S228)</f>
        <v/>
      </c>
      <c r="U228" s="386" t="str">
        <f t="shared" ref="U228" si="882">IF(ISBLANK(T228),"",T228)</f>
        <v/>
      </c>
      <c r="V228" s="386" t="str">
        <f t="shared" ref="V228" si="883">IF(ISBLANK(U228),"",U228)</f>
        <v/>
      </c>
      <c r="W228" s="386" t="str">
        <f t="shared" ref="W228" si="884">IF(ISBLANK(V228),"",V228)</f>
        <v/>
      </c>
      <c r="X228" s="386" t="str">
        <f t="shared" ref="X228" si="885">IF(ISBLANK(W228),"",W228)</f>
        <v/>
      </c>
      <c r="Y228" s="386" t="str">
        <f t="shared" ref="Y228" si="886">IF(ISBLANK(X228),"",X228)</f>
        <v/>
      </c>
      <c r="Z228" s="386" t="str">
        <f t="shared" ref="Z228" si="887">IF(ISBLANK(Y228),"",Y228)</f>
        <v/>
      </c>
      <c r="AA228" s="386" t="str">
        <f t="shared" ref="AA228" si="888">IF(ISBLANK(Z228),"",Z228)</f>
        <v/>
      </c>
      <c r="AB228" s="386" t="str">
        <f t="shared" ref="AB228" si="889">IF(ISBLANK(AA228),"",AA228)</f>
        <v/>
      </c>
      <c r="AC228" s="386" t="str">
        <f t="shared" ref="AC228" si="890">IF(ISBLANK(AB228),"",AB228)</f>
        <v/>
      </c>
      <c r="AD228" s="386" t="str">
        <f t="shared" ref="AD228" si="891">IF(ISBLANK(AC228),"",AC228)</f>
        <v/>
      </c>
      <c r="AE228" s="386" t="str">
        <f t="shared" ref="AE228" si="892">IF(ISBLANK(AD228),"",AD228)</f>
        <v/>
      </c>
      <c r="AF228" s="386" t="str">
        <f t="shared" ref="AF228" si="893">IF(ISBLANK(AE228),"",AE228)</f>
        <v/>
      </c>
      <c r="AG228" s="386" t="str">
        <f t="shared" ref="AG228" si="894">IF(ISBLANK(AF228),"",AF228)</f>
        <v/>
      </c>
      <c r="AH228" s="386" t="str">
        <f t="shared" ref="AH228" si="895">IF(ISBLANK(AG228),"",AG228)</f>
        <v/>
      </c>
      <c r="AI228" s="386" t="str">
        <f t="shared" ref="AI228" si="896">IF(ISBLANK(AH228),"",AH228)</f>
        <v/>
      </c>
      <c r="AJ228" s="386" t="str">
        <f t="shared" ref="AJ228" si="897">IF(ISBLANK(AI228),"",AI228)</f>
        <v/>
      </c>
      <c r="AK228" s="386" t="str">
        <f t="shared" ref="AK228" si="898">IF(ISBLANK(AJ228),"",AJ228)</f>
        <v/>
      </c>
      <c r="AL228" s="386" t="str">
        <f t="shared" ref="AL228" si="899">IF(ISBLANK(AK228),"",AK228)</f>
        <v/>
      </c>
    </row>
    <row r="229" spans="2:38">
      <c r="B229" s="45"/>
      <c r="C229" s="15"/>
      <c r="D229" s="15"/>
      <c r="E229" s="15"/>
      <c r="F229" s="173"/>
      <c r="G229" s="60"/>
      <c r="H229" s="15"/>
      <c r="I229" s="377"/>
      <c r="J229" s="377"/>
      <c r="K229" s="377"/>
      <c r="L229" s="377"/>
      <c r="M229" s="377"/>
      <c r="N229" s="377"/>
      <c r="O229" s="377"/>
      <c r="P229" s="377"/>
      <c r="Q229" s="377"/>
      <c r="R229" s="377"/>
      <c r="S229" s="377"/>
      <c r="T229" s="377"/>
      <c r="U229" s="377"/>
      <c r="V229" s="377"/>
      <c r="W229" s="377"/>
      <c r="X229" s="377"/>
      <c r="Y229" s="377"/>
      <c r="Z229" s="377"/>
      <c r="AA229" s="377"/>
      <c r="AB229" s="377"/>
      <c r="AC229" s="377"/>
      <c r="AD229" s="377"/>
      <c r="AE229" s="377"/>
      <c r="AF229" s="377"/>
      <c r="AG229" s="377"/>
      <c r="AH229" s="377"/>
      <c r="AI229" s="377"/>
      <c r="AJ229" s="377"/>
      <c r="AK229" s="377"/>
      <c r="AL229" s="377"/>
    </row>
    <row r="230" spans="2:38" s="42" customFormat="1" ht="15.75" customHeight="1" thickBot="1">
      <c r="B230" s="67"/>
      <c r="C230" s="40" t="str">
        <f>'PART 1 Status assessment'!$C$184</f>
        <v>Cooling produced and exported beyond the system boundary</v>
      </c>
      <c r="D230" s="40"/>
      <c r="E230" s="40"/>
      <c r="F230" s="169"/>
      <c r="G230" s="60"/>
      <c r="H230" s="15"/>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202"/>
      <c r="AK230" s="202"/>
      <c r="AL230" s="202"/>
    </row>
    <row r="231" spans="2:38" ht="15.75" customHeight="1">
      <c r="B231" s="64"/>
      <c r="C231" s="69" t="str">
        <f>C225</f>
        <v>Type of energy source</v>
      </c>
      <c r="D231" s="70"/>
      <c r="E231" s="71"/>
      <c r="F231" s="166"/>
      <c r="G231" s="60"/>
      <c r="H231" s="15"/>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2"/>
      <c r="AK231" s="202"/>
      <c r="AL231" s="202"/>
    </row>
    <row r="232" spans="2:38" ht="16.5" customHeight="1">
      <c r="B232" s="64"/>
      <c r="C232" s="800"/>
      <c r="D232" s="772"/>
      <c r="E232" s="772"/>
      <c r="F232" s="166"/>
      <c r="G232" s="66"/>
      <c r="H232" s="400"/>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378"/>
      <c r="AK232" s="378"/>
      <c r="AL232" s="378"/>
    </row>
    <row r="233" spans="2:38" ht="15.75" customHeight="1">
      <c r="B233" s="64"/>
      <c r="C233" s="357" t="str">
        <f t="shared" ref="C233:D234" si="900">C227</f>
        <v>CO2 factor [kgCO2eq/kWh]</v>
      </c>
      <c r="D233" s="833" t="str">
        <f t="shared" si="900"/>
        <v>[kgCO2eq/kWh]</v>
      </c>
      <c r="E233" s="834"/>
      <c r="F233" s="166"/>
      <c r="G233" s="94"/>
      <c r="H233" s="401" t="str">
        <f>IF($C232="",AuswahlEtr,VLOOKUP($C232,'ANNEX 1 Emission Factors'!$B$41:$AR$58,COLUMNS('ANNEX 1 Emission Factors'!$B:$H)+(H$6-2014),FALSE))</f>
        <v>Select energy source</v>
      </c>
      <c r="I233" s="376" t="str">
        <f>IF($C232="",AuswahlEtr,VLOOKUP($C232,'ANNEX 1 Emission Factors'!$B$41:$AR$58,COLUMNS('ANNEX 1 Emission Factors'!$B:$H)+(I$6-2014),FALSE))</f>
        <v>Select energy source</v>
      </c>
      <c r="J233" s="376" t="str">
        <f>IF($C232="",AuswahlEtr,VLOOKUP($C232,'ANNEX 1 Emission Factors'!$B$41:$AR$58,COLUMNS('ANNEX 1 Emission Factors'!$B:$H)+(J$6-2014),FALSE))</f>
        <v>Select energy source</v>
      </c>
      <c r="K233" s="376" t="str">
        <f>IF($C232="",AuswahlEtr,VLOOKUP($C232,'ANNEX 1 Emission Factors'!$B$41:$AR$58,COLUMNS('ANNEX 1 Emission Factors'!$B:$H)+(K$6-2014),FALSE))</f>
        <v>Select energy source</v>
      </c>
      <c r="L233" s="376" t="str">
        <f>IF($C232="",AuswahlEtr,VLOOKUP($C232,'ANNEX 1 Emission Factors'!$B$41:$AR$58,COLUMNS('ANNEX 1 Emission Factors'!$B:$H)+(L$6-2014),FALSE))</f>
        <v>Select energy source</v>
      </c>
      <c r="M233" s="376" t="str">
        <f>IF($C232="",AuswahlEtr,VLOOKUP($C232,'ANNEX 1 Emission Factors'!$B$41:$AR$58,COLUMNS('ANNEX 1 Emission Factors'!$B:$H)+(M$6-2014),FALSE))</f>
        <v>Select energy source</v>
      </c>
      <c r="N233" s="376" t="str">
        <f>IF($C232="",AuswahlEtr,VLOOKUP($C232,'ANNEX 1 Emission Factors'!$B$41:$AR$58,COLUMNS('ANNEX 1 Emission Factors'!$B:$H)+(N$6-2014),FALSE))</f>
        <v>Select energy source</v>
      </c>
      <c r="O233" s="376" t="str">
        <f>IF($C232="",AuswahlEtr,VLOOKUP($C232,'ANNEX 1 Emission Factors'!$B$41:$AR$58,COLUMNS('ANNEX 1 Emission Factors'!$B:$H)+(O$6-2014),FALSE))</f>
        <v>Select energy source</v>
      </c>
      <c r="P233" s="376" t="str">
        <f>IF($C232="",AuswahlEtr,VLOOKUP($C232,'ANNEX 1 Emission Factors'!$B$41:$AR$58,COLUMNS('ANNEX 1 Emission Factors'!$B:$H)+(P$6-2014),FALSE))</f>
        <v>Select energy source</v>
      </c>
      <c r="Q233" s="376" t="str">
        <f>IF($C232="",AuswahlEtr,VLOOKUP($C232,'ANNEX 1 Emission Factors'!$B$41:$AR$58,COLUMNS('ANNEX 1 Emission Factors'!$B:$H)+(Q$6-2014),FALSE))</f>
        <v>Select energy source</v>
      </c>
      <c r="R233" s="376" t="str">
        <f>IF($C232="",AuswahlEtr,VLOOKUP($C232,'ANNEX 1 Emission Factors'!$B$41:$AR$58,COLUMNS('ANNEX 1 Emission Factors'!$B:$H)+(R$6-2014),FALSE))</f>
        <v>Select energy source</v>
      </c>
      <c r="S233" s="376" t="str">
        <f>IF($C232="",AuswahlEtr,VLOOKUP($C232,'ANNEX 1 Emission Factors'!$B$41:$AR$58,COLUMNS('ANNEX 1 Emission Factors'!$B:$H)+(S$6-2014),FALSE))</f>
        <v>Select energy source</v>
      </c>
      <c r="T233" s="376" t="str">
        <f>IF($C232="",AuswahlEtr,VLOOKUP($C232,'ANNEX 1 Emission Factors'!$B$41:$AR$58,COLUMNS('ANNEX 1 Emission Factors'!$B:$H)+(T$6-2014),FALSE))</f>
        <v>Select energy source</v>
      </c>
      <c r="U233" s="376" t="str">
        <f>IF($C232="",AuswahlEtr,VLOOKUP($C232,'ANNEX 1 Emission Factors'!$B$41:$AR$58,COLUMNS('ANNEX 1 Emission Factors'!$B:$H)+(U$6-2014),FALSE))</f>
        <v>Select energy source</v>
      </c>
      <c r="V233" s="376" t="str">
        <f>IF($C232="",AuswahlEtr,VLOOKUP($C232,'ANNEX 1 Emission Factors'!$B$41:$AR$58,COLUMNS('ANNEX 1 Emission Factors'!$B:$H)+(V$6-2014),FALSE))</f>
        <v>Select energy source</v>
      </c>
      <c r="W233" s="376" t="str">
        <f>IF($C232="",AuswahlEtr,VLOOKUP($C232,'ANNEX 1 Emission Factors'!$B$41:$AR$58,COLUMNS('ANNEX 1 Emission Factors'!$B:$H)+(W$6-2014),FALSE))</f>
        <v>Select energy source</v>
      </c>
      <c r="X233" s="376" t="str">
        <f>IF($C232="",AuswahlEtr,VLOOKUP($C232,'ANNEX 1 Emission Factors'!$B$41:$AR$58,COLUMNS('ANNEX 1 Emission Factors'!$B:$H)+(X$6-2014),FALSE))</f>
        <v>Select energy source</v>
      </c>
      <c r="Y233" s="376" t="str">
        <f>IF($C232="",AuswahlEtr,VLOOKUP($C232,'ANNEX 1 Emission Factors'!$B$41:$AR$58,COLUMNS('ANNEX 1 Emission Factors'!$B:$H)+(Y$6-2014),FALSE))</f>
        <v>Select energy source</v>
      </c>
      <c r="Z233" s="376" t="str">
        <f>IF($C232="",AuswahlEtr,VLOOKUP($C232,'ANNEX 1 Emission Factors'!$B$41:$AR$58,COLUMNS('ANNEX 1 Emission Factors'!$B:$H)+(Z$6-2014),FALSE))</f>
        <v>Select energy source</v>
      </c>
      <c r="AA233" s="376" t="str">
        <f>IF($C232="",AuswahlEtr,VLOOKUP($C232,'ANNEX 1 Emission Factors'!$B$41:$AR$58,COLUMNS('ANNEX 1 Emission Factors'!$B:$H)+(AA$6-2014),FALSE))</f>
        <v>Select energy source</v>
      </c>
      <c r="AB233" s="376" t="str">
        <f>IF($C232="",AuswahlEtr,VLOOKUP($C232,'ANNEX 1 Emission Factors'!$B$41:$AR$58,COLUMNS('ANNEX 1 Emission Factors'!$B:$H)+(AB$6-2014),FALSE))</f>
        <v>Select energy source</v>
      </c>
      <c r="AC233" s="376" t="str">
        <f>IF($C232="",AuswahlEtr,VLOOKUP($C232,'ANNEX 1 Emission Factors'!$B$41:$AR$58,COLUMNS('ANNEX 1 Emission Factors'!$B:$H)+(AC$6-2014),FALSE))</f>
        <v>Select energy source</v>
      </c>
      <c r="AD233" s="376" t="str">
        <f>IF($C232="",AuswahlEtr,VLOOKUP($C232,'ANNEX 1 Emission Factors'!$B$41:$AR$58,COLUMNS('ANNEX 1 Emission Factors'!$B:$H)+(AD$6-2014),FALSE))</f>
        <v>Select energy source</v>
      </c>
      <c r="AE233" s="376" t="str">
        <f>IF($C232="",AuswahlEtr,VLOOKUP($C232,'ANNEX 1 Emission Factors'!$B$41:$AR$58,COLUMNS('ANNEX 1 Emission Factors'!$B:$H)+(AE$6-2014),FALSE))</f>
        <v>Select energy source</v>
      </c>
      <c r="AF233" s="376" t="str">
        <f>IF($C232="",AuswahlEtr,VLOOKUP($C232,'ANNEX 1 Emission Factors'!$B$41:$AR$58,COLUMNS('ANNEX 1 Emission Factors'!$B:$H)+(AF$6-2014),FALSE))</f>
        <v>Select energy source</v>
      </c>
      <c r="AG233" s="376" t="str">
        <f>IF($C232="",AuswahlEtr,VLOOKUP($C232,'ANNEX 1 Emission Factors'!$B$41:$AR$58,COLUMNS('ANNEX 1 Emission Factors'!$B:$H)+(AG$6-2014),FALSE))</f>
        <v>Select energy source</v>
      </c>
      <c r="AH233" s="376" t="str">
        <f>IF($C232="",AuswahlEtr,VLOOKUP($C232,'ANNEX 1 Emission Factors'!$B$41:$AR$58,COLUMNS('ANNEX 1 Emission Factors'!$B:$H)+(AH$6-2014),FALSE))</f>
        <v>Select energy source</v>
      </c>
      <c r="AI233" s="376" t="str">
        <f>IF($C232="",AuswahlEtr,VLOOKUP($C232,'ANNEX 1 Emission Factors'!$B$41:$AR$58,COLUMNS('ANNEX 1 Emission Factors'!$B:$H)+(AI$6-2014),FALSE))</f>
        <v>Select energy source</v>
      </c>
      <c r="AJ233" s="376" t="str">
        <f>IF($C232="",AuswahlEtr,VLOOKUP($C232,'ANNEX 1 Emission Factors'!$B$41:$AR$58,COLUMNS('ANNEX 1 Emission Factors'!$B:$H)+(AJ$6-2014),FALSE))</f>
        <v>Select energy source</v>
      </c>
      <c r="AK233" s="376" t="str">
        <f>IF($C232="",AuswahlEtr,VLOOKUP($C232,'ANNEX 1 Emission Factors'!$B$41:$AR$58,COLUMNS('ANNEX 1 Emission Factors'!$B:$H)+(AK$6-2014),FALSE))</f>
        <v>Select energy source</v>
      </c>
      <c r="AL233" s="376" t="str">
        <f>IF($C232="",AuswahlEtr,VLOOKUP($C232,'ANNEX 1 Emission Factors'!$B$41:$AR$58,COLUMNS('ANNEX 1 Emission Factors'!$B:$H)+(AL$6-2014),FALSE))</f>
        <v>Select energy source</v>
      </c>
    </row>
    <row r="234" spans="2:38" ht="15.75" customHeight="1" thickBot="1">
      <c r="B234" s="92"/>
      <c r="C234" s="75" t="str">
        <f t="shared" si="900"/>
        <v>Amount of energy</v>
      </c>
      <c r="D234" s="823" t="str">
        <f t="shared" si="900"/>
        <v>[kWh]</v>
      </c>
      <c r="E234" s="824"/>
      <c r="F234" s="172"/>
      <c r="G234" s="91" t="str">
        <f>IF('PART 1 Status assessment'!H188="","",'PART 1 Status assessment'!H188)</f>
        <v/>
      </c>
      <c r="H234" s="382" t="str">
        <f t="shared" ref="H234:I234" si="901">IF(ISBLANK(G234),"",G234)</f>
        <v/>
      </c>
      <c r="I234" s="386" t="str">
        <f t="shared" si="901"/>
        <v/>
      </c>
      <c r="J234" s="386" t="str">
        <f t="shared" ref="J234" si="902">IF(ISBLANK(I234),"",I234)</f>
        <v/>
      </c>
      <c r="K234" s="386" t="str">
        <f t="shared" ref="K234" si="903">IF(ISBLANK(J234),"",J234)</f>
        <v/>
      </c>
      <c r="L234" s="386" t="str">
        <f t="shared" ref="L234" si="904">IF(ISBLANK(K234),"",K234)</f>
        <v/>
      </c>
      <c r="M234" s="386" t="str">
        <f t="shared" ref="M234" si="905">IF(ISBLANK(L234),"",L234)</f>
        <v/>
      </c>
      <c r="N234" s="386" t="str">
        <f t="shared" ref="N234" si="906">IF(ISBLANK(M234),"",M234)</f>
        <v/>
      </c>
      <c r="O234" s="386" t="str">
        <f t="shared" ref="O234" si="907">IF(ISBLANK(N234),"",N234)</f>
        <v/>
      </c>
      <c r="P234" s="386" t="str">
        <f t="shared" ref="P234" si="908">IF(ISBLANK(O234),"",O234)</f>
        <v/>
      </c>
      <c r="Q234" s="386" t="str">
        <f t="shared" ref="Q234" si="909">IF(ISBLANK(P234),"",P234)</f>
        <v/>
      </c>
      <c r="R234" s="386" t="str">
        <f t="shared" ref="R234" si="910">IF(ISBLANK(Q234),"",Q234)</f>
        <v/>
      </c>
      <c r="S234" s="386" t="str">
        <f t="shared" ref="S234" si="911">IF(ISBLANK(R234),"",R234)</f>
        <v/>
      </c>
      <c r="T234" s="386" t="str">
        <f t="shared" ref="T234" si="912">IF(ISBLANK(S234),"",S234)</f>
        <v/>
      </c>
      <c r="U234" s="386" t="str">
        <f t="shared" ref="U234" si="913">IF(ISBLANK(T234),"",T234)</f>
        <v/>
      </c>
      <c r="V234" s="386" t="str">
        <f t="shared" ref="V234" si="914">IF(ISBLANK(U234),"",U234)</f>
        <v/>
      </c>
      <c r="W234" s="386" t="str">
        <f t="shared" ref="W234" si="915">IF(ISBLANK(V234),"",V234)</f>
        <v/>
      </c>
      <c r="X234" s="386" t="str">
        <f t="shared" ref="X234" si="916">IF(ISBLANK(W234),"",W234)</f>
        <v/>
      </c>
      <c r="Y234" s="386" t="str">
        <f t="shared" ref="Y234" si="917">IF(ISBLANK(X234),"",X234)</f>
        <v/>
      </c>
      <c r="Z234" s="386" t="str">
        <f t="shared" ref="Z234" si="918">IF(ISBLANK(Y234),"",Y234)</f>
        <v/>
      </c>
      <c r="AA234" s="386" t="str">
        <f t="shared" ref="AA234" si="919">IF(ISBLANK(Z234),"",Z234)</f>
        <v/>
      </c>
      <c r="AB234" s="386" t="str">
        <f t="shared" ref="AB234" si="920">IF(ISBLANK(AA234),"",AA234)</f>
        <v/>
      </c>
      <c r="AC234" s="386" t="str">
        <f t="shared" ref="AC234" si="921">IF(ISBLANK(AB234),"",AB234)</f>
        <v/>
      </c>
      <c r="AD234" s="386" t="str">
        <f t="shared" ref="AD234" si="922">IF(ISBLANK(AC234),"",AC234)</f>
        <v/>
      </c>
      <c r="AE234" s="386" t="str">
        <f t="shared" ref="AE234" si="923">IF(ISBLANK(AD234),"",AD234)</f>
        <v/>
      </c>
      <c r="AF234" s="386" t="str">
        <f t="shared" ref="AF234" si="924">IF(ISBLANK(AE234),"",AE234)</f>
        <v/>
      </c>
      <c r="AG234" s="386" t="str">
        <f t="shared" ref="AG234" si="925">IF(ISBLANK(AF234),"",AF234)</f>
        <v/>
      </c>
      <c r="AH234" s="386" t="str">
        <f t="shared" ref="AH234" si="926">IF(ISBLANK(AG234),"",AG234)</f>
        <v/>
      </c>
      <c r="AI234" s="386" t="str">
        <f t="shared" ref="AI234" si="927">IF(ISBLANK(AH234),"",AH234)</f>
        <v/>
      </c>
      <c r="AJ234" s="386" t="str">
        <f t="shared" ref="AJ234" si="928">IF(ISBLANK(AI234),"",AI234)</f>
        <v/>
      </c>
      <c r="AK234" s="386" t="str">
        <f t="shared" ref="AK234" si="929">IF(ISBLANK(AJ234),"",AJ234)</f>
        <v/>
      </c>
      <c r="AL234" s="386" t="str">
        <f t="shared" ref="AL234" si="930">IF(ISBLANK(AK234),"",AK234)</f>
        <v/>
      </c>
    </row>
    <row r="235" spans="2:38" ht="15.75" customHeight="1">
      <c r="B235" s="15"/>
      <c r="C235" s="40"/>
      <c r="D235" s="40"/>
      <c r="E235" s="96"/>
      <c r="F235" s="175"/>
      <c r="G235" s="60"/>
      <c r="H235" s="15"/>
      <c r="I235" s="202"/>
      <c r="J235" s="202"/>
      <c r="K235" s="202"/>
      <c r="L235" s="202"/>
      <c r="M235" s="202"/>
      <c r="N235" s="202"/>
      <c r="O235" s="202"/>
      <c r="P235" s="202"/>
      <c r="Q235" s="202"/>
      <c r="R235" s="202"/>
      <c r="S235" s="202"/>
      <c r="T235" s="202"/>
      <c r="U235" s="202"/>
      <c r="V235" s="202"/>
      <c r="W235" s="202"/>
      <c r="X235" s="202"/>
      <c r="Y235" s="202"/>
      <c r="Z235" s="202"/>
      <c r="AA235" s="202"/>
      <c r="AB235" s="202"/>
      <c r="AC235" s="202"/>
      <c r="AD235" s="202"/>
      <c r="AE235" s="202"/>
      <c r="AF235" s="202"/>
      <c r="AG235" s="202"/>
      <c r="AH235" s="202"/>
      <c r="AI235" s="202"/>
      <c r="AJ235" s="202"/>
      <c r="AK235" s="202"/>
      <c r="AL235" s="202"/>
    </row>
    <row r="236" spans="2:38">
      <c r="G236" s="60"/>
      <c r="H236" s="15"/>
      <c r="I236" s="202"/>
      <c r="J236" s="202"/>
      <c r="K236" s="202"/>
      <c r="L236" s="202"/>
      <c r="M236" s="202"/>
      <c r="N236" s="202"/>
      <c r="O236" s="202"/>
      <c r="P236" s="202"/>
      <c r="Q236" s="202"/>
      <c r="R236" s="202"/>
      <c r="S236" s="202"/>
      <c r="T236" s="202"/>
      <c r="U236" s="202"/>
      <c r="V236" s="202"/>
      <c r="W236" s="202"/>
      <c r="X236" s="202"/>
      <c r="Y236" s="202"/>
      <c r="Z236" s="202"/>
      <c r="AA236" s="202"/>
      <c r="AB236" s="202"/>
      <c r="AC236" s="202"/>
      <c r="AD236" s="202"/>
      <c r="AE236" s="202"/>
      <c r="AF236" s="202"/>
      <c r="AG236" s="202"/>
      <c r="AH236" s="202"/>
      <c r="AI236" s="202"/>
      <c r="AJ236" s="202"/>
      <c r="AK236" s="202"/>
      <c r="AL236" s="202"/>
    </row>
    <row r="237" spans="2:38" ht="15" customHeight="1">
      <c r="B237" s="100" t="str">
        <f>'PART 1 Status assessment'!B191</f>
        <v>Balance of GHG emissions (CO2 emission balance)</v>
      </c>
      <c r="G237" s="60"/>
      <c r="H237" s="15"/>
      <c r="I237" s="202"/>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row>
    <row r="238" spans="2:38" ht="13.5" thickBot="1">
      <c r="G238" s="60"/>
      <c r="H238" s="15"/>
      <c r="I238" s="202"/>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row>
    <row r="239" spans="2:38" ht="18.75" customHeight="1" thickBot="1">
      <c r="B239" s="798" t="str">
        <f>HLOOKUP(Start!$B$14,Sprachen_allg!B:Z,ROWS(Sprachen_allg!1:200),FALSE)</f>
        <v>Accounting scope "Construction"</v>
      </c>
      <c r="C239" s="799"/>
      <c r="D239" s="61"/>
      <c r="E239" s="119"/>
      <c r="G239" s="60"/>
      <c r="H239" s="15"/>
      <c r="I239" s="202"/>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row>
    <row r="240" spans="2:38">
      <c r="B240" s="45"/>
      <c r="C240" s="15"/>
      <c r="D240" s="15"/>
      <c r="E240" s="46"/>
      <c r="G240" s="60"/>
      <c r="H240" s="15"/>
      <c r="I240" s="202"/>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row>
    <row r="241" spans="2:40" ht="13.5" thickBot="1">
      <c r="B241" s="176" t="str">
        <f>HLOOKUP(Start!$B$14,Sprachen_allg!B:Z,ROWS(Sprachen_allg!1:201),FALSE)</f>
        <v>Greenhouse gas emissions during the life cycle stages in accordance with EN 15978</v>
      </c>
      <c r="D241" s="15"/>
      <c r="E241" s="46"/>
      <c r="G241" s="60"/>
      <c r="H241" s="15"/>
      <c r="I241" s="202"/>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row>
    <row r="242" spans="2:40" ht="16.5" customHeight="1">
      <c r="B242" s="501" t="str">
        <f>HLOOKUP(Start!$B$14,Sprachen_allg!B:Z,ROWS(Sprachen_allg!1:202),FALSE)</f>
        <v>Product stage (A1-A3)</v>
      </c>
      <c r="C242" s="105"/>
      <c r="D242" s="106"/>
      <c r="E242" s="507" t="str">
        <f>HLOOKUP(Start!$B$14,Sprachen_Einheiten!B:Z,4,FALSE)</f>
        <v>[kgCO2eq]</v>
      </c>
      <c r="G242" s="91" t="str">
        <f>IF(BBK=1,IF(ISBLANK(Project!E12),EingabePd,Project!E12),Variablen!$B$39)</f>
        <v>Accounting scope "Operation"</v>
      </c>
      <c r="H242" s="15"/>
      <c r="I242" s="202"/>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row>
    <row r="243" spans="2:40" ht="16.5" customHeight="1">
      <c r="B243" s="508" t="str">
        <f>HLOOKUP(Start!$B$14,Sprachen_allg!B:Z,ROWS(Sprachen_allg!1:203),FALSE)</f>
        <v>Use stage (B1+B4)</v>
      </c>
      <c r="C243" s="178"/>
      <c r="D243" s="110"/>
      <c r="E243" s="179" t="str">
        <f>E242</f>
        <v>[kgCO2eq]</v>
      </c>
      <c r="G243" s="91" t="str">
        <f>IF(BBK=1,IF(ISBLANK(Project!E13),EingabePd,Project!E13),Variablen!$B$39)</f>
        <v>Accounting scope "Operation"</v>
      </c>
      <c r="H243" s="15"/>
      <c r="I243" s="202"/>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row>
    <row r="244" spans="2:40" ht="16.5" customHeight="1">
      <c r="B244" s="502" t="str">
        <f>HLOOKUP(Start!$B$14,Sprachen_allg!B:Z,ROWS(Sprachen_allg!1:204),FALSE)</f>
        <v>Use stage - climate action measures (B5)</v>
      </c>
      <c r="C244" s="114"/>
      <c r="D244" s="110"/>
      <c r="E244" s="180" t="str">
        <f>HLOOKUP(Start!$B$14,Sprachen_Einheiten!B:Z,24,FALSE)</f>
        <v>[kgCO2eq/a]</v>
      </c>
      <c r="G244" s="60"/>
      <c r="H244" s="402">
        <f t="shared" ref="H244:AL244" si="931">H19</f>
        <v>0</v>
      </c>
      <c r="I244" s="181">
        <f t="shared" si="931"/>
        <v>0</v>
      </c>
      <c r="J244" s="181">
        <f t="shared" si="931"/>
        <v>0</v>
      </c>
      <c r="K244" s="181">
        <f t="shared" si="931"/>
        <v>0</v>
      </c>
      <c r="L244" s="181">
        <f t="shared" si="931"/>
        <v>0</v>
      </c>
      <c r="M244" s="181">
        <f t="shared" si="931"/>
        <v>0</v>
      </c>
      <c r="N244" s="181">
        <f t="shared" si="931"/>
        <v>0</v>
      </c>
      <c r="O244" s="181">
        <f t="shared" si="931"/>
        <v>0</v>
      </c>
      <c r="P244" s="181">
        <f t="shared" si="931"/>
        <v>0</v>
      </c>
      <c r="Q244" s="181">
        <f t="shared" si="931"/>
        <v>0</v>
      </c>
      <c r="R244" s="181">
        <f t="shared" si="931"/>
        <v>0</v>
      </c>
      <c r="S244" s="181">
        <f t="shared" si="931"/>
        <v>0</v>
      </c>
      <c r="T244" s="181">
        <f t="shared" si="931"/>
        <v>0</v>
      </c>
      <c r="U244" s="181">
        <f t="shared" si="931"/>
        <v>0</v>
      </c>
      <c r="V244" s="181">
        <f t="shared" si="931"/>
        <v>0</v>
      </c>
      <c r="W244" s="181">
        <f t="shared" si="931"/>
        <v>0</v>
      </c>
      <c r="X244" s="181">
        <f t="shared" si="931"/>
        <v>0</v>
      </c>
      <c r="Y244" s="181">
        <f t="shared" si="931"/>
        <v>0</v>
      </c>
      <c r="Z244" s="181">
        <f t="shared" si="931"/>
        <v>0</v>
      </c>
      <c r="AA244" s="181">
        <f t="shared" si="931"/>
        <v>0</v>
      </c>
      <c r="AB244" s="181">
        <f t="shared" si="931"/>
        <v>0</v>
      </c>
      <c r="AC244" s="181">
        <f t="shared" si="931"/>
        <v>0</v>
      </c>
      <c r="AD244" s="181">
        <f t="shared" si="931"/>
        <v>0</v>
      </c>
      <c r="AE244" s="181">
        <f t="shared" si="931"/>
        <v>0</v>
      </c>
      <c r="AF244" s="181">
        <f t="shared" si="931"/>
        <v>0</v>
      </c>
      <c r="AG244" s="181">
        <f t="shared" si="931"/>
        <v>0</v>
      </c>
      <c r="AH244" s="181">
        <f t="shared" si="931"/>
        <v>0</v>
      </c>
      <c r="AI244" s="181">
        <f t="shared" si="931"/>
        <v>0</v>
      </c>
      <c r="AJ244" s="181">
        <f t="shared" si="931"/>
        <v>0</v>
      </c>
      <c r="AK244" s="181">
        <f t="shared" si="931"/>
        <v>0</v>
      </c>
      <c r="AL244" s="181">
        <f t="shared" si="931"/>
        <v>0</v>
      </c>
    </row>
    <row r="245" spans="2:40" ht="16.5" customHeight="1" thickBot="1">
      <c r="B245" s="500" t="str">
        <f>HLOOKUP(Start!$B$14,Sprachen_allg!B:Z,ROWS(Sprachen_allg!1:205),FALSE)</f>
        <v>End of life stage and Recycling potentials (C3+C4+D)</v>
      </c>
      <c r="C245" s="83"/>
      <c r="D245" s="116"/>
      <c r="E245" s="123" t="str">
        <f>E242</f>
        <v>[kgCO2eq]</v>
      </c>
      <c r="G245" s="91" t="str">
        <f>IF(BBK=1,IF(ISBLANK(Project!E14),EingabePd,Project!E14),Variablen!$B$39)</f>
        <v>Accounting scope "Operation"</v>
      </c>
      <c r="H245" s="15"/>
      <c r="I245" s="202"/>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row>
    <row r="246" spans="2:40" ht="13.5" thickBot="1">
      <c r="G246" s="60"/>
      <c r="H246" s="15"/>
      <c r="I246" s="202"/>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row>
    <row r="247" spans="2:40" ht="18.75" customHeight="1" thickBot="1">
      <c r="B247" s="798" t="str">
        <f>HLOOKUP(Start!$B$14,Sprachen_allg!B:Z,ROWS(Sprachen_allg!1:206),FALSE)</f>
        <v>Decarbonisation path</v>
      </c>
      <c r="C247" s="799"/>
      <c r="D247" s="61"/>
      <c r="E247" s="119"/>
      <c r="G247" s="60"/>
      <c r="H247" s="15"/>
      <c r="I247" s="202"/>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row>
    <row r="248" spans="2:40">
      <c r="B248" s="45"/>
      <c r="C248" s="15"/>
      <c r="D248" s="15"/>
      <c r="E248" s="46"/>
      <c r="G248" s="60"/>
      <c r="H248" s="15"/>
      <c r="I248" s="202"/>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row>
    <row r="249" spans="2:40" ht="15.75" customHeight="1" thickBot="1">
      <c r="B249" s="176" t="str">
        <f>HLOOKUP(Start!$B$14,Sprachen_allg!B:Z,ROWS(Sprachen_allg!1:207),FALSE)</f>
        <v>Initial value of Climate Action Roadmap</v>
      </c>
      <c r="C249" s="15"/>
      <c r="D249" s="15"/>
      <c r="E249" s="46"/>
      <c r="G249" s="60"/>
      <c r="H249" s="15"/>
      <c r="I249" s="202"/>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row>
    <row r="250" spans="2:40" ht="16.5" customHeight="1">
      <c r="B250" s="182" t="str">
        <f>HLOOKUP(Start!$B$14,Sprachen_allg!B:Z,ROWS(Sprachen_allg!1:208),FALSE)</f>
        <v>GHG emissions from imported final energy ("Import") - operation</v>
      </c>
      <c r="C250" s="183"/>
      <c r="D250" s="106"/>
      <c r="E250" s="177" t="str">
        <f>E244</f>
        <v>[kgCO2eq/a]</v>
      </c>
      <c r="G250" s="91">
        <f ca="1">IF(GIB=1,SUM('PART 1 Status assessment'!F196:H196)/3,'PART 1 Status assessment'!H196)</f>
        <v>0</v>
      </c>
      <c r="H250" s="15"/>
      <c r="I250" s="202"/>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row>
    <row r="251" spans="2:40" ht="16.5" customHeight="1" thickBot="1">
      <c r="B251" s="509" t="str">
        <f>HLOOKUP(Start!$B$14,Sprachen_allg!B:Z,ROWS(Sprachen_allg!1:209),FALSE)</f>
        <v>GHG emissions from exported final energy ("Export") - operation</v>
      </c>
      <c r="C251" s="184"/>
      <c r="D251" s="116"/>
      <c r="E251" s="123" t="str">
        <f>E244</f>
        <v>[kgCO2eq/a]</v>
      </c>
      <c r="G251" s="91">
        <f ca="1">IF(GIB=1,SUM('PART 1 Status assessment'!F197:H197)/3,'PART 1 Status assessment'!H197)</f>
        <v>0</v>
      </c>
      <c r="H251" s="15"/>
      <c r="I251" s="202"/>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row>
    <row r="252" spans="2:40">
      <c r="B252" s="45"/>
      <c r="C252" s="40"/>
      <c r="D252" s="40"/>
      <c r="E252" s="185"/>
      <c r="G252" s="60"/>
      <c r="H252" s="15"/>
      <c r="I252" s="202"/>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row>
    <row r="253" spans="2:40" ht="15.75" customHeight="1" thickBot="1">
      <c r="B253" s="506" t="str">
        <f>HLOOKUP(Start!$B$14,Sprachen_allg!B:Z,ROWS(Sprachen_allg!1:210),FALSE)</f>
        <v>Decarbonisation path - operation</v>
      </c>
      <c r="C253" s="15"/>
      <c r="D253" s="15"/>
      <c r="E253" s="46"/>
      <c r="G253" s="60"/>
      <c r="H253" s="15"/>
      <c r="I253" s="202"/>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row>
    <row r="254" spans="2:40" ht="16.5" customHeight="1">
      <c r="B254" s="501" t="str">
        <f>HLOOKUP(Start!$B$14,Sprachen_allg!B:Z,ROWS(Sprachen_allg!1:211),FALSE)</f>
        <v>Years between the start point and end point</v>
      </c>
      <c r="C254" s="183"/>
      <c r="D254" s="106"/>
      <c r="E254" s="505" t="str">
        <f>HLOOKUP(Start!$B$14,Sprachen_Einheiten!B:Z,27,FALSE)</f>
        <v>[nYears]</v>
      </c>
      <c r="G254" s="91">
        <f>ZieljahrKSFP-StartjahrKSFP+1</f>
        <v>31</v>
      </c>
      <c r="H254" s="15"/>
      <c r="I254" s="202"/>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row>
    <row r="255" spans="2:40" ht="18.75" customHeight="1">
      <c r="B255" s="510" t="str">
        <f>HLOOKUP(Start!$B$14,Sprachen_allg!B:Z,ROWS(Sprachen_allg!1:212),FALSE)</f>
        <v>Decarbonisation path - carbon neutral in operation until 2050</v>
      </c>
      <c r="C255" s="186"/>
      <c r="D255" s="110"/>
      <c r="E255" s="180" t="str">
        <f>E244</f>
        <v>[kgCO2eq/a]</v>
      </c>
      <c r="G255" s="60"/>
      <c r="H255" s="403">
        <f ca="1">IF(G250-G251&lt;0,0,G250-G251)</f>
        <v>0</v>
      </c>
      <c r="I255" s="187">
        <f t="shared" ref="I255:AL255" ca="1" si="932">IF(I$6&lt;=ZieljahrKSFP,H255-($H$255/(ZieljahrKSFP-2020)),TextZiel)</f>
        <v>0</v>
      </c>
      <c r="J255" s="187">
        <f t="shared" ca="1" si="932"/>
        <v>0</v>
      </c>
      <c r="K255" s="187">
        <f t="shared" ca="1" si="932"/>
        <v>0</v>
      </c>
      <c r="L255" s="187">
        <f t="shared" ca="1" si="932"/>
        <v>0</v>
      </c>
      <c r="M255" s="187">
        <f t="shared" ca="1" si="932"/>
        <v>0</v>
      </c>
      <c r="N255" s="187">
        <f t="shared" ca="1" si="932"/>
        <v>0</v>
      </c>
      <c r="O255" s="187">
        <f t="shared" ca="1" si="932"/>
        <v>0</v>
      </c>
      <c r="P255" s="187">
        <f t="shared" ca="1" si="932"/>
        <v>0</v>
      </c>
      <c r="Q255" s="187">
        <f t="shared" ca="1" si="932"/>
        <v>0</v>
      </c>
      <c r="R255" s="187">
        <f t="shared" ca="1" si="932"/>
        <v>0</v>
      </c>
      <c r="S255" s="187">
        <f t="shared" ca="1" si="932"/>
        <v>0</v>
      </c>
      <c r="T255" s="187">
        <f t="shared" ca="1" si="932"/>
        <v>0</v>
      </c>
      <c r="U255" s="187">
        <f t="shared" ca="1" si="932"/>
        <v>0</v>
      </c>
      <c r="V255" s="187">
        <f t="shared" ca="1" si="932"/>
        <v>0</v>
      </c>
      <c r="W255" s="187">
        <f t="shared" ca="1" si="932"/>
        <v>0</v>
      </c>
      <c r="X255" s="187">
        <f t="shared" ca="1" si="932"/>
        <v>0</v>
      </c>
      <c r="Y255" s="187">
        <f t="shared" ca="1" si="932"/>
        <v>0</v>
      </c>
      <c r="Z255" s="187">
        <f t="shared" ca="1" si="932"/>
        <v>0</v>
      </c>
      <c r="AA255" s="187">
        <f t="shared" ca="1" si="932"/>
        <v>0</v>
      </c>
      <c r="AB255" s="187">
        <f t="shared" ca="1" si="932"/>
        <v>0</v>
      </c>
      <c r="AC255" s="187">
        <f t="shared" ca="1" si="932"/>
        <v>0</v>
      </c>
      <c r="AD255" s="187">
        <f t="shared" ca="1" si="932"/>
        <v>0</v>
      </c>
      <c r="AE255" s="187">
        <f t="shared" ca="1" si="932"/>
        <v>0</v>
      </c>
      <c r="AF255" s="187">
        <f t="shared" ca="1" si="932"/>
        <v>0</v>
      </c>
      <c r="AG255" s="187">
        <f t="shared" ca="1" si="932"/>
        <v>0</v>
      </c>
      <c r="AH255" s="187">
        <f t="shared" ca="1" si="932"/>
        <v>0</v>
      </c>
      <c r="AI255" s="187">
        <f t="shared" ca="1" si="932"/>
        <v>0</v>
      </c>
      <c r="AJ255" s="187">
        <f t="shared" ca="1" si="932"/>
        <v>0</v>
      </c>
      <c r="AK255" s="187">
        <f t="shared" ca="1" si="932"/>
        <v>0</v>
      </c>
      <c r="AL255" s="187">
        <f t="shared" ca="1" si="932"/>
        <v>0</v>
      </c>
    </row>
    <row r="256" spans="2:40" ht="16.5" customHeight="1" thickBot="1">
      <c r="B256" s="509" t="str">
        <f>HLOOKUP(Start!$B$14,Sprachen_allg!B:Z,ROWS(Sprachen_allg!1:213),FALSE)</f>
        <v>Decarbonisation path - carbon neutral in operation until 2050 (area-specific)</v>
      </c>
      <c r="C256" s="184"/>
      <c r="D256" s="116"/>
      <c r="E256" s="504" t="str">
        <f>HLOOKUP(Start!$B$14,Sprachen_Einheiten!B:Z,25,FALSE)</f>
        <v>[kgCO2eq/a*NRF]</v>
      </c>
      <c r="G256" s="60"/>
      <c r="H256" s="402" t="str">
        <f t="shared" ref="H256:AL256" ca="1" si="933">IF(H255=TextZiel,H255,IF(AngabeNRF=0,TextNRF,H255/NRF))</f>
        <v>no net floor space</v>
      </c>
      <c r="I256" s="181" t="str">
        <f t="shared" ca="1" si="933"/>
        <v>no net floor space</v>
      </c>
      <c r="J256" s="181" t="str">
        <f t="shared" ca="1" si="933"/>
        <v>no net floor space</v>
      </c>
      <c r="K256" s="181" t="str">
        <f t="shared" ca="1" si="933"/>
        <v>no net floor space</v>
      </c>
      <c r="L256" s="181" t="str">
        <f t="shared" ca="1" si="933"/>
        <v>no net floor space</v>
      </c>
      <c r="M256" s="181" t="str">
        <f t="shared" ca="1" si="933"/>
        <v>no net floor space</v>
      </c>
      <c r="N256" s="181" t="str">
        <f t="shared" ca="1" si="933"/>
        <v>no net floor space</v>
      </c>
      <c r="O256" s="181" t="str">
        <f t="shared" ca="1" si="933"/>
        <v>no net floor space</v>
      </c>
      <c r="P256" s="181" t="str">
        <f t="shared" ca="1" si="933"/>
        <v>no net floor space</v>
      </c>
      <c r="Q256" s="181" t="str">
        <f t="shared" ca="1" si="933"/>
        <v>no net floor space</v>
      </c>
      <c r="R256" s="181" t="str">
        <f t="shared" ca="1" si="933"/>
        <v>no net floor space</v>
      </c>
      <c r="S256" s="181" t="str">
        <f t="shared" ca="1" si="933"/>
        <v>no net floor space</v>
      </c>
      <c r="T256" s="181" t="str">
        <f t="shared" ca="1" si="933"/>
        <v>no net floor space</v>
      </c>
      <c r="U256" s="181" t="str">
        <f t="shared" ca="1" si="933"/>
        <v>no net floor space</v>
      </c>
      <c r="V256" s="181" t="str">
        <f t="shared" ca="1" si="933"/>
        <v>no net floor space</v>
      </c>
      <c r="W256" s="181" t="str">
        <f t="shared" ca="1" si="933"/>
        <v>no net floor space</v>
      </c>
      <c r="X256" s="181" t="str">
        <f t="shared" ca="1" si="933"/>
        <v>no net floor space</v>
      </c>
      <c r="Y256" s="181" t="str">
        <f t="shared" ca="1" si="933"/>
        <v>no net floor space</v>
      </c>
      <c r="Z256" s="181" t="str">
        <f t="shared" ca="1" si="933"/>
        <v>no net floor space</v>
      </c>
      <c r="AA256" s="181" t="str">
        <f t="shared" ca="1" si="933"/>
        <v>no net floor space</v>
      </c>
      <c r="AB256" s="181" t="str">
        <f t="shared" ca="1" si="933"/>
        <v>no net floor space</v>
      </c>
      <c r="AC256" s="181" t="str">
        <f t="shared" ca="1" si="933"/>
        <v>no net floor space</v>
      </c>
      <c r="AD256" s="181" t="str">
        <f t="shared" ca="1" si="933"/>
        <v>no net floor space</v>
      </c>
      <c r="AE256" s="181" t="str">
        <f t="shared" ca="1" si="933"/>
        <v>no net floor space</v>
      </c>
      <c r="AF256" s="181" t="str">
        <f t="shared" ca="1" si="933"/>
        <v>no net floor space</v>
      </c>
      <c r="AG256" s="181" t="str">
        <f t="shared" ca="1" si="933"/>
        <v>no net floor space</v>
      </c>
      <c r="AH256" s="181" t="str">
        <f t="shared" ca="1" si="933"/>
        <v>no net floor space</v>
      </c>
      <c r="AI256" s="181" t="str">
        <f t="shared" ca="1" si="933"/>
        <v>no net floor space</v>
      </c>
      <c r="AJ256" s="181" t="str">
        <f t="shared" ca="1" si="933"/>
        <v>no net floor space</v>
      </c>
      <c r="AK256" s="181" t="str">
        <f t="shared" ca="1" si="933"/>
        <v>no net floor space</v>
      </c>
      <c r="AL256" s="181" t="str">
        <f t="shared" ca="1" si="933"/>
        <v>no net floor space</v>
      </c>
      <c r="AM256" s="32"/>
      <c r="AN256" s="32"/>
    </row>
    <row r="257" spans="2:40" ht="13.5" thickBot="1">
      <c r="G257" s="60"/>
      <c r="H257" s="15"/>
      <c r="I257" s="202"/>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row>
    <row r="258" spans="2:40" ht="18.75" customHeight="1" thickBot="1">
      <c r="B258" s="798" t="str">
        <f>'PART 1 Status assessment'!$C$193&amp;" "&amp;HLOOKUP(Start!$B$14,Sprachen_allg!B:Z,ROWS(Sprachen_allg!1:220),FALSE)</f>
        <v>Accounting scope "Operation" CAR</v>
      </c>
      <c r="C258" s="799"/>
      <c r="D258" s="61"/>
      <c r="E258" s="119"/>
      <c r="G258" s="60"/>
      <c r="H258" s="15"/>
      <c r="I258" s="202"/>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row>
    <row r="259" spans="2:40">
      <c r="B259" s="45"/>
      <c r="C259" s="40"/>
      <c r="D259" s="40"/>
      <c r="E259" s="185"/>
      <c r="G259" s="60"/>
      <c r="H259" s="15"/>
      <c r="I259" s="202"/>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32"/>
      <c r="AN259" s="32"/>
    </row>
    <row r="260" spans="2:40" ht="15.75" customHeight="1" thickBot="1">
      <c r="B260" s="506" t="str">
        <f>HLOOKUP(Start!$B$14,Sprachen_allg!B:Z,ROWS(Sprachen_allg!1:214),FALSE)</f>
        <v>GHG emission balance</v>
      </c>
      <c r="C260" s="15"/>
      <c r="D260" s="15"/>
      <c r="E260" s="46"/>
      <c r="G260" s="60"/>
      <c r="H260" s="15"/>
      <c r="I260" s="202"/>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32"/>
      <c r="AN260" s="32"/>
    </row>
    <row r="261" spans="2:40" ht="18.75" customHeight="1">
      <c r="B261" s="182" t="str">
        <f>HLOOKUP(Start!$B$14,Sprachen_allg!B:Z,ROWS(Sprachen_allg!1:215),FALSE)</f>
        <v>GHG emissions from imported final energy ("Import")</v>
      </c>
      <c r="C261" s="183"/>
      <c r="D261" s="106"/>
      <c r="E261" s="177" t="str">
        <f>E244</f>
        <v>[kgCO2eq/a]</v>
      </c>
      <c r="G261" s="60"/>
      <c r="H261" s="403">
        <f t="shared" ref="H261:AL261" ca="1" si="934">SUM(SUMPRODUCT(H$320:H$326,H$329:H$335),SUMPRODUCT(H$339:H$356,H$359:H$376))</f>
        <v>0</v>
      </c>
      <c r="I261" s="187">
        <f t="shared" ca="1" si="934"/>
        <v>0</v>
      </c>
      <c r="J261" s="187">
        <f t="shared" ca="1" si="934"/>
        <v>0</v>
      </c>
      <c r="K261" s="187">
        <f t="shared" ca="1" si="934"/>
        <v>0</v>
      </c>
      <c r="L261" s="187">
        <f t="shared" ca="1" si="934"/>
        <v>0</v>
      </c>
      <c r="M261" s="187">
        <f t="shared" ca="1" si="934"/>
        <v>0</v>
      </c>
      <c r="N261" s="187">
        <f t="shared" ca="1" si="934"/>
        <v>0</v>
      </c>
      <c r="O261" s="187">
        <f t="shared" ca="1" si="934"/>
        <v>0</v>
      </c>
      <c r="P261" s="187">
        <f t="shared" ca="1" si="934"/>
        <v>0</v>
      </c>
      <c r="Q261" s="187">
        <f t="shared" ca="1" si="934"/>
        <v>0</v>
      </c>
      <c r="R261" s="187">
        <f t="shared" ca="1" si="934"/>
        <v>0</v>
      </c>
      <c r="S261" s="187">
        <f t="shared" ca="1" si="934"/>
        <v>0</v>
      </c>
      <c r="T261" s="187">
        <f t="shared" ca="1" si="934"/>
        <v>0</v>
      </c>
      <c r="U261" s="187">
        <f t="shared" ca="1" si="934"/>
        <v>0</v>
      </c>
      <c r="V261" s="187">
        <f t="shared" ca="1" si="934"/>
        <v>0</v>
      </c>
      <c r="W261" s="187">
        <f t="shared" ca="1" si="934"/>
        <v>0</v>
      </c>
      <c r="X261" s="187">
        <f t="shared" ca="1" si="934"/>
        <v>0</v>
      </c>
      <c r="Y261" s="187">
        <f t="shared" ca="1" si="934"/>
        <v>0</v>
      </c>
      <c r="Z261" s="187">
        <f t="shared" ca="1" si="934"/>
        <v>0</v>
      </c>
      <c r="AA261" s="187">
        <f t="shared" ca="1" si="934"/>
        <v>0</v>
      </c>
      <c r="AB261" s="187">
        <f t="shared" ca="1" si="934"/>
        <v>0</v>
      </c>
      <c r="AC261" s="187">
        <f t="shared" ca="1" si="934"/>
        <v>0</v>
      </c>
      <c r="AD261" s="187">
        <f t="shared" ca="1" si="934"/>
        <v>0</v>
      </c>
      <c r="AE261" s="187">
        <f t="shared" ca="1" si="934"/>
        <v>0</v>
      </c>
      <c r="AF261" s="187">
        <f t="shared" ca="1" si="934"/>
        <v>0</v>
      </c>
      <c r="AG261" s="187">
        <f t="shared" ca="1" si="934"/>
        <v>0</v>
      </c>
      <c r="AH261" s="187">
        <f t="shared" ca="1" si="934"/>
        <v>0</v>
      </c>
      <c r="AI261" s="187">
        <f t="shared" ca="1" si="934"/>
        <v>0</v>
      </c>
      <c r="AJ261" s="187">
        <f t="shared" ca="1" si="934"/>
        <v>0</v>
      </c>
      <c r="AK261" s="187">
        <f t="shared" ca="1" si="934"/>
        <v>0</v>
      </c>
      <c r="AL261" s="187">
        <f t="shared" ca="1" si="934"/>
        <v>0</v>
      </c>
      <c r="AM261" s="32"/>
      <c r="AN261" s="32"/>
    </row>
    <row r="262" spans="2:40" ht="18.75" customHeight="1">
      <c r="B262" s="508" t="str">
        <f>HLOOKUP(Start!$B$14,Sprachen_allg!B:Z,ROWS(Sprachen_allg!1:216),FALSE)</f>
        <v>GHG emissions from exported final energy ("Export")</v>
      </c>
      <c r="C262" s="188"/>
      <c r="D262" s="189"/>
      <c r="E262" s="180" t="str">
        <f>E244</f>
        <v>[kgCO2eq/a]</v>
      </c>
      <c r="G262" s="60"/>
      <c r="H262" s="403">
        <f ca="1">SUM(H414*H415,SUMPRODUCT(H419:H425,H428:H434))</f>
        <v>0</v>
      </c>
      <c r="I262" s="187">
        <f ca="1">SUM(I414*I415,SUMPRODUCT(I419:I425,I428:I434))</f>
        <v>0</v>
      </c>
      <c r="J262" s="187">
        <f t="shared" ref="J262:AL262" ca="1" si="935">SUM(J414*J415,SUMPRODUCT(J419:J425,J428:J434))</f>
        <v>0</v>
      </c>
      <c r="K262" s="187">
        <f t="shared" ca="1" si="935"/>
        <v>0</v>
      </c>
      <c r="L262" s="187">
        <f t="shared" ca="1" si="935"/>
        <v>0</v>
      </c>
      <c r="M262" s="187">
        <f t="shared" ca="1" si="935"/>
        <v>0</v>
      </c>
      <c r="N262" s="187">
        <f t="shared" ca="1" si="935"/>
        <v>0</v>
      </c>
      <c r="O262" s="187">
        <f t="shared" ca="1" si="935"/>
        <v>0</v>
      </c>
      <c r="P262" s="187">
        <f t="shared" ca="1" si="935"/>
        <v>0</v>
      </c>
      <c r="Q262" s="187">
        <f t="shared" ca="1" si="935"/>
        <v>0</v>
      </c>
      <c r="R262" s="187">
        <f t="shared" ca="1" si="935"/>
        <v>0</v>
      </c>
      <c r="S262" s="187">
        <f t="shared" ca="1" si="935"/>
        <v>0</v>
      </c>
      <c r="T262" s="187">
        <f t="shared" ca="1" si="935"/>
        <v>0</v>
      </c>
      <c r="U262" s="187">
        <f t="shared" ca="1" si="935"/>
        <v>0</v>
      </c>
      <c r="V262" s="187">
        <f t="shared" ca="1" si="935"/>
        <v>0</v>
      </c>
      <c r="W262" s="187">
        <f t="shared" ca="1" si="935"/>
        <v>0</v>
      </c>
      <c r="X262" s="187">
        <f t="shared" ca="1" si="935"/>
        <v>0</v>
      </c>
      <c r="Y262" s="187">
        <f t="shared" ca="1" si="935"/>
        <v>0</v>
      </c>
      <c r="Z262" s="187">
        <f t="shared" ca="1" si="935"/>
        <v>0</v>
      </c>
      <c r="AA262" s="187">
        <f t="shared" ca="1" si="935"/>
        <v>0</v>
      </c>
      <c r="AB262" s="187">
        <f t="shared" ca="1" si="935"/>
        <v>0</v>
      </c>
      <c r="AC262" s="187">
        <f t="shared" ca="1" si="935"/>
        <v>0</v>
      </c>
      <c r="AD262" s="187">
        <f t="shared" ca="1" si="935"/>
        <v>0</v>
      </c>
      <c r="AE262" s="187">
        <f t="shared" ca="1" si="935"/>
        <v>0</v>
      </c>
      <c r="AF262" s="187">
        <f t="shared" ca="1" si="935"/>
        <v>0</v>
      </c>
      <c r="AG262" s="187">
        <f t="shared" ca="1" si="935"/>
        <v>0</v>
      </c>
      <c r="AH262" s="187">
        <f t="shared" ca="1" si="935"/>
        <v>0</v>
      </c>
      <c r="AI262" s="187">
        <f t="shared" ca="1" si="935"/>
        <v>0</v>
      </c>
      <c r="AJ262" s="187">
        <f t="shared" ca="1" si="935"/>
        <v>0</v>
      </c>
      <c r="AK262" s="187">
        <f t="shared" ca="1" si="935"/>
        <v>0</v>
      </c>
      <c r="AL262" s="187">
        <f t="shared" ca="1" si="935"/>
        <v>0</v>
      </c>
      <c r="AM262" s="32"/>
      <c r="AN262" s="32"/>
    </row>
    <row r="263" spans="2:40" ht="18.75" customHeight="1">
      <c r="B263" s="502" t="str">
        <f>HLOOKUP(Start!$B$14,Sprachen_allg!B:Z,ROWS(Sprachen_allg!1:217),FALSE)</f>
        <v>GHG emissions balance - operation</v>
      </c>
      <c r="C263" s="190"/>
      <c r="D263" s="190"/>
      <c r="E263" s="191" t="str">
        <f>E244</f>
        <v>[kgCO2eq/a]</v>
      </c>
      <c r="G263" s="60"/>
      <c r="H263" s="403">
        <f t="shared" ref="H263" ca="1" si="936">H261-H262</f>
        <v>0</v>
      </c>
      <c r="I263" s="187">
        <f t="shared" ref="I263:AL263" ca="1" si="937">I261-I262</f>
        <v>0</v>
      </c>
      <c r="J263" s="187">
        <f t="shared" ca="1" si="937"/>
        <v>0</v>
      </c>
      <c r="K263" s="187">
        <f t="shared" ca="1" si="937"/>
        <v>0</v>
      </c>
      <c r="L263" s="187">
        <f t="shared" ca="1" si="937"/>
        <v>0</v>
      </c>
      <c r="M263" s="187">
        <f t="shared" ca="1" si="937"/>
        <v>0</v>
      </c>
      <c r="N263" s="187">
        <f t="shared" ca="1" si="937"/>
        <v>0</v>
      </c>
      <c r="O263" s="187">
        <f t="shared" ca="1" si="937"/>
        <v>0</v>
      </c>
      <c r="P263" s="187">
        <f t="shared" ca="1" si="937"/>
        <v>0</v>
      </c>
      <c r="Q263" s="187">
        <f t="shared" ca="1" si="937"/>
        <v>0</v>
      </c>
      <c r="R263" s="187">
        <f t="shared" ca="1" si="937"/>
        <v>0</v>
      </c>
      <c r="S263" s="187">
        <f t="shared" ca="1" si="937"/>
        <v>0</v>
      </c>
      <c r="T263" s="187">
        <f t="shared" ca="1" si="937"/>
        <v>0</v>
      </c>
      <c r="U263" s="187">
        <f t="shared" ca="1" si="937"/>
        <v>0</v>
      </c>
      <c r="V263" s="187">
        <f t="shared" ca="1" si="937"/>
        <v>0</v>
      </c>
      <c r="W263" s="187">
        <f t="shared" ca="1" si="937"/>
        <v>0</v>
      </c>
      <c r="X263" s="187">
        <f t="shared" ca="1" si="937"/>
        <v>0</v>
      </c>
      <c r="Y263" s="187">
        <f t="shared" ca="1" si="937"/>
        <v>0</v>
      </c>
      <c r="Z263" s="187">
        <f t="shared" ca="1" si="937"/>
        <v>0</v>
      </c>
      <c r="AA263" s="187">
        <f t="shared" ca="1" si="937"/>
        <v>0</v>
      </c>
      <c r="AB263" s="187">
        <f t="shared" ca="1" si="937"/>
        <v>0</v>
      </c>
      <c r="AC263" s="187">
        <f t="shared" ca="1" si="937"/>
        <v>0</v>
      </c>
      <c r="AD263" s="187">
        <f t="shared" ca="1" si="937"/>
        <v>0</v>
      </c>
      <c r="AE263" s="187">
        <f t="shared" ca="1" si="937"/>
        <v>0</v>
      </c>
      <c r="AF263" s="187">
        <f t="shared" ca="1" si="937"/>
        <v>0</v>
      </c>
      <c r="AG263" s="187">
        <f t="shared" ca="1" si="937"/>
        <v>0</v>
      </c>
      <c r="AH263" s="187">
        <f t="shared" ca="1" si="937"/>
        <v>0</v>
      </c>
      <c r="AI263" s="187">
        <f t="shared" ca="1" si="937"/>
        <v>0</v>
      </c>
      <c r="AJ263" s="187">
        <f t="shared" ca="1" si="937"/>
        <v>0</v>
      </c>
      <c r="AK263" s="187">
        <f t="shared" ca="1" si="937"/>
        <v>0</v>
      </c>
      <c r="AL263" s="187">
        <f t="shared" ca="1" si="937"/>
        <v>0</v>
      </c>
      <c r="AM263" s="32"/>
      <c r="AN263" s="32"/>
    </row>
    <row r="264" spans="2:40" ht="16.5" customHeight="1" thickBot="1">
      <c r="B264" s="500" t="str">
        <f>HLOOKUP(Start!$B$14,Sprachen_allg!B:Z,ROWS(Sprachen_allg!1:218),FALSE)</f>
        <v>GHG emissions balance - operation (area-specific)</v>
      </c>
      <c r="C264" s="192"/>
      <c r="D264" s="192"/>
      <c r="E264" s="117" t="str">
        <f>E256</f>
        <v>[kgCO2eq/a*NRF]</v>
      </c>
      <c r="G264" s="60"/>
      <c r="H264" s="402" t="str">
        <f t="shared" ref="H264:AL264" si="938">IF(AngabeNRF=0,TextNRF,H263/NRF)</f>
        <v>no net floor space</v>
      </c>
      <c r="I264" s="181" t="str">
        <f t="shared" si="938"/>
        <v>no net floor space</v>
      </c>
      <c r="J264" s="181" t="str">
        <f t="shared" si="938"/>
        <v>no net floor space</v>
      </c>
      <c r="K264" s="181" t="str">
        <f t="shared" si="938"/>
        <v>no net floor space</v>
      </c>
      <c r="L264" s="181" t="str">
        <f t="shared" si="938"/>
        <v>no net floor space</v>
      </c>
      <c r="M264" s="181" t="str">
        <f t="shared" si="938"/>
        <v>no net floor space</v>
      </c>
      <c r="N264" s="181" t="str">
        <f t="shared" si="938"/>
        <v>no net floor space</v>
      </c>
      <c r="O264" s="181" t="str">
        <f t="shared" si="938"/>
        <v>no net floor space</v>
      </c>
      <c r="P264" s="181" t="str">
        <f t="shared" si="938"/>
        <v>no net floor space</v>
      </c>
      <c r="Q264" s="181" t="str">
        <f t="shared" si="938"/>
        <v>no net floor space</v>
      </c>
      <c r="R264" s="181" t="str">
        <f t="shared" si="938"/>
        <v>no net floor space</v>
      </c>
      <c r="S264" s="181" t="str">
        <f t="shared" si="938"/>
        <v>no net floor space</v>
      </c>
      <c r="T264" s="181" t="str">
        <f t="shared" si="938"/>
        <v>no net floor space</v>
      </c>
      <c r="U264" s="181" t="str">
        <f t="shared" si="938"/>
        <v>no net floor space</v>
      </c>
      <c r="V264" s="181" t="str">
        <f t="shared" si="938"/>
        <v>no net floor space</v>
      </c>
      <c r="W264" s="181" t="str">
        <f t="shared" si="938"/>
        <v>no net floor space</v>
      </c>
      <c r="X264" s="181" t="str">
        <f t="shared" si="938"/>
        <v>no net floor space</v>
      </c>
      <c r="Y264" s="181" t="str">
        <f t="shared" si="938"/>
        <v>no net floor space</v>
      </c>
      <c r="Z264" s="181" t="str">
        <f t="shared" si="938"/>
        <v>no net floor space</v>
      </c>
      <c r="AA264" s="181" t="str">
        <f t="shared" si="938"/>
        <v>no net floor space</v>
      </c>
      <c r="AB264" s="181" t="str">
        <f t="shared" si="938"/>
        <v>no net floor space</v>
      </c>
      <c r="AC264" s="181" t="str">
        <f t="shared" si="938"/>
        <v>no net floor space</v>
      </c>
      <c r="AD264" s="181" t="str">
        <f t="shared" si="938"/>
        <v>no net floor space</v>
      </c>
      <c r="AE264" s="181" t="str">
        <f t="shared" si="938"/>
        <v>no net floor space</v>
      </c>
      <c r="AF264" s="181" t="str">
        <f t="shared" si="938"/>
        <v>no net floor space</v>
      </c>
      <c r="AG264" s="181" t="str">
        <f t="shared" si="938"/>
        <v>no net floor space</v>
      </c>
      <c r="AH264" s="181" t="str">
        <f t="shared" si="938"/>
        <v>no net floor space</v>
      </c>
      <c r="AI264" s="181" t="str">
        <f t="shared" si="938"/>
        <v>no net floor space</v>
      </c>
      <c r="AJ264" s="181" t="str">
        <f t="shared" si="938"/>
        <v>no net floor space</v>
      </c>
      <c r="AK264" s="181" t="str">
        <f t="shared" si="938"/>
        <v>no net floor space</v>
      </c>
      <c r="AL264" s="181" t="str">
        <f t="shared" si="938"/>
        <v>no net floor space</v>
      </c>
      <c r="AM264" s="32"/>
      <c r="AN264" s="32"/>
    </row>
    <row r="265" spans="2:40" ht="15.75" customHeight="1" thickBot="1">
      <c r="B265" s="15"/>
      <c r="C265" s="40"/>
      <c r="D265" s="40"/>
      <c r="E265" s="96"/>
      <c r="F265" s="175"/>
      <c r="G265" s="60"/>
      <c r="H265" s="15"/>
      <c r="I265" s="202"/>
      <c r="J265" s="202"/>
      <c r="K265" s="202"/>
      <c r="L265" s="202"/>
      <c r="M265" s="202"/>
      <c r="N265" s="202"/>
      <c r="O265" s="202"/>
      <c r="P265" s="202"/>
      <c r="Q265" s="202"/>
      <c r="R265" s="202"/>
      <c r="S265" s="202"/>
      <c r="T265" s="202"/>
      <c r="U265" s="202"/>
      <c r="V265" s="202"/>
      <c r="W265" s="202"/>
      <c r="X265" s="202"/>
      <c r="Y265" s="202"/>
      <c r="Z265" s="202"/>
      <c r="AA265" s="202"/>
      <c r="AB265" s="202"/>
      <c r="AC265" s="202"/>
      <c r="AD265" s="202"/>
      <c r="AE265" s="202"/>
      <c r="AF265" s="202"/>
      <c r="AG265" s="202"/>
      <c r="AH265" s="202"/>
      <c r="AI265" s="202"/>
      <c r="AJ265" s="202"/>
      <c r="AK265" s="202"/>
      <c r="AL265" s="202"/>
      <c r="AM265" s="32"/>
      <c r="AN265" s="32"/>
    </row>
    <row r="266" spans="2:40" ht="15.75" customHeight="1" thickBot="1">
      <c r="B266" s="820" t="str">
        <f>HLOOKUP(Start!$B$14,Sprachen_allg!B:Z,ROWS(Sprachen_allg!1:219),FALSE)</f>
        <v>Data Quality Index (DQI) for accounting scope "Operation"</v>
      </c>
      <c r="C266" s="821"/>
      <c r="D266" s="821"/>
      <c r="E266" s="822"/>
      <c r="F266" s="175"/>
      <c r="G266" s="60"/>
      <c r="H266" s="404" t="str">
        <f t="shared" ref="H266:AL266" si="939">TextDQI</f>
        <v>Calculation in ANNEX 4</v>
      </c>
      <c r="I266" s="208" t="str">
        <f t="shared" si="939"/>
        <v>Calculation in ANNEX 4</v>
      </c>
      <c r="J266" s="208" t="str">
        <f t="shared" si="939"/>
        <v>Calculation in ANNEX 4</v>
      </c>
      <c r="K266" s="208" t="str">
        <f t="shared" si="939"/>
        <v>Calculation in ANNEX 4</v>
      </c>
      <c r="L266" s="208" t="str">
        <f t="shared" si="939"/>
        <v>Calculation in ANNEX 4</v>
      </c>
      <c r="M266" s="208" t="str">
        <f t="shared" si="939"/>
        <v>Calculation in ANNEX 4</v>
      </c>
      <c r="N266" s="208" t="str">
        <f t="shared" si="939"/>
        <v>Calculation in ANNEX 4</v>
      </c>
      <c r="O266" s="208" t="str">
        <f t="shared" si="939"/>
        <v>Calculation in ANNEX 4</v>
      </c>
      <c r="P266" s="208" t="str">
        <f t="shared" si="939"/>
        <v>Calculation in ANNEX 4</v>
      </c>
      <c r="Q266" s="208" t="str">
        <f t="shared" si="939"/>
        <v>Calculation in ANNEX 4</v>
      </c>
      <c r="R266" s="208" t="str">
        <f t="shared" si="939"/>
        <v>Calculation in ANNEX 4</v>
      </c>
      <c r="S266" s="208" t="str">
        <f t="shared" si="939"/>
        <v>Calculation in ANNEX 4</v>
      </c>
      <c r="T266" s="208" t="str">
        <f t="shared" si="939"/>
        <v>Calculation in ANNEX 4</v>
      </c>
      <c r="U266" s="208" t="str">
        <f t="shared" si="939"/>
        <v>Calculation in ANNEX 4</v>
      </c>
      <c r="V266" s="208" t="str">
        <f t="shared" si="939"/>
        <v>Calculation in ANNEX 4</v>
      </c>
      <c r="W266" s="208" t="str">
        <f t="shared" si="939"/>
        <v>Calculation in ANNEX 4</v>
      </c>
      <c r="X266" s="208" t="str">
        <f t="shared" si="939"/>
        <v>Calculation in ANNEX 4</v>
      </c>
      <c r="Y266" s="208" t="str">
        <f t="shared" si="939"/>
        <v>Calculation in ANNEX 4</v>
      </c>
      <c r="Z266" s="208" t="str">
        <f t="shared" si="939"/>
        <v>Calculation in ANNEX 4</v>
      </c>
      <c r="AA266" s="208" t="str">
        <f t="shared" si="939"/>
        <v>Calculation in ANNEX 4</v>
      </c>
      <c r="AB266" s="208" t="str">
        <f t="shared" si="939"/>
        <v>Calculation in ANNEX 4</v>
      </c>
      <c r="AC266" s="208" t="str">
        <f t="shared" si="939"/>
        <v>Calculation in ANNEX 4</v>
      </c>
      <c r="AD266" s="208" t="str">
        <f t="shared" si="939"/>
        <v>Calculation in ANNEX 4</v>
      </c>
      <c r="AE266" s="208" t="str">
        <f t="shared" si="939"/>
        <v>Calculation in ANNEX 4</v>
      </c>
      <c r="AF266" s="208" t="str">
        <f t="shared" si="939"/>
        <v>Calculation in ANNEX 4</v>
      </c>
      <c r="AG266" s="208" t="str">
        <f t="shared" si="939"/>
        <v>Calculation in ANNEX 4</v>
      </c>
      <c r="AH266" s="208" t="str">
        <f t="shared" si="939"/>
        <v>Calculation in ANNEX 4</v>
      </c>
      <c r="AI266" s="208" t="str">
        <f t="shared" si="939"/>
        <v>Calculation in ANNEX 4</v>
      </c>
      <c r="AJ266" s="208" t="str">
        <f t="shared" si="939"/>
        <v>Calculation in ANNEX 4</v>
      </c>
      <c r="AK266" s="208" t="str">
        <f t="shared" si="939"/>
        <v>Calculation in ANNEX 4</v>
      </c>
      <c r="AL266" s="208" t="str">
        <f t="shared" si="939"/>
        <v>Calculation in ANNEX 4</v>
      </c>
      <c r="AM266" s="32"/>
      <c r="AN266" s="32"/>
    </row>
    <row r="267" spans="2:40" ht="27" customHeight="1">
      <c r="B267" s="844" t="str">
        <f>'PART 1 Status assessment'!B206:E206</f>
        <v>NOTE: The Data Quality Index (DQI) must be recalculated every year in "ANNEX 4 Data Quality Index". 
When transfering the DQI results, make sure that no links are created.</v>
      </c>
      <c r="C267" s="844"/>
      <c r="D267" s="844"/>
      <c r="E267" s="844"/>
      <c r="F267" s="175"/>
      <c r="G267" s="60"/>
      <c r="H267" s="15"/>
      <c r="I267" s="202"/>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32"/>
      <c r="AN267" s="32"/>
    </row>
    <row r="268" spans="2:40" ht="13.5" thickBot="1">
      <c r="G268" s="60"/>
      <c r="H268" s="15"/>
      <c r="I268" s="202"/>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row>
    <row r="269" spans="2:40" ht="18.75" customHeight="1" thickBot="1">
      <c r="B269" s="798" t="str">
        <f>'PART 1 Status assessment'!$B$209&amp;" "&amp;HLOOKUP(Start!$B$14,Sprachen_allg!B:Z,ROWS(Sprachen_allg!1:220),FALSE)</f>
        <v>Accounting scope "Operation and Construction" CAR</v>
      </c>
      <c r="C269" s="799"/>
      <c r="D269" s="61"/>
      <c r="E269" s="119"/>
      <c r="G269" s="60"/>
      <c r="H269" s="15"/>
      <c r="I269" s="202"/>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row>
    <row r="270" spans="2:40" ht="16.5" customHeight="1">
      <c r="B270" s="45"/>
      <c r="C270" s="40"/>
      <c r="D270" s="40"/>
      <c r="E270" s="185"/>
      <c r="G270" s="60"/>
      <c r="H270" s="15"/>
      <c r="I270" s="202"/>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32"/>
      <c r="AN270" s="32"/>
    </row>
    <row r="271" spans="2:40" ht="16.5" customHeight="1" thickBot="1">
      <c r="B271" s="511" t="str">
        <f>HLOOKUP(Start!$B$14,Sprachen_allg!B:Z,ROWS(Sprachen_allg!1:221),FALSE)</f>
        <v>GHG emission balance</v>
      </c>
      <c r="C271" s="162"/>
      <c r="D271" s="162"/>
      <c r="E271" s="193"/>
      <c r="G271" s="194" t="str">
        <f>HLOOKUP(Start!$B$14,Sprachen_allg!B:Z,ROWS(Sprachen_allg!1:247),FALSE)</f>
        <v>sum until 2050</v>
      </c>
      <c r="H271" s="15"/>
      <c r="I271" s="202"/>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32"/>
      <c r="AN271" s="32"/>
    </row>
    <row r="272" spans="2:40" ht="16.5" customHeight="1">
      <c r="B272" s="510" t="str">
        <f>HLOOKUP(Start!$B$14,Sprachen_allg!B:Z,ROWS(Sprachen_allg!1:222),FALSE)</f>
        <v>Total GHG emissions to be avoided by credits until 2050 - operation</v>
      </c>
      <c r="C272" s="186"/>
      <c r="D272" s="110"/>
      <c r="E272" s="179" t="str">
        <f>E242</f>
        <v>[kgCO2eq]</v>
      </c>
      <c r="G272" s="91" t="str">
        <f>IF(BBK=1,SUMIF($H$263:$AL$263,"&gt;=0",$H$263:$AL$263),Variablen!$B$39)</f>
        <v>Accounting scope "Operation"</v>
      </c>
      <c r="H272" s="15"/>
      <c r="I272" s="202"/>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32"/>
      <c r="AN272" s="32"/>
    </row>
    <row r="273" spans="2:40" ht="16.5" customHeight="1">
      <c r="B273" s="508" t="str">
        <f>HLOOKUP(Start!$B$14,Sprachen_allg!B:Z,ROWS(Sprachen_allg!1:223),FALSE)</f>
        <v>Total GHG emissions to be avoided by credits until 2050 - construction</v>
      </c>
      <c r="C273" s="188"/>
      <c r="D273" s="189"/>
      <c r="E273" s="180" t="str">
        <f>E272</f>
        <v>[kgCO2eq]</v>
      </c>
      <c r="G273" s="91" t="str">
        <f>IF(BBK=1,SUM(G242,G243,H244:AL244,G245),Variablen!$B$39)</f>
        <v>Accounting scope "Operation"</v>
      </c>
      <c r="H273" s="15"/>
      <c r="I273" s="202"/>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32"/>
      <c r="AN273" s="32"/>
    </row>
    <row r="274" spans="2:40" ht="16.5" customHeight="1">
      <c r="B274" s="502" t="str">
        <f>HLOOKUP(Start!$B$14,Sprachen_allg!B:Z,ROWS(Sprachen_allg!1:224),FALSE)</f>
        <v>Avoided GHG emissions by credits during operation</v>
      </c>
      <c r="C274" s="195"/>
      <c r="D274" s="196"/>
      <c r="E274" s="191" t="str">
        <f>E261</f>
        <v>[kgCO2eq/a]</v>
      </c>
      <c r="G274" s="60"/>
      <c r="H274" s="403" t="str">
        <f>IF(BBK=1,IF(H263&lt;0,H263*(-1),0),Variablen!$B$39)</f>
        <v>Accounting scope "Operation"</v>
      </c>
      <c r="I274" s="187" t="str">
        <f>IF(BBK=1,IF(I263&lt;0,I263*(-1),0),Variablen!$B$39)</f>
        <v>Accounting scope "Operation"</v>
      </c>
      <c r="J274" s="187" t="str">
        <f>IF(BBK=1,IF(J263&lt;0,J263*(-1),0),Variablen!$B$39)</f>
        <v>Accounting scope "Operation"</v>
      </c>
      <c r="K274" s="187" t="str">
        <f>IF(BBK=1,IF(K263&lt;0,K263*(-1),0),Variablen!$B$39)</f>
        <v>Accounting scope "Operation"</v>
      </c>
      <c r="L274" s="187" t="str">
        <f>IF(BBK=1,IF(L263&lt;0,L263*(-1),0),Variablen!$B$39)</f>
        <v>Accounting scope "Operation"</v>
      </c>
      <c r="M274" s="187" t="str">
        <f>IF(BBK=1,IF(M263&lt;0,M263*(-1),0),Variablen!$B$39)</f>
        <v>Accounting scope "Operation"</v>
      </c>
      <c r="N274" s="187" t="str">
        <f>IF(BBK=1,IF(N263&lt;0,N263*(-1),0),Variablen!$B$39)</f>
        <v>Accounting scope "Operation"</v>
      </c>
      <c r="O274" s="187" t="str">
        <f>IF(BBK=1,IF(O263&lt;0,O263*(-1),0),Variablen!$B$39)</f>
        <v>Accounting scope "Operation"</v>
      </c>
      <c r="P274" s="187" t="str">
        <f>IF(BBK=1,IF(P263&lt;0,P263*(-1),0),Variablen!$B$39)</f>
        <v>Accounting scope "Operation"</v>
      </c>
      <c r="Q274" s="187" t="str">
        <f>IF(BBK=1,IF(Q263&lt;0,Q263*(-1),0),Variablen!$B$39)</f>
        <v>Accounting scope "Operation"</v>
      </c>
      <c r="R274" s="187" t="str">
        <f>IF(BBK=1,IF(R263&lt;0,R263*(-1),0),Variablen!$B$39)</f>
        <v>Accounting scope "Operation"</v>
      </c>
      <c r="S274" s="187" t="str">
        <f>IF(BBK=1,IF(S263&lt;0,S263*(-1),0),Variablen!$B$39)</f>
        <v>Accounting scope "Operation"</v>
      </c>
      <c r="T274" s="187" t="str">
        <f>IF(BBK=1,IF(T263&lt;0,T263*(-1),0),Variablen!$B$39)</f>
        <v>Accounting scope "Operation"</v>
      </c>
      <c r="U274" s="187" t="str">
        <f>IF(BBK=1,IF(U263&lt;0,U263*(-1),0),Variablen!$B$39)</f>
        <v>Accounting scope "Operation"</v>
      </c>
      <c r="V274" s="187" t="str">
        <f>IF(BBK=1,IF(V263&lt;0,V263*(-1),0),Variablen!$B$39)</f>
        <v>Accounting scope "Operation"</v>
      </c>
      <c r="W274" s="187" t="str">
        <f>IF(BBK=1,IF(W263&lt;0,W263*(-1),0),Variablen!$B$39)</f>
        <v>Accounting scope "Operation"</v>
      </c>
      <c r="X274" s="187" t="str">
        <f>IF(BBK=1,IF(X263&lt;0,X263*(-1),0),Variablen!$B$39)</f>
        <v>Accounting scope "Operation"</v>
      </c>
      <c r="Y274" s="187" t="str">
        <f>IF(BBK=1,IF(Y263&lt;0,Y263*(-1),0),Variablen!$B$39)</f>
        <v>Accounting scope "Operation"</v>
      </c>
      <c r="Z274" s="187" t="str">
        <f>IF(BBK=1,IF(Z263&lt;0,Z263*(-1),0),Variablen!$B$39)</f>
        <v>Accounting scope "Operation"</v>
      </c>
      <c r="AA274" s="187" t="str">
        <f>IF(BBK=1,IF(AA263&lt;0,AA263*(-1),0),Variablen!$B$39)</f>
        <v>Accounting scope "Operation"</v>
      </c>
      <c r="AB274" s="187" t="str">
        <f>IF(BBK=1,IF(AB263&lt;0,AB263*(-1),0),Variablen!$B$39)</f>
        <v>Accounting scope "Operation"</v>
      </c>
      <c r="AC274" s="187" t="str">
        <f>IF(BBK=1,IF(AC263&lt;0,AC263*(-1),0),Variablen!$B$39)</f>
        <v>Accounting scope "Operation"</v>
      </c>
      <c r="AD274" s="187" t="str">
        <f>IF(BBK=1,IF(AD263&lt;0,AD263*(-1),0),Variablen!$B$39)</f>
        <v>Accounting scope "Operation"</v>
      </c>
      <c r="AE274" s="187" t="str">
        <f>IF(BBK=1,IF(AE263&lt;0,AE263*(-1),0),Variablen!$B$39)</f>
        <v>Accounting scope "Operation"</v>
      </c>
      <c r="AF274" s="187" t="str">
        <f>IF(BBK=1,IF(AF263&lt;0,AF263*(-1),0),Variablen!$B$39)</f>
        <v>Accounting scope "Operation"</v>
      </c>
      <c r="AG274" s="187" t="str">
        <f>IF(BBK=1,IF(AG263&lt;0,AG263*(-1),0),Variablen!$B$39)</f>
        <v>Accounting scope "Operation"</v>
      </c>
      <c r="AH274" s="187" t="str">
        <f>IF(BBK=1,IF(AH263&lt;0,AH263*(-1),0),Variablen!$B$39)</f>
        <v>Accounting scope "Operation"</v>
      </c>
      <c r="AI274" s="187" t="str">
        <f>IF(BBK=1,IF(AI263&lt;0,AI263*(-1),0),Variablen!$B$39)</f>
        <v>Accounting scope "Operation"</v>
      </c>
      <c r="AJ274" s="187" t="str">
        <f>IF(BBK=1,IF(AJ263&lt;0,AJ263*(-1),0),Variablen!$B$39)</f>
        <v>Accounting scope "Operation"</v>
      </c>
      <c r="AK274" s="187" t="str">
        <f>IF(BBK=1,IF(AK263&lt;0,AK263*(-1),0),Variablen!$B$39)</f>
        <v>Accounting scope "Operation"</v>
      </c>
      <c r="AL274" s="187" t="str">
        <f>IF(BBK=1,IF(AL263&lt;0,AL263*(-1),0),Variablen!$B$39)</f>
        <v>Accounting scope "Operation"</v>
      </c>
      <c r="AM274" s="32"/>
      <c r="AN274" s="32"/>
    </row>
    <row r="275" spans="2:40" ht="16.5" customHeight="1">
      <c r="B275" s="508" t="str">
        <f>HLOOKUP(Start!$B$14,Sprachen_allg!B:Z,ROWS(Sprachen_allg!1:225),FALSE)</f>
        <v>Remaining GHG emissions to be avoided by credits until 2050</v>
      </c>
      <c r="C275" s="188"/>
      <c r="D275" s="189"/>
      <c r="E275" s="180" t="str">
        <f>E272</f>
        <v>[kgCO2eq]</v>
      </c>
      <c r="G275" s="60"/>
      <c r="H275" s="403" t="str">
        <f>IF(BBK=1,IF((($G$273+$G$272)-SUMIF($H$6:$AL$6,"&lt;="&amp;H$6,$H$274:$AL$274))&lt;0,0,(($G$273+$G$272)-SUMIF($H$6:$AL$6,"&lt;="&amp;H$6,$H$274:$AL$274))),Variablen!$B$39)</f>
        <v>Accounting scope "Operation"</v>
      </c>
      <c r="I275" s="187" t="str">
        <f>IF(BBK=1,IF((($G$273+$G$272)-SUMIF($H$6:$AL$6,"&lt;="&amp;I$6,$H$274:$AL$274))&lt;0,0,(($G$273+$G$272)-SUMIF($H$6:$AL$6,"&lt;="&amp;I$6,$H$274:$AL$274))),Variablen!$B$39)</f>
        <v>Accounting scope "Operation"</v>
      </c>
      <c r="J275" s="187" t="str">
        <f>IF(BBK=1,IF((($G$273+$G$272)-SUMIF($H$6:$AL$6,"&lt;="&amp;J$6,$H$274:$AL$274))&lt;0,0,(($G$273+$G$272)-SUMIF($H$6:$AL$6,"&lt;="&amp;J$6,$H$274:$AL$274))),Variablen!$B$39)</f>
        <v>Accounting scope "Operation"</v>
      </c>
      <c r="K275" s="187" t="str">
        <f>IF(BBK=1,IF((($G$273+$G$272)-SUMIF($H$6:$AL$6,"&lt;="&amp;K$6,$H$274:$AL$274))&lt;0,0,(($G$273+$G$272)-SUMIF($H$6:$AL$6,"&lt;="&amp;K$6,$H$274:$AL$274))),Variablen!$B$39)</f>
        <v>Accounting scope "Operation"</v>
      </c>
      <c r="L275" s="187" t="str">
        <f>IF(BBK=1,IF((($G$273+$G$272)-SUMIF($H$6:$AL$6,"&lt;="&amp;L$6,$H$274:$AL$274))&lt;0,0,(($G$273+$G$272)-SUMIF($H$6:$AL$6,"&lt;="&amp;L$6,$H$274:$AL$274))),Variablen!$B$39)</f>
        <v>Accounting scope "Operation"</v>
      </c>
      <c r="M275" s="187" t="str">
        <f>IF(BBK=1,IF((($G$273+$G$272)-SUMIF($H$6:$AL$6,"&lt;="&amp;M$6,$H$274:$AL$274))&lt;0,0,(($G$273+$G$272)-SUMIF($H$6:$AL$6,"&lt;="&amp;M$6,$H$274:$AL$274))),Variablen!$B$39)</f>
        <v>Accounting scope "Operation"</v>
      </c>
      <c r="N275" s="187" t="str">
        <f>IF(BBK=1,IF((($G$273+$G$272)-SUMIF($H$6:$AL$6,"&lt;="&amp;N$6,$H$274:$AL$274))&lt;0,0,(($G$273+$G$272)-SUMIF($H$6:$AL$6,"&lt;="&amp;N$6,$H$274:$AL$274))),Variablen!$B$39)</f>
        <v>Accounting scope "Operation"</v>
      </c>
      <c r="O275" s="187" t="str">
        <f>IF(BBK=1,IF((($G$273+$G$272)-SUMIF($H$6:$AL$6,"&lt;="&amp;O$6,$H$274:$AL$274))&lt;0,0,(($G$273+$G$272)-SUMIF($H$6:$AL$6,"&lt;="&amp;O$6,$H$274:$AL$274))),Variablen!$B$39)</f>
        <v>Accounting scope "Operation"</v>
      </c>
      <c r="P275" s="187" t="str">
        <f>IF(BBK=1,IF((($G$273+$G$272)-SUMIF($H$6:$AL$6,"&lt;="&amp;P$6,$H$274:$AL$274))&lt;0,0,(($G$273+$G$272)-SUMIF($H$6:$AL$6,"&lt;="&amp;P$6,$H$274:$AL$274))),Variablen!$B$39)</f>
        <v>Accounting scope "Operation"</v>
      </c>
      <c r="Q275" s="187" t="str">
        <f>IF(BBK=1,IF((($G$273+$G$272)-SUMIF($H$6:$AL$6,"&lt;="&amp;Q$6,$H$274:$AL$274))&lt;0,0,(($G$273+$G$272)-SUMIF($H$6:$AL$6,"&lt;="&amp;Q$6,$H$274:$AL$274))),Variablen!$B$39)</f>
        <v>Accounting scope "Operation"</v>
      </c>
      <c r="R275" s="187" t="str">
        <f>IF(BBK=1,IF((($G$273+$G$272)-SUMIF($H$6:$AL$6,"&lt;="&amp;R$6,$H$274:$AL$274))&lt;0,0,(($G$273+$G$272)-SUMIF($H$6:$AL$6,"&lt;="&amp;R$6,$H$274:$AL$274))),Variablen!$B$39)</f>
        <v>Accounting scope "Operation"</v>
      </c>
      <c r="S275" s="187" t="str">
        <f>IF(BBK=1,IF((($G$273+$G$272)-SUMIF($H$6:$AL$6,"&lt;="&amp;S$6,$H$274:$AL$274))&lt;0,0,(($G$273+$G$272)-SUMIF($H$6:$AL$6,"&lt;="&amp;S$6,$H$274:$AL$274))),Variablen!$B$39)</f>
        <v>Accounting scope "Operation"</v>
      </c>
      <c r="T275" s="187" t="str">
        <f>IF(BBK=1,IF((($G$273+$G$272)-SUMIF($H$6:$AL$6,"&lt;="&amp;T$6,$H$274:$AL$274))&lt;0,0,(($G$273+$G$272)-SUMIF($H$6:$AL$6,"&lt;="&amp;T$6,$H$274:$AL$274))),Variablen!$B$39)</f>
        <v>Accounting scope "Operation"</v>
      </c>
      <c r="U275" s="187" t="str">
        <f>IF(BBK=1,IF((($G$273+$G$272)-SUMIF($H$6:$AL$6,"&lt;="&amp;U$6,$H$274:$AL$274))&lt;0,0,(($G$273+$G$272)-SUMIF($H$6:$AL$6,"&lt;="&amp;U$6,$H$274:$AL$274))),Variablen!$B$39)</f>
        <v>Accounting scope "Operation"</v>
      </c>
      <c r="V275" s="187" t="str">
        <f>IF(BBK=1,IF((($G$273+$G$272)-SUMIF($H$6:$AL$6,"&lt;="&amp;V$6,$H$274:$AL$274))&lt;0,0,(($G$273+$G$272)-SUMIF($H$6:$AL$6,"&lt;="&amp;V$6,$H$274:$AL$274))),Variablen!$B$39)</f>
        <v>Accounting scope "Operation"</v>
      </c>
      <c r="W275" s="187" t="str">
        <f>IF(BBK=1,IF((($G$273+$G$272)-SUMIF($H$6:$AL$6,"&lt;="&amp;W$6,$H$274:$AL$274))&lt;0,0,(($G$273+$G$272)-SUMIF($H$6:$AL$6,"&lt;="&amp;W$6,$H$274:$AL$274))),Variablen!$B$39)</f>
        <v>Accounting scope "Operation"</v>
      </c>
      <c r="X275" s="187" t="str">
        <f>IF(BBK=1,IF((($G$273+$G$272)-SUMIF($H$6:$AL$6,"&lt;="&amp;X$6,$H$274:$AL$274))&lt;0,0,(($G$273+$G$272)-SUMIF($H$6:$AL$6,"&lt;="&amp;X$6,$H$274:$AL$274))),Variablen!$B$39)</f>
        <v>Accounting scope "Operation"</v>
      </c>
      <c r="Y275" s="187" t="str">
        <f>IF(BBK=1,IF((($G$273+$G$272)-SUMIF($H$6:$AL$6,"&lt;="&amp;Y$6,$H$274:$AL$274))&lt;0,0,(($G$273+$G$272)-SUMIF($H$6:$AL$6,"&lt;="&amp;Y$6,$H$274:$AL$274))),Variablen!$B$39)</f>
        <v>Accounting scope "Operation"</v>
      </c>
      <c r="Z275" s="187" t="str">
        <f>IF(BBK=1,IF((($G$273+$G$272)-SUMIF($H$6:$AL$6,"&lt;="&amp;Z$6,$H$274:$AL$274))&lt;0,0,(($G$273+$G$272)-SUMIF($H$6:$AL$6,"&lt;="&amp;Z$6,$H$274:$AL$274))),Variablen!$B$39)</f>
        <v>Accounting scope "Operation"</v>
      </c>
      <c r="AA275" s="187" t="str">
        <f>IF(BBK=1,IF((($G$273+$G$272)-SUMIF($H$6:$AL$6,"&lt;="&amp;AA$6,$H$274:$AL$274))&lt;0,0,(($G$273+$G$272)-SUMIF($H$6:$AL$6,"&lt;="&amp;AA$6,$H$274:$AL$274))),Variablen!$B$39)</f>
        <v>Accounting scope "Operation"</v>
      </c>
      <c r="AB275" s="187" t="str">
        <f>IF(BBK=1,IF((($G$273+$G$272)-SUMIF($H$6:$AL$6,"&lt;="&amp;AB$6,$H$274:$AL$274))&lt;0,0,(($G$273+$G$272)-SUMIF($H$6:$AL$6,"&lt;="&amp;AB$6,$H$274:$AL$274))),Variablen!$B$39)</f>
        <v>Accounting scope "Operation"</v>
      </c>
      <c r="AC275" s="187" t="str">
        <f>IF(BBK=1,IF((($G$273+$G$272)-SUMIF($H$6:$AL$6,"&lt;="&amp;AC$6,$H$274:$AL$274))&lt;0,0,(($G$273+$G$272)-SUMIF($H$6:$AL$6,"&lt;="&amp;AC$6,$H$274:$AL$274))),Variablen!$B$39)</f>
        <v>Accounting scope "Operation"</v>
      </c>
      <c r="AD275" s="187" t="str">
        <f>IF(BBK=1,IF((($G$273+$G$272)-SUMIF($H$6:$AL$6,"&lt;="&amp;AD$6,$H$274:$AL$274))&lt;0,0,(($G$273+$G$272)-SUMIF($H$6:$AL$6,"&lt;="&amp;AD$6,$H$274:$AL$274))),Variablen!$B$39)</f>
        <v>Accounting scope "Operation"</v>
      </c>
      <c r="AE275" s="187" t="str">
        <f>IF(BBK=1,IF((($G$273+$G$272)-SUMIF($H$6:$AL$6,"&lt;="&amp;AE$6,$H$274:$AL$274))&lt;0,0,(($G$273+$G$272)-SUMIF($H$6:$AL$6,"&lt;="&amp;AE$6,$H$274:$AL$274))),Variablen!$B$39)</f>
        <v>Accounting scope "Operation"</v>
      </c>
      <c r="AF275" s="187" t="str">
        <f>IF(BBK=1,IF((($G$273+$G$272)-SUMIF($H$6:$AL$6,"&lt;="&amp;AF$6,$H$274:$AL$274))&lt;0,0,(($G$273+$G$272)-SUMIF($H$6:$AL$6,"&lt;="&amp;AF$6,$H$274:$AL$274))),Variablen!$B$39)</f>
        <v>Accounting scope "Operation"</v>
      </c>
      <c r="AG275" s="187" t="str">
        <f>IF(BBK=1,IF((($G$273+$G$272)-SUMIF($H$6:$AL$6,"&lt;="&amp;AG$6,$H$274:$AL$274))&lt;0,0,(($G$273+$G$272)-SUMIF($H$6:$AL$6,"&lt;="&amp;AG$6,$H$274:$AL$274))),Variablen!$B$39)</f>
        <v>Accounting scope "Operation"</v>
      </c>
      <c r="AH275" s="187" t="str">
        <f>IF(BBK=1,IF((($G$273+$G$272)-SUMIF($H$6:$AL$6,"&lt;="&amp;AH$6,$H$274:$AL$274))&lt;0,0,(($G$273+$G$272)-SUMIF($H$6:$AL$6,"&lt;="&amp;AH$6,$H$274:$AL$274))),Variablen!$B$39)</f>
        <v>Accounting scope "Operation"</v>
      </c>
      <c r="AI275" s="187" t="str">
        <f>IF(BBK=1,IF((($G$273+$G$272)-SUMIF($H$6:$AL$6,"&lt;="&amp;AI$6,$H$274:$AL$274))&lt;0,0,(($G$273+$G$272)-SUMIF($H$6:$AL$6,"&lt;="&amp;AI$6,$H$274:$AL$274))),Variablen!$B$39)</f>
        <v>Accounting scope "Operation"</v>
      </c>
      <c r="AJ275" s="187" t="str">
        <f>IF(BBK=1,IF((($G$273+$G$272)-SUMIF($H$6:$AL$6,"&lt;="&amp;AJ$6,$H$274:$AL$274))&lt;0,0,(($G$273+$G$272)-SUMIF($H$6:$AL$6,"&lt;="&amp;AJ$6,$H$274:$AL$274))),Variablen!$B$39)</f>
        <v>Accounting scope "Operation"</v>
      </c>
      <c r="AK275" s="187" t="str">
        <f>IF(BBK=1,IF((($G$273+$G$272)-SUMIF($H$6:$AL$6,"&lt;="&amp;AK$6,$H$274:$AL$274))&lt;0,0,(($G$273+$G$272)-SUMIF($H$6:$AL$6,"&lt;="&amp;AK$6,$H$274:$AL$274))),Variablen!$B$39)</f>
        <v>Accounting scope "Operation"</v>
      </c>
      <c r="AL275" s="187" t="str">
        <f>IF(BBK=1,IF((($G$273+$G$272)-SUMIF($H$6:$AL$6,"&lt;="&amp;AL$6,$H$274:$AL$274))&lt;0,0,(($G$273+$G$272)-SUMIF($H$6:$AL$6,"&lt;="&amp;AL$6,$H$274:$AL$274))),Variablen!$B$39)</f>
        <v>Accounting scope "Operation"</v>
      </c>
      <c r="AM275" s="32"/>
      <c r="AN275" s="32"/>
    </row>
    <row r="276" spans="2:40" ht="16.5" customHeight="1" thickBot="1">
      <c r="B276" s="500" t="str">
        <f>HLOOKUP(Start!$B$14,Sprachen_allg!B:Z,ROWS(Sprachen_allg!1:226),FALSE)</f>
        <v>GHG emissions to be avoided annuallly by credits until 2050</v>
      </c>
      <c r="C276" s="162"/>
      <c r="D276" s="76"/>
      <c r="E276" s="197" t="str">
        <f>E274</f>
        <v>[kgCO2eq/a]</v>
      </c>
      <c r="G276" s="60"/>
      <c r="H276" s="402" t="str">
        <f>IF(BBK=1,IF((($G$273+$G$272)-SUMIF($H$6:$AL$6,"&lt;"&amp;H$6,$H$274:$AL$274))&lt;0,0,(($G$273+$G$272)-SUMIF($H$6:$AL$6,"&lt;"&amp;H$6,$H$274:$AL$274))/(2050-H$6+1)),Variablen!$B$39)</f>
        <v>Accounting scope "Operation"</v>
      </c>
      <c r="I276" s="181" t="str">
        <f>IF(BBK=1,IF((($G$273+$G$272)-SUMIF($H$6:$AL$6,"&lt;"&amp;I$6,$H$274:$AL$274))&lt;0,0,(($G$273+$G$272)-SUMIF($H$6:$AL$6,"&lt;"&amp;I$6,$H$274:$AL$274))/(2050-I$6+1)),Variablen!$B$39)</f>
        <v>Accounting scope "Operation"</v>
      </c>
      <c r="J276" s="181" t="str">
        <f>IF(BBK=1,IF((($G$273+$G$272)-SUMIF($H$6:$AL$6,"&lt;"&amp;J$6,$H$274:$AL$274))&lt;0,0,(($G$273+$G$272)-SUMIF($H$6:$AL$6,"&lt;"&amp;J$6,$H$274:$AL$274))/(2050-J$6+1)),Variablen!$B$39)</f>
        <v>Accounting scope "Operation"</v>
      </c>
      <c r="K276" s="181" t="str">
        <f>IF(BBK=1,IF((($G$273+$G$272)-SUMIF($H$6:$AL$6,"&lt;"&amp;K$6,$H$274:$AL$274))&lt;0,0,(($G$273+$G$272)-SUMIF($H$6:$AL$6,"&lt;"&amp;K$6,$H$274:$AL$274))/(2050-K$6+1)),Variablen!$B$39)</f>
        <v>Accounting scope "Operation"</v>
      </c>
      <c r="L276" s="181" t="str">
        <f>IF(BBK=1,IF((($G$273+$G$272)-SUMIF($H$6:$AL$6,"&lt;"&amp;L$6,$H$274:$AL$274))&lt;0,0,(($G$273+$G$272)-SUMIF($H$6:$AL$6,"&lt;"&amp;L$6,$H$274:$AL$274))/(2050-L$6+1)),Variablen!$B$39)</f>
        <v>Accounting scope "Operation"</v>
      </c>
      <c r="M276" s="181" t="str">
        <f>IF(BBK=1,IF((($G$273+$G$272)-SUMIF($H$6:$AL$6,"&lt;"&amp;M$6,$H$274:$AL$274))&lt;0,0,(($G$273+$G$272)-SUMIF($H$6:$AL$6,"&lt;"&amp;M$6,$H$274:$AL$274))/(2050-M$6+1)),Variablen!$B$39)</f>
        <v>Accounting scope "Operation"</v>
      </c>
      <c r="N276" s="181" t="str">
        <f>IF(BBK=1,IF((($G$273+$G$272)-SUMIF($H$6:$AL$6,"&lt;"&amp;N$6,$H$274:$AL$274))&lt;0,0,(($G$273+$G$272)-SUMIF($H$6:$AL$6,"&lt;"&amp;N$6,$H$274:$AL$274))/(2050-N$6+1)),Variablen!$B$39)</f>
        <v>Accounting scope "Operation"</v>
      </c>
      <c r="O276" s="181" t="str">
        <f>IF(BBK=1,IF((($G$273+$G$272)-SUMIF($H$6:$AL$6,"&lt;"&amp;O$6,$H$274:$AL$274))&lt;0,0,(($G$273+$G$272)-SUMIF($H$6:$AL$6,"&lt;"&amp;O$6,$H$274:$AL$274))/(2050-O$6+1)),Variablen!$B$39)</f>
        <v>Accounting scope "Operation"</v>
      </c>
      <c r="P276" s="181" t="str">
        <f>IF(BBK=1,IF((($G$273+$G$272)-SUMIF($H$6:$AL$6,"&lt;"&amp;P$6,$H$274:$AL$274))&lt;0,0,(($G$273+$G$272)-SUMIF($H$6:$AL$6,"&lt;"&amp;P$6,$H$274:$AL$274))/(2050-P$6+1)),Variablen!$B$39)</f>
        <v>Accounting scope "Operation"</v>
      </c>
      <c r="Q276" s="181" t="str">
        <f>IF(BBK=1,IF((($G$273+$G$272)-SUMIF($H$6:$AL$6,"&lt;"&amp;Q$6,$H$274:$AL$274))&lt;0,0,(($G$273+$G$272)-SUMIF($H$6:$AL$6,"&lt;"&amp;Q$6,$H$274:$AL$274))/(2050-Q$6+1)),Variablen!$B$39)</f>
        <v>Accounting scope "Operation"</v>
      </c>
      <c r="R276" s="181" t="str">
        <f>IF(BBK=1,IF((($G$273+$G$272)-SUMIF($H$6:$AL$6,"&lt;"&amp;R$6,$H$274:$AL$274))&lt;0,0,(($G$273+$G$272)-SUMIF($H$6:$AL$6,"&lt;"&amp;R$6,$H$274:$AL$274))/(2050-R$6+1)),Variablen!$B$39)</f>
        <v>Accounting scope "Operation"</v>
      </c>
      <c r="S276" s="181" t="str">
        <f>IF(BBK=1,IF((($G$273+$G$272)-SUMIF($H$6:$AL$6,"&lt;"&amp;S$6,$H$274:$AL$274))&lt;0,0,(($G$273+$G$272)-SUMIF($H$6:$AL$6,"&lt;"&amp;S$6,$H$274:$AL$274))/(2050-S$6+1)),Variablen!$B$39)</f>
        <v>Accounting scope "Operation"</v>
      </c>
      <c r="T276" s="181" t="str">
        <f>IF(BBK=1,IF((($G$273+$G$272)-SUMIF($H$6:$AL$6,"&lt;"&amp;T$6,$H$274:$AL$274))&lt;0,0,(($G$273+$G$272)-SUMIF($H$6:$AL$6,"&lt;"&amp;T$6,$H$274:$AL$274))/(2050-T$6+1)),Variablen!$B$39)</f>
        <v>Accounting scope "Operation"</v>
      </c>
      <c r="U276" s="181" t="str">
        <f>IF(BBK=1,IF((($G$273+$G$272)-SUMIF($H$6:$AL$6,"&lt;"&amp;U$6,$H$274:$AL$274))&lt;0,0,(($G$273+$G$272)-SUMIF($H$6:$AL$6,"&lt;"&amp;U$6,$H$274:$AL$274))/(2050-U$6+1)),Variablen!$B$39)</f>
        <v>Accounting scope "Operation"</v>
      </c>
      <c r="V276" s="181" t="str">
        <f>IF(BBK=1,IF((($G$273+$G$272)-SUMIF($H$6:$AL$6,"&lt;"&amp;V$6,$H$274:$AL$274))&lt;0,0,(($G$273+$G$272)-SUMIF($H$6:$AL$6,"&lt;"&amp;V$6,$H$274:$AL$274))/(2050-V$6+1)),Variablen!$B$39)</f>
        <v>Accounting scope "Operation"</v>
      </c>
      <c r="W276" s="181" t="str">
        <f>IF(BBK=1,IF((($G$273+$G$272)-SUMIF($H$6:$AL$6,"&lt;"&amp;W$6,$H$274:$AL$274))&lt;0,0,(($G$273+$G$272)-SUMIF($H$6:$AL$6,"&lt;"&amp;W$6,$H$274:$AL$274))/(2050-W$6+1)),Variablen!$B$39)</f>
        <v>Accounting scope "Operation"</v>
      </c>
      <c r="X276" s="181" t="str">
        <f>IF(BBK=1,IF((($G$273+$G$272)-SUMIF($H$6:$AL$6,"&lt;"&amp;X$6,$H$274:$AL$274))&lt;0,0,(($G$273+$G$272)-SUMIF($H$6:$AL$6,"&lt;"&amp;X$6,$H$274:$AL$274))/(2050-X$6+1)),Variablen!$B$39)</f>
        <v>Accounting scope "Operation"</v>
      </c>
      <c r="Y276" s="181" t="str">
        <f>IF(BBK=1,IF((($G$273+$G$272)-SUMIF($H$6:$AL$6,"&lt;"&amp;Y$6,$H$274:$AL$274))&lt;0,0,(($G$273+$G$272)-SUMIF($H$6:$AL$6,"&lt;"&amp;Y$6,$H$274:$AL$274))/(2050-Y$6+1)),Variablen!$B$39)</f>
        <v>Accounting scope "Operation"</v>
      </c>
      <c r="Z276" s="181" t="str">
        <f>IF(BBK=1,IF((($G$273+$G$272)-SUMIF($H$6:$AL$6,"&lt;"&amp;Z$6,$H$274:$AL$274))&lt;0,0,(($G$273+$G$272)-SUMIF($H$6:$AL$6,"&lt;"&amp;Z$6,$H$274:$AL$274))/(2050-Z$6+1)),Variablen!$B$39)</f>
        <v>Accounting scope "Operation"</v>
      </c>
      <c r="AA276" s="181" t="str">
        <f>IF(BBK=1,IF((($G$273+$G$272)-SUMIF($H$6:$AL$6,"&lt;"&amp;AA$6,$H$274:$AL$274))&lt;0,0,(($G$273+$G$272)-SUMIF($H$6:$AL$6,"&lt;"&amp;AA$6,$H$274:$AL$274))/(2050-AA$6+1)),Variablen!$B$39)</f>
        <v>Accounting scope "Operation"</v>
      </c>
      <c r="AB276" s="181" t="str">
        <f>IF(BBK=1,IF((($G$273+$G$272)-SUMIF($H$6:$AL$6,"&lt;"&amp;AB$6,$H$274:$AL$274))&lt;0,0,(($G$273+$G$272)-SUMIF($H$6:$AL$6,"&lt;"&amp;AB$6,$H$274:$AL$274))/(2050-AB$6+1)),Variablen!$B$39)</f>
        <v>Accounting scope "Operation"</v>
      </c>
      <c r="AC276" s="181" t="str">
        <f>IF(BBK=1,IF((($G$273+$G$272)-SUMIF($H$6:$AL$6,"&lt;"&amp;AC$6,$H$274:$AL$274))&lt;0,0,(($G$273+$G$272)-SUMIF($H$6:$AL$6,"&lt;"&amp;AC$6,$H$274:$AL$274))/(2050-AC$6+1)),Variablen!$B$39)</f>
        <v>Accounting scope "Operation"</v>
      </c>
      <c r="AD276" s="181" t="str">
        <f>IF(BBK=1,IF((($G$273+$G$272)-SUMIF($H$6:$AL$6,"&lt;"&amp;AD$6,$H$274:$AL$274))&lt;0,0,(($G$273+$G$272)-SUMIF($H$6:$AL$6,"&lt;"&amp;AD$6,$H$274:$AL$274))/(2050-AD$6+1)),Variablen!$B$39)</f>
        <v>Accounting scope "Operation"</v>
      </c>
      <c r="AE276" s="181" t="str">
        <f>IF(BBK=1,IF((($G$273+$G$272)-SUMIF($H$6:$AL$6,"&lt;"&amp;AE$6,$H$274:$AL$274))&lt;0,0,(($G$273+$G$272)-SUMIF($H$6:$AL$6,"&lt;"&amp;AE$6,$H$274:$AL$274))/(2050-AE$6+1)),Variablen!$B$39)</f>
        <v>Accounting scope "Operation"</v>
      </c>
      <c r="AF276" s="181" t="str">
        <f>IF(BBK=1,IF((($G$273+$G$272)-SUMIF($H$6:$AL$6,"&lt;"&amp;AF$6,$H$274:$AL$274))&lt;0,0,(($G$273+$G$272)-SUMIF($H$6:$AL$6,"&lt;"&amp;AF$6,$H$274:$AL$274))/(2050-AF$6+1)),Variablen!$B$39)</f>
        <v>Accounting scope "Operation"</v>
      </c>
      <c r="AG276" s="181" t="str">
        <f>IF(BBK=1,IF((($G$273+$G$272)-SUMIF($H$6:$AL$6,"&lt;"&amp;AG$6,$H$274:$AL$274))&lt;0,0,(($G$273+$G$272)-SUMIF($H$6:$AL$6,"&lt;"&amp;AG$6,$H$274:$AL$274))/(2050-AG$6+1)),Variablen!$B$39)</f>
        <v>Accounting scope "Operation"</v>
      </c>
      <c r="AH276" s="181" t="str">
        <f>IF(BBK=1,IF((($G$273+$G$272)-SUMIF($H$6:$AL$6,"&lt;"&amp;AH$6,$H$274:$AL$274))&lt;0,0,(($G$273+$G$272)-SUMIF($H$6:$AL$6,"&lt;"&amp;AH$6,$H$274:$AL$274))/(2050-AH$6+1)),Variablen!$B$39)</f>
        <v>Accounting scope "Operation"</v>
      </c>
      <c r="AI276" s="181" t="str">
        <f>IF(BBK=1,IF((($G$273+$G$272)-SUMIF($H$6:$AL$6,"&lt;"&amp;AI$6,$H$274:$AL$274))&lt;0,0,(($G$273+$G$272)-SUMIF($H$6:$AL$6,"&lt;"&amp;AI$6,$H$274:$AL$274))/(2050-AI$6+1)),Variablen!$B$39)</f>
        <v>Accounting scope "Operation"</v>
      </c>
      <c r="AJ276" s="181" t="str">
        <f>IF(BBK=1,IF((($G$273+$G$272)-SUMIF($H$6:$AL$6,"&lt;"&amp;AJ$6,$H$274:$AL$274))&lt;0,0,(($G$273+$G$272)-SUMIF($H$6:$AL$6,"&lt;"&amp;AJ$6,$H$274:$AL$274))/(2050-AJ$6+1)),Variablen!$B$39)</f>
        <v>Accounting scope "Operation"</v>
      </c>
      <c r="AK276" s="181" t="str">
        <f>IF(BBK=1,IF((($G$273+$G$272)-SUMIF($H$6:$AL$6,"&lt;"&amp;AK$6,$H$274:$AL$274))&lt;0,0,(($G$273+$G$272)-SUMIF($H$6:$AL$6,"&lt;"&amp;AK$6,$H$274:$AL$274))/(2050-AK$6+1)),Variablen!$B$39)</f>
        <v>Accounting scope "Operation"</v>
      </c>
      <c r="AL276" s="181" t="str">
        <f>IF(BBK=1,IF((($G$273+$G$272)-SUMIF($H$6:$AL$6,"&lt;"&amp;AL$6,$H$274:$AL$274))&lt;0,0,(($G$273+$G$272)-SUMIF($H$6:$AL$6,"&lt;"&amp;AL$6,$H$274:$AL$274))/(2050-AL$6+1)),Variablen!$B$39)</f>
        <v>Accounting scope "Operation"</v>
      </c>
      <c r="AM276" s="32"/>
      <c r="AN276" s="32"/>
    </row>
    <row r="277" spans="2:40" ht="15.75" customHeight="1">
      <c r="F277" s="175"/>
      <c r="G277" s="60"/>
      <c r="H277" s="15"/>
      <c r="I277" s="202"/>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32"/>
      <c r="AN277" s="32"/>
    </row>
    <row r="278" spans="2:40">
      <c r="F278" s="175"/>
      <c r="G278" s="60"/>
      <c r="H278" s="15"/>
      <c r="I278" s="202"/>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32"/>
      <c r="AN278" s="32"/>
    </row>
    <row r="279" spans="2:40" ht="15.75">
      <c r="B279" s="100" t="str">
        <f>HLOOKUP(Start!$B$14,Sprachen_allg!B:Z,ROWS(Sprachen_allg!1:227),FALSE)</f>
        <v>DGNB System for Buildings In Use, Version 2020</v>
      </c>
      <c r="F279" s="175"/>
      <c r="G279" s="60"/>
      <c r="H279" s="15"/>
      <c r="I279" s="202"/>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32"/>
      <c r="AN279" s="32"/>
    </row>
    <row r="280" spans="2:40">
      <c r="F280" s="175"/>
      <c r="G280" s="60"/>
      <c r="H280" s="15"/>
      <c r="I280" s="202"/>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32"/>
      <c r="AN280" s="32"/>
    </row>
    <row r="281" spans="2:40">
      <c r="B281" s="14" t="str">
        <f>HLOOKUP(Start!$B$14,Sprachen_allg!B:Z,ROWS(Sprachen_allg!1:228),FALSE)</f>
        <v>Show grouping of lines 282 to 286</v>
      </c>
      <c r="F281" s="175"/>
      <c r="G281" s="60"/>
      <c r="H281" s="15"/>
      <c r="I281" s="202"/>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32"/>
      <c r="AN281" s="32"/>
    </row>
    <row r="282" spans="2:40" ht="13.5" outlineLevel="1" thickBot="1">
      <c r="F282" s="175"/>
      <c r="G282" s="60"/>
      <c r="H282" s="15"/>
      <c r="I282" s="202"/>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32"/>
      <c r="AN282" s="32"/>
    </row>
    <row r="283" spans="2:40" ht="18.75" customHeight="1" outlineLevel="1" thickBot="1">
      <c r="B283" s="798" t="str">
        <f>HLOOKUP(Start!$B$14,Sprachen_allg!B:Z,ROWS(Sprachen_allg!1:229),FALSE)</f>
        <v>ENV1-B Indicator 6: Evaluation of Performance</v>
      </c>
      <c r="C283" s="799"/>
      <c r="D283" s="61"/>
      <c r="E283" s="119"/>
      <c r="F283" s="175"/>
      <c r="G283" s="60"/>
      <c r="H283" s="15"/>
      <c r="I283" s="202"/>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32"/>
      <c r="AN283" s="32"/>
    </row>
    <row r="284" spans="2:40" ht="13.5" outlineLevel="1" thickBot="1">
      <c r="B284" s="126"/>
      <c r="C284" s="127"/>
      <c r="D284" s="128"/>
      <c r="E284" s="198"/>
      <c r="F284" s="175"/>
      <c r="G284" s="60"/>
      <c r="H284" s="15"/>
      <c r="I284" s="202"/>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32"/>
      <c r="AN284" s="32"/>
    </row>
    <row r="285" spans="2:40" ht="27.75" customHeight="1" outlineLevel="1" thickBot="1">
      <c r="B285" s="126"/>
      <c r="C285" s="848" t="str">
        <f>HLOOKUP(Start!$B$14,Sprachen_allg!B:Z,ROWS(Sprachen_allg!1:230),FALSE)</f>
        <v>"Internal annual target value fulfilled?
(Balance of THG emission is below decarbonisation path) "</v>
      </c>
      <c r="D285" s="849"/>
      <c r="E285" s="850"/>
      <c r="F285" s="175"/>
      <c r="G285" s="60"/>
      <c r="H285" s="405" t="str">
        <f t="shared" ref="H285:AL285" si="940">IF(H6&lt;=StartjahrKSFP,Textna,IF(H263&lt;=H255,Y,N))</f>
        <v>non applicable</v>
      </c>
      <c r="I285" s="199" t="str">
        <f t="shared" ca="1" si="940"/>
        <v>YES</v>
      </c>
      <c r="J285" s="199" t="str">
        <f t="shared" ca="1" si="940"/>
        <v>YES</v>
      </c>
      <c r="K285" s="199" t="str">
        <f t="shared" ca="1" si="940"/>
        <v>YES</v>
      </c>
      <c r="L285" s="199" t="str">
        <f t="shared" ca="1" si="940"/>
        <v>YES</v>
      </c>
      <c r="M285" s="199" t="str">
        <f t="shared" ca="1" si="940"/>
        <v>YES</v>
      </c>
      <c r="N285" s="199" t="str">
        <f t="shared" ca="1" si="940"/>
        <v>YES</v>
      </c>
      <c r="O285" s="199" t="str">
        <f t="shared" ca="1" si="940"/>
        <v>YES</v>
      </c>
      <c r="P285" s="199" t="str">
        <f t="shared" ca="1" si="940"/>
        <v>YES</v>
      </c>
      <c r="Q285" s="199" t="str">
        <f t="shared" ca="1" si="940"/>
        <v>YES</v>
      </c>
      <c r="R285" s="199" t="str">
        <f t="shared" ca="1" si="940"/>
        <v>YES</v>
      </c>
      <c r="S285" s="199" t="str">
        <f t="shared" ca="1" si="940"/>
        <v>YES</v>
      </c>
      <c r="T285" s="199" t="str">
        <f t="shared" ca="1" si="940"/>
        <v>YES</v>
      </c>
      <c r="U285" s="199" t="str">
        <f t="shared" ca="1" si="940"/>
        <v>YES</v>
      </c>
      <c r="V285" s="199" t="str">
        <f t="shared" ca="1" si="940"/>
        <v>YES</v>
      </c>
      <c r="W285" s="199" t="str">
        <f t="shared" ca="1" si="940"/>
        <v>YES</v>
      </c>
      <c r="X285" s="199" t="str">
        <f t="shared" ca="1" si="940"/>
        <v>YES</v>
      </c>
      <c r="Y285" s="199" t="str">
        <f t="shared" ca="1" si="940"/>
        <v>YES</v>
      </c>
      <c r="Z285" s="199" t="str">
        <f t="shared" ca="1" si="940"/>
        <v>YES</v>
      </c>
      <c r="AA285" s="199" t="str">
        <f t="shared" ca="1" si="940"/>
        <v>YES</v>
      </c>
      <c r="AB285" s="199" t="str">
        <f t="shared" ca="1" si="940"/>
        <v>YES</v>
      </c>
      <c r="AC285" s="199" t="str">
        <f t="shared" ca="1" si="940"/>
        <v>YES</v>
      </c>
      <c r="AD285" s="199" t="str">
        <f t="shared" ca="1" si="940"/>
        <v>YES</v>
      </c>
      <c r="AE285" s="199" t="str">
        <f t="shared" ca="1" si="940"/>
        <v>YES</v>
      </c>
      <c r="AF285" s="199" t="str">
        <f t="shared" ca="1" si="940"/>
        <v>YES</v>
      </c>
      <c r="AG285" s="199" t="str">
        <f t="shared" ca="1" si="940"/>
        <v>YES</v>
      </c>
      <c r="AH285" s="199" t="str">
        <f t="shared" ca="1" si="940"/>
        <v>YES</v>
      </c>
      <c r="AI285" s="199" t="str">
        <f t="shared" ca="1" si="940"/>
        <v>YES</v>
      </c>
      <c r="AJ285" s="199" t="str">
        <f t="shared" ca="1" si="940"/>
        <v>YES</v>
      </c>
      <c r="AK285" s="199" t="str">
        <f t="shared" ca="1" si="940"/>
        <v>YES</v>
      </c>
      <c r="AL285" s="199" t="str">
        <f t="shared" ca="1" si="940"/>
        <v>YES</v>
      </c>
      <c r="AM285" s="32"/>
      <c r="AN285" s="32"/>
    </row>
    <row r="286" spans="2:40" ht="27.75" customHeight="1" outlineLevel="1" thickBot="1">
      <c r="B286" s="60"/>
      <c r="C286" s="848" t="str">
        <f>HLOOKUP(Start!$B$14,Sprachen_allg!B:Z,ROWS(Sprachen_allg!1:231),FALSE)</f>
        <v>Improvement over the previous year?
(at least 1% improvement over the previous year)</v>
      </c>
      <c r="D286" s="849"/>
      <c r="E286" s="850"/>
      <c r="F286" s="175"/>
      <c r="G286" s="60"/>
      <c r="H286" s="405" t="str">
        <f t="shared" ref="H286:AL286" si="941">IF(H6&lt;=StartjahrKSFP,Textna,IF(H263&lt;=(G263-G263*0.01),Y,N))</f>
        <v>non applicable</v>
      </c>
      <c r="I286" s="199" t="str">
        <f t="shared" ca="1" si="941"/>
        <v>YES</v>
      </c>
      <c r="J286" s="199" t="str">
        <f t="shared" ca="1" si="941"/>
        <v>YES</v>
      </c>
      <c r="K286" s="199" t="str">
        <f t="shared" ca="1" si="941"/>
        <v>YES</v>
      </c>
      <c r="L286" s="199" t="str">
        <f t="shared" ca="1" si="941"/>
        <v>YES</v>
      </c>
      <c r="M286" s="199" t="str">
        <f t="shared" ca="1" si="941"/>
        <v>YES</v>
      </c>
      <c r="N286" s="199" t="str">
        <f t="shared" ca="1" si="941"/>
        <v>YES</v>
      </c>
      <c r="O286" s="199" t="str">
        <f t="shared" ca="1" si="941"/>
        <v>YES</v>
      </c>
      <c r="P286" s="199" t="str">
        <f t="shared" ca="1" si="941"/>
        <v>YES</v>
      </c>
      <c r="Q286" s="199" t="str">
        <f t="shared" ca="1" si="941"/>
        <v>YES</v>
      </c>
      <c r="R286" s="199" t="str">
        <f t="shared" ca="1" si="941"/>
        <v>YES</v>
      </c>
      <c r="S286" s="199" t="str">
        <f t="shared" ca="1" si="941"/>
        <v>YES</v>
      </c>
      <c r="T286" s="199" t="str">
        <f t="shared" ca="1" si="941"/>
        <v>YES</v>
      </c>
      <c r="U286" s="199" t="str">
        <f t="shared" ca="1" si="941"/>
        <v>YES</v>
      </c>
      <c r="V286" s="199" t="str">
        <f t="shared" ca="1" si="941"/>
        <v>YES</v>
      </c>
      <c r="W286" s="199" t="str">
        <f t="shared" ca="1" si="941"/>
        <v>YES</v>
      </c>
      <c r="X286" s="199" t="str">
        <f t="shared" ca="1" si="941"/>
        <v>YES</v>
      </c>
      <c r="Y286" s="199" t="str">
        <f t="shared" ca="1" si="941"/>
        <v>YES</v>
      </c>
      <c r="Z286" s="199" t="str">
        <f t="shared" ca="1" si="941"/>
        <v>YES</v>
      </c>
      <c r="AA286" s="199" t="str">
        <f t="shared" ca="1" si="941"/>
        <v>YES</v>
      </c>
      <c r="AB286" s="199" t="str">
        <f t="shared" ca="1" si="941"/>
        <v>YES</v>
      </c>
      <c r="AC286" s="199" t="str">
        <f t="shared" ca="1" si="941"/>
        <v>YES</v>
      </c>
      <c r="AD286" s="199" t="str">
        <f t="shared" ca="1" si="941"/>
        <v>YES</v>
      </c>
      <c r="AE286" s="199" t="str">
        <f t="shared" ca="1" si="941"/>
        <v>YES</v>
      </c>
      <c r="AF286" s="199" t="str">
        <f t="shared" ca="1" si="941"/>
        <v>YES</v>
      </c>
      <c r="AG286" s="199" t="str">
        <f t="shared" ca="1" si="941"/>
        <v>YES</v>
      </c>
      <c r="AH286" s="199" t="str">
        <f t="shared" ca="1" si="941"/>
        <v>YES</v>
      </c>
      <c r="AI286" s="199" t="str">
        <f t="shared" ca="1" si="941"/>
        <v>YES</v>
      </c>
      <c r="AJ286" s="199" t="str">
        <f t="shared" ca="1" si="941"/>
        <v>YES</v>
      </c>
      <c r="AK286" s="199" t="str">
        <f t="shared" ca="1" si="941"/>
        <v>YES</v>
      </c>
      <c r="AL286" s="199" t="str">
        <f t="shared" ca="1" si="941"/>
        <v>YES</v>
      </c>
      <c r="AM286" s="32"/>
      <c r="AN286" s="32"/>
    </row>
    <row r="287" spans="2:40" s="529" customFormat="1" ht="15.75" customHeight="1" outlineLevel="1">
      <c r="B287" s="60"/>
      <c r="C287" s="689" t="str">
        <f>HLOOKUP(Start!$B$14,Sprachen_allg!B:Z,ROWS(Sprachen_allg!1:237),FALSE)</f>
        <v>3. Disclosure of the self-generated fraction of consumed final energy</v>
      </c>
      <c r="D287" s="690"/>
      <c r="E287" s="180" t="s">
        <v>29</v>
      </c>
      <c r="F287" s="175"/>
      <c r="G287" s="60"/>
      <c r="H287" s="408">
        <f t="shared" ref="H287:AL287" si="942">IF(SUM(H369:H372,H428:H430)&gt;0,SUM(H428:H430)/SUM(H428:H430,H369:H372),0)</f>
        <v>0</v>
      </c>
      <c r="I287" s="201">
        <f t="shared" si="942"/>
        <v>0</v>
      </c>
      <c r="J287" s="201">
        <f t="shared" si="942"/>
        <v>0</v>
      </c>
      <c r="K287" s="201">
        <f t="shared" si="942"/>
        <v>0</v>
      </c>
      <c r="L287" s="201">
        <f t="shared" si="942"/>
        <v>0</v>
      </c>
      <c r="M287" s="201">
        <f t="shared" si="942"/>
        <v>0</v>
      </c>
      <c r="N287" s="201">
        <f t="shared" si="942"/>
        <v>0</v>
      </c>
      <c r="O287" s="201">
        <f t="shared" si="942"/>
        <v>0</v>
      </c>
      <c r="P287" s="201">
        <f t="shared" si="942"/>
        <v>0</v>
      </c>
      <c r="Q287" s="201">
        <f t="shared" si="942"/>
        <v>0</v>
      </c>
      <c r="R287" s="201">
        <f t="shared" si="942"/>
        <v>0</v>
      </c>
      <c r="S287" s="201">
        <f t="shared" si="942"/>
        <v>0</v>
      </c>
      <c r="T287" s="201">
        <f t="shared" si="942"/>
        <v>0</v>
      </c>
      <c r="U287" s="201">
        <f t="shared" si="942"/>
        <v>0</v>
      </c>
      <c r="V287" s="201">
        <f t="shared" si="942"/>
        <v>0</v>
      </c>
      <c r="W287" s="201">
        <f t="shared" si="942"/>
        <v>0</v>
      </c>
      <c r="X287" s="201">
        <f t="shared" si="942"/>
        <v>0</v>
      </c>
      <c r="Y287" s="201">
        <f t="shared" si="942"/>
        <v>0</v>
      </c>
      <c r="Z287" s="201">
        <f t="shared" si="942"/>
        <v>0</v>
      </c>
      <c r="AA287" s="201">
        <f t="shared" si="942"/>
        <v>0</v>
      </c>
      <c r="AB287" s="201">
        <f t="shared" si="942"/>
        <v>0</v>
      </c>
      <c r="AC287" s="201">
        <f t="shared" si="942"/>
        <v>0</v>
      </c>
      <c r="AD287" s="201">
        <f t="shared" si="942"/>
        <v>0</v>
      </c>
      <c r="AE287" s="201">
        <f t="shared" si="942"/>
        <v>0</v>
      </c>
      <c r="AF287" s="201">
        <f t="shared" si="942"/>
        <v>0</v>
      </c>
      <c r="AG287" s="201">
        <f t="shared" si="942"/>
        <v>0</v>
      </c>
      <c r="AH287" s="201">
        <f t="shared" si="942"/>
        <v>0</v>
      </c>
      <c r="AI287" s="201">
        <f t="shared" si="942"/>
        <v>0</v>
      </c>
      <c r="AJ287" s="201">
        <f t="shared" si="942"/>
        <v>0</v>
      </c>
      <c r="AK287" s="201">
        <f t="shared" si="942"/>
        <v>0</v>
      </c>
      <c r="AL287" s="201">
        <f t="shared" si="942"/>
        <v>0</v>
      </c>
      <c r="AM287" s="32"/>
      <c r="AN287" s="32"/>
    </row>
    <row r="288" spans="2:40" s="529" customFormat="1" ht="15.75" customHeight="1" outlineLevel="1">
      <c r="B288" s="483"/>
      <c r="C288" s="689" t="str">
        <f>HLOOKUP(Start!$B$14,Sprachen_allg!B:Z,ROWS(Sprachen_allg!1:238),FALSE)</f>
        <v>4. Disclosure of the realised fraction of solar renewable potential</v>
      </c>
      <c r="D288" s="690"/>
      <c r="E288" s="180" t="s">
        <v>29</v>
      </c>
      <c r="F288" s="175"/>
      <c r="G288" s="60"/>
      <c r="H288" s="408" t="str">
        <f t="shared" ref="H288:AL288" si="943">IF(H290&gt;0,H289/H290,"")</f>
        <v/>
      </c>
      <c r="I288" s="201" t="str">
        <f t="shared" si="943"/>
        <v/>
      </c>
      <c r="J288" s="201" t="str">
        <f t="shared" si="943"/>
        <v/>
      </c>
      <c r="K288" s="201" t="str">
        <f t="shared" si="943"/>
        <v/>
      </c>
      <c r="L288" s="201" t="str">
        <f t="shared" si="943"/>
        <v/>
      </c>
      <c r="M288" s="201" t="str">
        <f t="shared" si="943"/>
        <v/>
      </c>
      <c r="N288" s="201" t="str">
        <f t="shared" si="943"/>
        <v/>
      </c>
      <c r="O288" s="201" t="str">
        <f t="shared" si="943"/>
        <v/>
      </c>
      <c r="P288" s="201" t="str">
        <f t="shared" si="943"/>
        <v/>
      </c>
      <c r="Q288" s="201" t="str">
        <f t="shared" si="943"/>
        <v/>
      </c>
      <c r="R288" s="201" t="str">
        <f t="shared" si="943"/>
        <v/>
      </c>
      <c r="S288" s="201" t="str">
        <f t="shared" si="943"/>
        <v/>
      </c>
      <c r="T288" s="201" t="str">
        <f t="shared" si="943"/>
        <v/>
      </c>
      <c r="U288" s="201" t="str">
        <f t="shared" si="943"/>
        <v/>
      </c>
      <c r="V288" s="201" t="str">
        <f t="shared" si="943"/>
        <v/>
      </c>
      <c r="W288" s="201" t="str">
        <f t="shared" si="943"/>
        <v/>
      </c>
      <c r="X288" s="201" t="str">
        <f t="shared" si="943"/>
        <v/>
      </c>
      <c r="Y288" s="201" t="str">
        <f t="shared" si="943"/>
        <v/>
      </c>
      <c r="Z288" s="201" t="str">
        <f t="shared" si="943"/>
        <v/>
      </c>
      <c r="AA288" s="201" t="str">
        <f t="shared" si="943"/>
        <v/>
      </c>
      <c r="AB288" s="201" t="str">
        <f t="shared" si="943"/>
        <v/>
      </c>
      <c r="AC288" s="201" t="str">
        <f t="shared" si="943"/>
        <v/>
      </c>
      <c r="AD288" s="201" t="str">
        <f t="shared" si="943"/>
        <v/>
      </c>
      <c r="AE288" s="201" t="str">
        <f t="shared" si="943"/>
        <v/>
      </c>
      <c r="AF288" s="201" t="str">
        <f t="shared" si="943"/>
        <v/>
      </c>
      <c r="AG288" s="201" t="str">
        <f t="shared" si="943"/>
        <v/>
      </c>
      <c r="AH288" s="201" t="str">
        <f t="shared" si="943"/>
        <v/>
      </c>
      <c r="AI288" s="201" t="str">
        <f t="shared" si="943"/>
        <v/>
      </c>
      <c r="AJ288" s="201" t="str">
        <f t="shared" si="943"/>
        <v/>
      </c>
      <c r="AK288" s="201" t="str">
        <f t="shared" si="943"/>
        <v/>
      </c>
      <c r="AL288" s="201" t="str">
        <f t="shared" si="943"/>
        <v/>
      </c>
      <c r="AM288" s="32"/>
      <c r="AN288" s="32"/>
    </row>
    <row r="289" spans="2:40" s="529" customFormat="1" ht="13.5" outlineLevel="1">
      <c r="B289" s="483"/>
      <c r="C289" s="813" t="str">
        <f>HLOOKUP(Start!$B$14,Sprachen_allg!B:Z,ROWS(Sprachen_allg!1:239),FALSE)</f>
        <v>4.1 Opaque surfaces used for solar energy (activated area)</v>
      </c>
      <c r="D289" s="814"/>
      <c r="E289" s="180" t="s">
        <v>239</v>
      </c>
      <c r="F289" s="175"/>
      <c r="G289" s="60"/>
      <c r="H289" s="409"/>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32"/>
      <c r="AN289" s="32"/>
    </row>
    <row r="290" spans="2:40" s="529" customFormat="1" ht="14.25" outlineLevel="1" thickBot="1">
      <c r="B290" s="92"/>
      <c r="C290" s="815" t="str">
        <f>HLOOKUP(Start!$B$14,Sprachen_allg!B:Z,ROWS(Sprachen_allg!1:240),FALSE)</f>
        <v>4.2 Opaque surfaces available for solar energy (available area)</v>
      </c>
      <c r="D290" s="816"/>
      <c r="E290" s="123" t="s">
        <v>239</v>
      </c>
      <c r="F290" s="175"/>
      <c r="G290" s="60"/>
      <c r="H290" s="409"/>
      <c r="I290" s="210"/>
      <c r="J290" s="210"/>
      <c r="K290" s="210"/>
      <c r="L290" s="210"/>
      <c r="M290" s="210"/>
      <c r="N290" s="210"/>
      <c r="O290" s="210"/>
      <c r="P290" s="210"/>
      <c r="Q290" s="210"/>
      <c r="R290" s="210"/>
      <c r="S290" s="210"/>
      <c r="T290" s="210"/>
      <c r="U290" s="210"/>
      <c r="V290" s="210"/>
      <c r="W290" s="210"/>
      <c r="X290" s="210"/>
      <c r="Y290" s="210"/>
      <c r="Z290" s="210"/>
      <c r="AA290" s="210"/>
      <c r="AB290" s="210"/>
      <c r="AC290" s="210"/>
      <c r="AD290" s="210"/>
      <c r="AE290" s="210"/>
      <c r="AF290" s="210"/>
      <c r="AG290" s="210"/>
      <c r="AH290" s="210"/>
      <c r="AI290" s="210"/>
      <c r="AJ290" s="210"/>
      <c r="AK290" s="210"/>
      <c r="AL290" s="210"/>
      <c r="AM290" s="32"/>
      <c r="AN290" s="32"/>
    </row>
    <row r="291" spans="2:40" ht="15.75" customHeight="1">
      <c r="F291" s="175"/>
      <c r="G291" s="60"/>
      <c r="H291" s="15"/>
      <c r="I291" s="202"/>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32"/>
      <c r="AN291" s="32"/>
    </row>
    <row r="292" spans="2:40">
      <c r="F292" s="175"/>
      <c r="G292" s="60"/>
      <c r="H292" s="15"/>
      <c r="I292" s="202"/>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32"/>
      <c r="AN292" s="32"/>
    </row>
    <row r="293" spans="2:40" ht="15" customHeight="1">
      <c r="B293" s="516" t="str">
        <f>HLOOKUP(Start!$B$14,Sprachen_allg!B:Z,ROWS(Sprachen_allg!1:232),FALSE)</f>
        <v>The DGNB "Climate Positive" award</v>
      </c>
      <c r="F293" s="175"/>
      <c r="G293" s="60"/>
      <c r="H293" s="15"/>
      <c r="I293" s="202"/>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32"/>
      <c r="AN293" s="32"/>
    </row>
    <row r="294" spans="2:40">
      <c r="F294" s="175"/>
      <c r="G294" s="60"/>
      <c r="H294" s="15"/>
      <c r="I294" s="202"/>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32"/>
      <c r="AN294" s="32"/>
    </row>
    <row r="295" spans="2:40">
      <c r="B295" s="14" t="str">
        <f>HLOOKUP(Start!$B$14,Sprachen_allg!B:Z,ROWS(Sprachen_allg!1:233),FALSE)</f>
        <v>Show grouping of lines 292 to 302</v>
      </c>
      <c r="F295" s="175"/>
      <c r="G295" s="60"/>
      <c r="H295" s="15"/>
      <c r="I295" s="202"/>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32"/>
      <c r="AN295" s="32"/>
    </row>
    <row r="296" spans="2:40" ht="13.5" outlineLevel="1" thickBot="1">
      <c r="F296" s="175"/>
      <c r="G296" s="60"/>
      <c r="H296" s="15"/>
      <c r="I296" s="202"/>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32"/>
      <c r="AN296" s="32"/>
    </row>
    <row r="297" spans="2:40" ht="18.75" customHeight="1" outlineLevel="1" thickBot="1">
      <c r="B297" s="798" t="str">
        <f>HLOOKUP(Start!$B$14,Sprachen_allg!B:Z,ROWS(Sprachen_allg!1:234),FALSE)</f>
        <v>Minimum Requirements</v>
      </c>
      <c r="C297" s="799"/>
      <c r="D297" s="61"/>
      <c r="E297" s="119"/>
      <c r="F297" s="175"/>
      <c r="G297" s="60"/>
      <c r="H297" s="15"/>
      <c r="I297" s="202"/>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32"/>
      <c r="AN297" s="32"/>
    </row>
    <row r="298" spans="2:40" ht="13.5" outlineLevel="1" thickBot="1">
      <c r="B298" s="126"/>
      <c r="C298" s="127"/>
      <c r="D298" s="128"/>
      <c r="E298" s="198"/>
      <c r="F298" s="175"/>
      <c r="G298" s="60"/>
      <c r="H298" s="15"/>
      <c r="I298" s="202"/>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32"/>
      <c r="AN298" s="32"/>
    </row>
    <row r="299" spans="2:40" ht="26.25" customHeight="1" outlineLevel="1">
      <c r="B299" s="45"/>
      <c r="C299" s="817" t="str">
        <f>HLOOKUP(Start!$B$14,Sprachen_allg!B:Z,ROWS(Sprachen_allg!1:235),FALSE)</f>
        <v>1. Evidence based on measured values of a negative annual balance of GHG emissions for accounting scope "Operation" according to the Framework</v>
      </c>
      <c r="D299" s="818"/>
      <c r="E299" s="846"/>
      <c r="F299" s="175"/>
      <c r="G299" s="60"/>
      <c r="H299" s="406" t="str">
        <f ca="1">IF((H261-H262)&lt;0,Variablen!$B$55,Variablen!$B$56)</f>
        <v>Requirement not fulfilled</v>
      </c>
      <c r="I299" s="200" t="str">
        <f ca="1">IF((I261-I262)&lt;0,Variablen!$B$55,Variablen!$B$56)</f>
        <v>Requirement not fulfilled</v>
      </c>
      <c r="J299" s="200" t="str">
        <f ca="1">IF((J261-J262)&lt;0,Variablen!$B$55,Variablen!$B$56)</f>
        <v>Requirement not fulfilled</v>
      </c>
      <c r="K299" s="200" t="str">
        <f ca="1">IF((K261-K262)&lt;0,Variablen!$B$55,Variablen!$B$56)</f>
        <v>Requirement not fulfilled</v>
      </c>
      <c r="L299" s="200" t="str">
        <f ca="1">IF((L261-L262)&lt;0,Variablen!$B$55,Variablen!$B$56)</f>
        <v>Requirement not fulfilled</v>
      </c>
      <c r="M299" s="200" t="str">
        <f ca="1">IF((M261-M262)&lt;0,Variablen!$B$55,Variablen!$B$56)</f>
        <v>Requirement not fulfilled</v>
      </c>
      <c r="N299" s="200" t="str">
        <f ca="1">IF((N261-N262)&lt;0,Variablen!$B$55,Variablen!$B$56)</f>
        <v>Requirement not fulfilled</v>
      </c>
      <c r="O299" s="200" t="str">
        <f ca="1">IF((O261-O262)&lt;0,Variablen!$B$55,Variablen!$B$56)</f>
        <v>Requirement not fulfilled</v>
      </c>
      <c r="P299" s="200" t="str">
        <f ca="1">IF((P261-P262)&lt;0,Variablen!$B$55,Variablen!$B$56)</f>
        <v>Requirement not fulfilled</v>
      </c>
      <c r="Q299" s="200" t="str">
        <f ca="1">IF((Q261-Q262)&lt;0,Variablen!$B$55,Variablen!$B$56)</f>
        <v>Requirement not fulfilled</v>
      </c>
      <c r="R299" s="200" t="str">
        <f ca="1">IF((R261-R262)&lt;0,Variablen!$B$55,Variablen!$B$56)</f>
        <v>Requirement not fulfilled</v>
      </c>
      <c r="S299" s="200" t="str">
        <f ca="1">IF((S261-S262)&lt;0,Variablen!$B$55,Variablen!$B$56)</f>
        <v>Requirement not fulfilled</v>
      </c>
      <c r="T299" s="200" t="str">
        <f ca="1">IF((T261-T262)&lt;0,Variablen!$B$55,Variablen!$B$56)</f>
        <v>Requirement not fulfilled</v>
      </c>
      <c r="U299" s="200" t="str">
        <f ca="1">IF((U261-U262)&lt;0,Variablen!$B$55,Variablen!$B$56)</f>
        <v>Requirement not fulfilled</v>
      </c>
      <c r="V299" s="200" t="str">
        <f ca="1">IF((V261-V262)&lt;0,Variablen!$B$55,Variablen!$B$56)</f>
        <v>Requirement not fulfilled</v>
      </c>
      <c r="W299" s="200" t="str">
        <f ca="1">IF((W261-W262)&lt;0,Variablen!$B$55,Variablen!$B$56)</f>
        <v>Requirement not fulfilled</v>
      </c>
      <c r="X299" s="200" t="str">
        <f ca="1">IF((X261-X262)&lt;0,Variablen!$B$55,Variablen!$B$56)</f>
        <v>Requirement not fulfilled</v>
      </c>
      <c r="Y299" s="200" t="str">
        <f ca="1">IF((Y261-Y262)&lt;0,Variablen!$B$55,Variablen!$B$56)</f>
        <v>Requirement not fulfilled</v>
      </c>
      <c r="Z299" s="200" t="str">
        <f ca="1">IF((Z261-Z262)&lt;0,Variablen!$B$55,Variablen!$B$56)</f>
        <v>Requirement not fulfilled</v>
      </c>
      <c r="AA299" s="200" t="str">
        <f ca="1">IF((AA261-AA262)&lt;0,Variablen!$B$55,Variablen!$B$56)</f>
        <v>Requirement not fulfilled</v>
      </c>
      <c r="AB299" s="200" t="str">
        <f ca="1">IF((AB261-AB262)&lt;0,Variablen!$B$55,Variablen!$B$56)</f>
        <v>Requirement not fulfilled</v>
      </c>
      <c r="AC299" s="200" t="str">
        <f ca="1">IF((AC261-AC262)&lt;0,Variablen!$B$55,Variablen!$B$56)</f>
        <v>Requirement not fulfilled</v>
      </c>
      <c r="AD299" s="200" t="str">
        <f ca="1">IF((AD261-AD262)&lt;0,Variablen!$B$55,Variablen!$B$56)</f>
        <v>Requirement not fulfilled</v>
      </c>
      <c r="AE299" s="200" t="str">
        <f ca="1">IF((AE261-AE262)&lt;0,Variablen!$B$55,Variablen!$B$56)</f>
        <v>Requirement not fulfilled</v>
      </c>
      <c r="AF299" s="200" t="str">
        <f ca="1">IF((AF261-AF262)&lt;0,Variablen!$B$55,Variablen!$B$56)</f>
        <v>Requirement not fulfilled</v>
      </c>
      <c r="AG299" s="200" t="str">
        <f ca="1">IF((AG261-AG262)&lt;0,Variablen!$B$55,Variablen!$B$56)</f>
        <v>Requirement not fulfilled</v>
      </c>
      <c r="AH299" s="200" t="str">
        <f ca="1">IF((AH261-AH262)&lt;0,Variablen!$B$55,Variablen!$B$56)</f>
        <v>Requirement not fulfilled</v>
      </c>
      <c r="AI299" s="200" t="str">
        <f ca="1">IF((AI261-AI262)&lt;0,Variablen!$B$55,Variablen!$B$56)</f>
        <v>Requirement not fulfilled</v>
      </c>
      <c r="AJ299" s="200" t="str">
        <f ca="1">IF((AJ261-AJ262)&lt;0,Variablen!$B$55,Variablen!$B$56)</f>
        <v>Requirement not fulfilled</v>
      </c>
      <c r="AK299" s="200" t="str">
        <f ca="1">IF((AK261-AK262)&lt;0,Variablen!$B$55,Variablen!$B$56)</f>
        <v>Requirement not fulfilled</v>
      </c>
      <c r="AL299" s="200" t="str">
        <f ca="1">IF((AL261-AL262)&lt;0,Variablen!$B$55,Variablen!$B$56)</f>
        <v>Requirement not fulfilled</v>
      </c>
      <c r="AM299" s="32"/>
      <c r="AN299" s="32"/>
    </row>
    <row r="300" spans="2:40" ht="15.75" customHeight="1" outlineLevel="1">
      <c r="B300" s="45"/>
      <c r="C300" s="689" t="str">
        <f>HLOOKUP(Start!$B$14,Sprachen_allg!B:Z,ROWS(Sprachen_allg!1:236),FALSE)</f>
        <v>2. Requirements for the quality of the building envelope are met?</v>
      </c>
      <c r="D300" s="690"/>
      <c r="E300" s="845"/>
      <c r="F300" s="175"/>
      <c r="G300" s="60"/>
      <c r="H300" s="407"/>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09"/>
      <c r="AL300" s="209"/>
      <c r="AM300" s="32"/>
      <c r="AN300" s="32"/>
    </row>
    <row r="301" spans="2:40" ht="15.75" customHeight="1" outlineLevel="1">
      <c r="B301" s="45"/>
      <c r="C301" s="689" t="str">
        <f>HLOOKUP(Start!$B$14,Sprachen_allg!B:Z,ROWS(Sprachen_allg!1:237),FALSE)</f>
        <v>3. Disclosure of the self-generated fraction of consumed final energy</v>
      </c>
      <c r="D301" s="690"/>
      <c r="E301" s="180" t="s">
        <v>29</v>
      </c>
      <c r="F301" s="175"/>
      <c r="G301" s="60"/>
      <c r="H301" s="408">
        <f t="shared" ref="H301:AL301" ca="1" si="944">IF(SUM(H383:H386,H445:H447)&gt;0,SUM(H445:H447)/SUM(H445:H447,H383:H386),0)</f>
        <v>0</v>
      </c>
      <c r="I301" s="201">
        <f t="shared" ca="1" si="944"/>
        <v>0</v>
      </c>
      <c r="J301" s="201">
        <f t="shared" ca="1" si="944"/>
        <v>0</v>
      </c>
      <c r="K301" s="201">
        <f t="shared" ca="1" si="944"/>
        <v>0</v>
      </c>
      <c r="L301" s="201">
        <f t="shared" ca="1" si="944"/>
        <v>0</v>
      </c>
      <c r="M301" s="201">
        <f t="shared" ca="1" si="944"/>
        <v>0</v>
      </c>
      <c r="N301" s="201">
        <f t="shared" ca="1" si="944"/>
        <v>0</v>
      </c>
      <c r="O301" s="201">
        <f t="shared" ca="1" si="944"/>
        <v>0</v>
      </c>
      <c r="P301" s="201">
        <f t="shared" ca="1" si="944"/>
        <v>0</v>
      </c>
      <c r="Q301" s="201">
        <f t="shared" ca="1" si="944"/>
        <v>0</v>
      </c>
      <c r="R301" s="201">
        <f t="shared" ca="1" si="944"/>
        <v>0</v>
      </c>
      <c r="S301" s="201">
        <f t="shared" ca="1" si="944"/>
        <v>0</v>
      </c>
      <c r="T301" s="201">
        <f t="shared" ca="1" si="944"/>
        <v>0</v>
      </c>
      <c r="U301" s="201">
        <f t="shared" ca="1" si="944"/>
        <v>0</v>
      </c>
      <c r="V301" s="201">
        <f t="shared" ca="1" si="944"/>
        <v>0</v>
      </c>
      <c r="W301" s="201">
        <f t="shared" ca="1" si="944"/>
        <v>0</v>
      </c>
      <c r="X301" s="201">
        <f t="shared" ca="1" si="944"/>
        <v>0</v>
      </c>
      <c r="Y301" s="201">
        <f t="shared" ca="1" si="944"/>
        <v>0</v>
      </c>
      <c r="Z301" s="201">
        <f t="shared" ca="1" si="944"/>
        <v>0</v>
      </c>
      <c r="AA301" s="201">
        <f t="shared" ca="1" si="944"/>
        <v>0</v>
      </c>
      <c r="AB301" s="201">
        <f t="shared" ca="1" si="944"/>
        <v>0</v>
      </c>
      <c r="AC301" s="201">
        <f t="shared" ca="1" si="944"/>
        <v>0</v>
      </c>
      <c r="AD301" s="201">
        <f t="shared" ca="1" si="944"/>
        <v>0</v>
      </c>
      <c r="AE301" s="201">
        <f t="shared" ca="1" si="944"/>
        <v>0</v>
      </c>
      <c r="AF301" s="201">
        <f t="shared" ca="1" si="944"/>
        <v>0</v>
      </c>
      <c r="AG301" s="201">
        <f t="shared" ca="1" si="944"/>
        <v>0</v>
      </c>
      <c r="AH301" s="201">
        <f t="shared" ca="1" si="944"/>
        <v>0</v>
      </c>
      <c r="AI301" s="201">
        <f t="shared" ca="1" si="944"/>
        <v>0</v>
      </c>
      <c r="AJ301" s="201">
        <f t="shared" ca="1" si="944"/>
        <v>0</v>
      </c>
      <c r="AK301" s="201">
        <f t="shared" ca="1" si="944"/>
        <v>0</v>
      </c>
      <c r="AL301" s="201">
        <f t="shared" ca="1" si="944"/>
        <v>0</v>
      </c>
      <c r="AM301" s="32"/>
      <c r="AN301" s="32"/>
    </row>
    <row r="302" spans="2:40" ht="15.75" customHeight="1" outlineLevel="1">
      <c r="B302" s="45"/>
      <c r="C302" s="689" t="str">
        <f>HLOOKUP(Start!$B$14,Sprachen_allg!B:Z,ROWS(Sprachen_allg!1:238),FALSE)</f>
        <v>4. Disclosure of the realised fraction of solar renewable potential</v>
      </c>
      <c r="D302" s="690"/>
      <c r="E302" s="180" t="s">
        <v>29</v>
      </c>
      <c r="F302" s="175"/>
      <c r="G302" s="60"/>
      <c r="H302" s="408" t="str">
        <f t="shared" ref="H302" si="945">IF(H304&gt;0,H303/H304,"")</f>
        <v/>
      </c>
      <c r="I302" s="201" t="str">
        <f t="shared" ref="I302" si="946">IF(I304&gt;0,I303/I304,"")</f>
        <v/>
      </c>
      <c r="J302" s="201" t="str">
        <f t="shared" ref="J302:AL302" si="947">IF(J304&gt;0,J303/J304,"")</f>
        <v/>
      </c>
      <c r="K302" s="201" t="str">
        <f t="shared" si="947"/>
        <v/>
      </c>
      <c r="L302" s="201" t="str">
        <f t="shared" si="947"/>
        <v/>
      </c>
      <c r="M302" s="201" t="str">
        <f t="shared" si="947"/>
        <v/>
      </c>
      <c r="N302" s="201" t="str">
        <f t="shared" si="947"/>
        <v/>
      </c>
      <c r="O302" s="201" t="str">
        <f t="shared" si="947"/>
        <v/>
      </c>
      <c r="P302" s="201" t="str">
        <f t="shared" si="947"/>
        <v/>
      </c>
      <c r="Q302" s="201" t="str">
        <f t="shared" si="947"/>
        <v/>
      </c>
      <c r="R302" s="201" t="str">
        <f t="shared" si="947"/>
        <v/>
      </c>
      <c r="S302" s="201" t="str">
        <f t="shared" si="947"/>
        <v/>
      </c>
      <c r="T302" s="201" t="str">
        <f t="shared" si="947"/>
        <v/>
      </c>
      <c r="U302" s="201" t="str">
        <f t="shared" si="947"/>
        <v/>
      </c>
      <c r="V302" s="201" t="str">
        <f t="shared" si="947"/>
        <v/>
      </c>
      <c r="W302" s="201" t="str">
        <f t="shared" si="947"/>
        <v/>
      </c>
      <c r="X302" s="201" t="str">
        <f t="shared" si="947"/>
        <v/>
      </c>
      <c r="Y302" s="201" t="str">
        <f t="shared" si="947"/>
        <v/>
      </c>
      <c r="Z302" s="201" t="str">
        <f t="shared" si="947"/>
        <v/>
      </c>
      <c r="AA302" s="201" t="str">
        <f t="shared" si="947"/>
        <v/>
      </c>
      <c r="AB302" s="201" t="str">
        <f t="shared" si="947"/>
        <v/>
      </c>
      <c r="AC302" s="201" t="str">
        <f t="shared" si="947"/>
        <v/>
      </c>
      <c r="AD302" s="201" t="str">
        <f t="shared" si="947"/>
        <v/>
      </c>
      <c r="AE302" s="201" t="str">
        <f t="shared" si="947"/>
        <v/>
      </c>
      <c r="AF302" s="201" t="str">
        <f t="shared" si="947"/>
        <v/>
      </c>
      <c r="AG302" s="201" t="str">
        <f t="shared" si="947"/>
        <v/>
      </c>
      <c r="AH302" s="201" t="str">
        <f t="shared" si="947"/>
        <v/>
      </c>
      <c r="AI302" s="201" t="str">
        <f t="shared" si="947"/>
        <v/>
      </c>
      <c r="AJ302" s="201" t="str">
        <f t="shared" si="947"/>
        <v/>
      </c>
      <c r="AK302" s="201" t="str">
        <f t="shared" si="947"/>
        <v/>
      </c>
      <c r="AL302" s="201" t="str">
        <f t="shared" si="947"/>
        <v/>
      </c>
      <c r="AM302" s="32"/>
      <c r="AN302" s="32"/>
    </row>
    <row r="303" spans="2:40" ht="13.5" outlineLevel="1">
      <c r="B303" s="45"/>
      <c r="C303" s="813" t="str">
        <f>HLOOKUP(Start!$B$14,Sprachen_allg!B:Z,ROWS(Sprachen_allg!1:239),FALSE)</f>
        <v>4.1 Opaque surfaces used for solar energy (activated area)</v>
      </c>
      <c r="D303" s="814"/>
      <c r="E303" s="180" t="s">
        <v>239</v>
      </c>
      <c r="F303" s="175"/>
      <c r="G303" s="60"/>
      <c r="H303" s="409"/>
      <c r="I303" s="210"/>
      <c r="J303" s="210"/>
      <c r="K303" s="210"/>
      <c r="L303" s="210"/>
      <c r="M303" s="210"/>
      <c r="N303" s="210"/>
      <c r="O303" s="210"/>
      <c r="P303" s="210"/>
      <c r="Q303" s="210"/>
      <c r="R303" s="210"/>
      <c r="S303" s="210"/>
      <c r="T303" s="210"/>
      <c r="U303" s="210"/>
      <c r="V303" s="210"/>
      <c r="W303" s="210"/>
      <c r="X303" s="210"/>
      <c r="Y303" s="210"/>
      <c r="Z303" s="210"/>
      <c r="AA303" s="210"/>
      <c r="AB303" s="210"/>
      <c r="AC303" s="210"/>
      <c r="AD303" s="210"/>
      <c r="AE303" s="210"/>
      <c r="AF303" s="210"/>
      <c r="AG303" s="210"/>
      <c r="AH303" s="210"/>
      <c r="AI303" s="210"/>
      <c r="AJ303" s="210"/>
      <c r="AK303" s="210"/>
      <c r="AL303" s="210"/>
      <c r="AM303" s="32"/>
      <c r="AN303" s="32"/>
    </row>
    <row r="304" spans="2:40" ht="14.25" outlineLevel="1" thickBot="1">
      <c r="B304" s="45"/>
      <c r="C304" s="815" t="str">
        <f>HLOOKUP(Start!$B$14,Sprachen_allg!B:Z,ROWS(Sprachen_allg!1:240),FALSE)</f>
        <v>4.2 Opaque surfaces available for solar energy (available area)</v>
      </c>
      <c r="D304" s="816"/>
      <c r="E304" s="123" t="s">
        <v>239</v>
      </c>
      <c r="F304" s="175"/>
      <c r="G304" s="60"/>
      <c r="H304" s="409"/>
      <c r="I304" s="210"/>
      <c r="J304" s="210"/>
      <c r="K304" s="210"/>
      <c r="L304" s="210"/>
      <c r="M304" s="210"/>
      <c r="N304" s="210"/>
      <c r="O304" s="210"/>
      <c r="P304" s="210"/>
      <c r="Q304" s="210"/>
      <c r="R304" s="210"/>
      <c r="S304" s="210"/>
      <c r="T304" s="210"/>
      <c r="U304" s="210"/>
      <c r="V304" s="210"/>
      <c r="W304" s="210"/>
      <c r="X304" s="210"/>
      <c r="Y304" s="210"/>
      <c r="Z304" s="210"/>
      <c r="AA304" s="210"/>
      <c r="AB304" s="210"/>
      <c r="AC304" s="210"/>
      <c r="AD304" s="210"/>
      <c r="AE304" s="210"/>
      <c r="AF304" s="210"/>
      <c r="AG304" s="210"/>
      <c r="AH304" s="210"/>
      <c r="AI304" s="210"/>
      <c r="AJ304" s="210"/>
      <c r="AK304" s="210"/>
      <c r="AL304" s="210"/>
      <c r="AM304" s="32"/>
      <c r="AN304" s="32"/>
    </row>
    <row r="305" spans="1:40" ht="13.5" outlineLevel="1" thickBot="1">
      <c r="B305" s="45"/>
      <c r="C305" s="127"/>
      <c r="D305" s="128"/>
      <c r="E305" s="198"/>
      <c r="F305" s="175"/>
      <c r="G305" s="60"/>
      <c r="H305" s="15"/>
      <c r="I305" s="202"/>
      <c r="J305" s="202"/>
      <c r="K305" s="202"/>
      <c r="L305" s="202"/>
      <c r="M305" s="202"/>
      <c r="N305" s="202"/>
      <c r="O305" s="202"/>
      <c r="P305" s="202"/>
      <c r="Q305" s="202"/>
      <c r="R305" s="202"/>
      <c r="S305" s="202"/>
      <c r="T305" s="202"/>
      <c r="U305" s="202"/>
      <c r="V305" s="202"/>
      <c r="W305" s="202"/>
      <c r="X305" s="202"/>
      <c r="Y305" s="202"/>
      <c r="Z305" s="202"/>
      <c r="AA305" s="202"/>
      <c r="AB305" s="202"/>
      <c r="AC305" s="202"/>
      <c r="AD305" s="202"/>
      <c r="AE305" s="202"/>
      <c r="AF305" s="202"/>
      <c r="AG305" s="202"/>
      <c r="AH305" s="202"/>
      <c r="AI305" s="202"/>
      <c r="AJ305" s="202"/>
      <c r="AK305" s="202"/>
      <c r="AL305" s="202"/>
      <c r="AM305" s="32"/>
      <c r="AN305" s="32"/>
    </row>
    <row r="306" spans="1:40" ht="27.75" customHeight="1" outlineLevel="1" thickBot="1">
      <c r="B306" s="92"/>
      <c r="C306" s="810" t="str">
        <f>HLOOKUP(Start!$B$14,Sprachen_allg!B:Z,ROWS(Sprachen_allg!1:241),FALSE)</f>
        <v>Are the requirements for the "Climate Positive" award (accounting scope "Operation") met?</v>
      </c>
      <c r="D306" s="811"/>
      <c r="E306" s="812"/>
      <c r="F306" s="175"/>
      <c r="G306" s="203"/>
      <c r="H306" s="405" t="str">
        <f ca="1">IF(AND(H299=Variablen!$B$55,H300=Variablen!$B$55,H301&gt;0,H302&lt;&gt;""),Y,N)</f>
        <v>NO</v>
      </c>
      <c r="I306" s="199" t="str">
        <f ca="1">IF(AND(I299=Variablen!$B$55,I300=Variablen!$B$55,I301&gt;0,I302&lt;&gt;""),Y,N)</f>
        <v>NO</v>
      </c>
      <c r="J306" s="199" t="str">
        <f ca="1">IF(AND(J299=Variablen!$B$55,J300=Variablen!$B$55,J301&gt;0,J302&lt;&gt;""),Y,N)</f>
        <v>NO</v>
      </c>
      <c r="K306" s="199" t="str">
        <f ca="1">IF(AND(K299=Variablen!$B$55,K300=Variablen!$B$55,K301&gt;0,K302&lt;&gt;""),Y,N)</f>
        <v>NO</v>
      </c>
      <c r="L306" s="199" t="str">
        <f ca="1">IF(AND(L299=Variablen!$B$55,L300=Variablen!$B$55,L301&gt;0,L302&lt;&gt;""),Y,N)</f>
        <v>NO</v>
      </c>
      <c r="M306" s="199" t="str">
        <f ca="1">IF(AND(M299=Variablen!$B$55,M300=Variablen!$B$55,M301&gt;0,M302&lt;&gt;""),Y,N)</f>
        <v>NO</v>
      </c>
      <c r="N306" s="199" t="str">
        <f ca="1">IF(AND(N299=Variablen!$B$55,N300=Variablen!$B$55,N301&gt;0,N302&lt;&gt;""),Y,N)</f>
        <v>NO</v>
      </c>
      <c r="O306" s="199" t="str">
        <f ca="1">IF(AND(O299=Variablen!$B$55,O300=Variablen!$B$55,O301&gt;0,O302&lt;&gt;""),Y,N)</f>
        <v>NO</v>
      </c>
      <c r="P306" s="199" t="str">
        <f ca="1">IF(AND(P299=Variablen!$B$55,P300=Variablen!$B$55,P301&gt;0,P302&lt;&gt;""),Y,N)</f>
        <v>NO</v>
      </c>
      <c r="Q306" s="199" t="str">
        <f ca="1">IF(AND(Q299=Variablen!$B$55,Q300=Variablen!$B$55,Q301&gt;0,Q302&lt;&gt;""),Y,N)</f>
        <v>NO</v>
      </c>
      <c r="R306" s="199" t="str">
        <f ca="1">IF(AND(R299=Variablen!$B$55,R300=Variablen!$B$55,R301&gt;0,R302&lt;&gt;""),Y,N)</f>
        <v>NO</v>
      </c>
      <c r="S306" s="199" t="str">
        <f ca="1">IF(AND(S299=Variablen!$B$55,S300=Variablen!$B$55,S301&gt;0,S302&lt;&gt;""),Y,N)</f>
        <v>NO</v>
      </c>
      <c r="T306" s="199" t="str">
        <f ca="1">IF(AND(T299=Variablen!$B$55,T300=Variablen!$B$55,T301&gt;0,T302&lt;&gt;""),Y,N)</f>
        <v>NO</v>
      </c>
      <c r="U306" s="199" t="str">
        <f ca="1">IF(AND(U299=Variablen!$B$55,U300=Variablen!$B$55,U301&gt;0,U302&lt;&gt;""),Y,N)</f>
        <v>NO</v>
      </c>
      <c r="V306" s="199" t="str">
        <f ca="1">IF(AND(V299=Variablen!$B$55,V300=Variablen!$B$55,V301&gt;0,V302&lt;&gt;""),Y,N)</f>
        <v>NO</v>
      </c>
      <c r="W306" s="199" t="str">
        <f ca="1">IF(AND(W299=Variablen!$B$55,W300=Variablen!$B$55,W301&gt;0,W302&lt;&gt;""),Y,N)</f>
        <v>NO</v>
      </c>
      <c r="X306" s="199" t="str">
        <f ca="1">IF(AND(X299=Variablen!$B$55,X300=Variablen!$B$55,X301&gt;0,X302&lt;&gt;""),Y,N)</f>
        <v>NO</v>
      </c>
      <c r="Y306" s="199" t="str">
        <f ca="1">IF(AND(Y299=Variablen!$B$55,Y300=Variablen!$B$55,Y301&gt;0,Y302&lt;&gt;""),Y,N)</f>
        <v>NO</v>
      </c>
      <c r="Z306" s="199" t="str">
        <f ca="1">IF(AND(Z299=Variablen!$B$55,Z300=Variablen!$B$55,Z301&gt;0,Z302&lt;&gt;""),Y,N)</f>
        <v>NO</v>
      </c>
      <c r="AA306" s="199" t="str">
        <f ca="1">IF(AND(AA299=Variablen!$B$55,AA300=Variablen!$B$55,AA301&gt;0,AA302&lt;&gt;""),Y,N)</f>
        <v>NO</v>
      </c>
      <c r="AB306" s="199" t="str">
        <f ca="1">IF(AND(AB299=Variablen!$B$55,AB300=Variablen!$B$55,AB301&gt;0,AB302&lt;&gt;""),Y,N)</f>
        <v>NO</v>
      </c>
      <c r="AC306" s="199" t="str">
        <f ca="1">IF(AND(AC299=Variablen!$B$55,AC300=Variablen!$B$55,AC301&gt;0,AC302&lt;&gt;""),Y,N)</f>
        <v>NO</v>
      </c>
      <c r="AD306" s="199" t="str">
        <f ca="1">IF(AND(AD299=Variablen!$B$55,AD300=Variablen!$B$55,AD301&gt;0,AD302&lt;&gt;""),Y,N)</f>
        <v>NO</v>
      </c>
      <c r="AE306" s="199" t="str">
        <f ca="1">IF(AND(AE299=Variablen!$B$55,AE300=Variablen!$B$55,AE301&gt;0,AE302&lt;&gt;""),Y,N)</f>
        <v>NO</v>
      </c>
      <c r="AF306" s="199" t="str">
        <f ca="1">IF(AND(AF299=Variablen!$B$55,AF300=Variablen!$B$55,AF301&gt;0,AF302&lt;&gt;""),Y,N)</f>
        <v>NO</v>
      </c>
      <c r="AG306" s="199" t="str">
        <f ca="1">IF(AND(AG299=Variablen!$B$55,AG300=Variablen!$B$55,AG301&gt;0,AG302&lt;&gt;""),Y,N)</f>
        <v>NO</v>
      </c>
      <c r="AH306" s="199" t="str">
        <f ca="1">IF(AND(AH299=Variablen!$B$55,AH300=Variablen!$B$55,AH301&gt;0,AH302&lt;&gt;""),Y,N)</f>
        <v>NO</v>
      </c>
      <c r="AI306" s="199" t="str">
        <f ca="1">IF(AND(AI299=Variablen!$B$55,AI300=Variablen!$B$55,AI301&gt;0,AI302&lt;&gt;""),Y,N)</f>
        <v>NO</v>
      </c>
      <c r="AJ306" s="199" t="str">
        <f ca="1">IF(AND(AJ299=Variablen!$B$55,AJ300=Variablen!$B$55,AJ301&gt;0,AJ302&lt;&gt;""),Y,N)</f>
        <v>NO</v>
      </c>
      <c r="AK306" s="199" t="str">
        <f ca="1">IF(AND(AK299=Variablen!$B$55,AK300=Variablen!$B$55,AK301&gt;0,AK302&lt;&gt;""),Y,N)</f>
        <v>NO</v>
      </c>
      <c r="AL306" s="199" t="str">
        <f ca="1">IF(AND(AL299=Variablen!$B$55,AL300=Variablen!$B$55,AL301&gt;0,AL302&lt;&gt;""),Y,N)</f>
        <v>NO</v>
      </c>
      <c r="AM306" s="32"/>
    </row>
    <row r="307" spans="1:40" ht="14.85" customHeight="1">
      <c r="F307" s="14"/>
    </row>
    <row r="308" spans="1:40" ht="14.85" customHeight="1">
      <c r="F308" s="14"/>
    </row>
    <row r="309" spans="1:40" ht="27.75" hidden="1" customHeight="1" thickBot="1">
      <c r="B309" s="92"/>
      <c r="C309" s="810" t="s">
        <v>468</v>
      </c>
      <c r="D309" s="811"/>
      <c r="E309" s="812"/>
      <c r="F309" s="175"/>
      <c r="G309" s="203"/>
      <c r="H309" s="204" t="str">
        <f t="shared" ref="H309:AL309" ca="1" si="948">IF(AND(H306=Y,H276&lt;H274),Y,N)</f>
        <v>NO</v>
      </c>
      <c r="I309" s="204" t="str">
        <f t="shared" ca="1" si="948"/>
        <v>NO</v>
      </c>
      <c r="J309" s="204" t="str">
        <f t="shared" ca="1" si="948"/>
        <v>NO</v>
      </c>
      <c r="K309" s="204" t="str">
        <f t="shared" ca="1" si="948"/>
        <v>NO</v>
      </c>
      <c r="L309" s="204" t="str">
        <f t="shared" ca="1" si="948"/>
        <v>NO</v>
      </c>
      <c r="M309" s="204" t="str">
        <f t="shared" ca="1" si="948"/>
        <v>NO</v>
      </c>
      <c r="N309" s="204" t="str">
        <f t="shared" ca="1" si="948"/>
        <v>NO</v>
      </c>
      <c r="O309" s="204" t="str">
        <f t="shared" ca="1" si="948"/>
        <v>NO</v>
      </c>
      <c r="P309" s="204" t="str">
        <f t="shared" ca="1" si="948"/>
        <v>NO</v>
      </c>
      <c r="Q309" s="204" t="str">
        <f t="shared" ca="1" si="948"/>
        <v>NO</v>
      </c>
      <c r="R309" s="204" t="str">
        <f t="shared" ca="1" si="948"/>
        <v>NO</v>
      </c>
      <c r="S309" s="204" t="str">
        <f t="shared" ca="1" si="948"/>
        <v>NO</v>
      </c>
      <c r="T309" s="204" t="str">
        <f t="shared" ca="1" si="948"/>
        <v>NO</v>
      </c>
      <c r="U309" s="204" t="str">
        <f t="shared" ca="1" si="948"/>
        <v>NO</v>
      </c>
      <c r="V309" s="204" t="str">
        <f t="shared" ca="1" si="948"/>
        <v>NO</v>
      </c>
      <c r="W309" s="204" t="str">
        <f t="shared" ca="1" si="948"/>
        <v>NO</v>
      </c>
      <c r="X309" s="204" t="str">
        <f t="shared" ca="1" si="948"/>
        <v>NO</v>
      </c>
      <c r="Y309" s="204" t="str">
        <f t="shared" ca="1" si="948"/>
        <v>NO</v>
      </c>
      <c r="Z309" s="204" t="str">
        <f t="shared" ca="1" si="948"/>
        <v>NO</v>
      </c>
      <c r="AA309" s="204" t="str">
        <f t="shared" ca="1" si="948"/>
        <v>NO</v>
      </c>
      <c r="AB309" s="204" t="str">
        <f t="shared" ca="1" si="948"/>
        <v>NO</v>
      </c>
      <c r="AC309" s="204" t="str">
        <f t="shared" ca="1" si="948"/>
        <v>NO</v>
      </c>
      <c r="AD309" s="204" t="str">
        <f t="shared" ca="1" si="948"/>
        <v>NO</v>
      </c>
      <c r="AE309" s="204" t="str">
        <f t="shared" ca="1" si="948"/>
        <v>NO</v>
      </c>
      <c r="AF309" s="204" t="str">
        <f t="shared" ca="1" si="948"/>
        <v>NO</v>
      </c>
      <c r="AG309" s="204" t="str">
        <f t="shared" ca="1" si="948"/>
        <v>NO</v>
      </c>
      <c r="AH309" s="204" t="str">
        <f t="shared" ca="1" si="948"/>
        <v>NO</v>
      </c>
      <c r="AI309" s="204" t="str">
        <f t="shared" ca="1" si="948"/>
        <v>NO</v>
      </c>
      <c r="AJ309" s="204" t="str">
        <f t="shared" ca="1" si="948"/>
        <v>NO</v>
      </c>
      <c r="AK309" s="204" t="str">
        <f t="shared" ca="1" si="948"/>
        <v>NO</v>
      </c>
      <c r="AL309" s="204" t="str">
        <f t="shared" ca="1" si="948"/>
        <v>NO</v>
      </c>
      <c r="AM309" s="32"/>
    </row>
    <row r="310" spans="1:40" hidden="1">
      <c r="F310" s="175"/>
      <c r="AM310" s="32"/>
    </row>
    <row r="311" spans="1:40" hidden="1">
      <c r="AM311" s="32"/>
    </row>
    <row r="312" spans="1:40" hidden="1" outlineLevel="1">
      <c r="A312" s="51" t="s">
        <v>358</v>
      </c>
      <c r="F312" s="14"/>
    </row>
    <row r="313" spans="1:40" hidden="1" outlineLevel="1">
      <c r="F313" s="14"/>
    </row>
    <row r="314" spans="1:40" hidden="1" outlineLevel="1">
      <c r="A314" s="14" t="s">
        <v>162</v>
      </c>
      <c r="C314" s="14" t="s">
        <v>280</v>
      </c>
      <c r="D314" s="14" t="s">
        <v>338</v>
      </c>
      <c r="E314" s="14" t="s">
        <v>339</v>
      </c>
      <c r="F314" s="14"/>
    </row>
    <row r="315" spans="1:40" hidden="1" outlineLevel="1">
      <c r="F315" s="14"/>
    </row>
    <row r="316" spans="1:40" s="195" customFormat="1" ht="15" hidden="1" outlineLevel="1">
      <c r="A316" s="394" t="str">
        <f>'PART 1 Status assessment'!$A$237</f>
        <v>Final energy imported into the system boundary ("Import")</v>
      </c>
    </row>
    <row r="317" spans="1:40" ht="15" hidden="1" outlineLevel="1">
      <c r="A317" s="393"/>
      <c r="B317" s="15"/>
      <c r="C317" s="15"/>
      <c r="D317" s="15"/>
      <c r="E317" s="15"/>
      <c r="F317" s="15"/>
      <c r="G317" s="15"/>
      <c r="H317" s="15"/>
    </row>
    <row r="318" spans="1:40" hidden="1" outlineLevel="1">
      <c r="A318" s="15" t="s">
        <v>132</v>
      </c>
      <c r="B318" s="15"/>
      <c r="C318" s="15"/>
      <c r="D318" s="15"/>
      <c r="E318" s="15"/>
      <c r="F318" s="15"/>
      <c r="G318" s="15"/>
      <c r="H318" s="15"/>
    </row>
    <row r="319" spans="1:40" hidden="1" outlineLevel="1">
      <c r="A319" s="387" t="s">
        <v>522</v>
      </c>
      <c r="B319" s="15"/>
      <c r="C319" s="15"/>
      <c r="D319" s="15"/>
      <c r="E319" s="15"/>
      <c r="F319" s="15"/>
      <c r="G319" s="15"/>
      <c r="H319" s="15"/>
    </row>
    <row r="320" spans="1:40" hidden="1" outlineLevel="1">
      <c r="A320" s="15" t="str">
        <f>'ANNEX 1 Emission Factors'!B23</f>
        <v>Electricity Mix Germany</v>
      </c>
      <c r="B320" s="15"/>
      <c r="C320" s="15" t="str">
        <f>'ANNEX 1 Emission Factors'!F23</f>
        <v>ÖKOBAUDAT-Datenbank (Stand: 19.02.2020)</v>
      </c>
      <c r="D320" s="354">
        <f>'ANNEX 1 Emission Factors'!D23</f>
        <v>0</v>
      </c>
      <c r="E320" s="15" t="str">
        <f>'ANNEX 1 Emission Factors'!E23</f>
        <v>Scope 2</v>
      </c>
      <c r="F320" s="15"/>
      <c r="G320" s="15"/>
      <c r="H320" s="289">
        <f ca="1">SUMIF($C$32:$E$100,$A320,H$34:H$102)</f>
        <v>0</v>
      </c>
      <c r="I320" s="289">
        <f t="shared" ref="I320:AJ326" ca="1" si="949">SUMIF($C$32:$E$100,$A320,I$34:I$102)</f>
        <v>0</v>
      </c>
      <c r="J320" s="289">
        <f t="shared" ca="1" si="949"/>
        <v>0</v>
      </c>
      <c r="K320" s="289">
        <f t="shared" ca="1" si="949"/>
        <v>0</v>
      </c>
      <c r="L320" s="289">
        <f t="shared" ca="1" si="949"/>
        <v>0</v>
      </c>
      <c r="M320" s="289">
        <f t="shared" ca="1" si="949"/>
        <v>0</v>
      </c>
      <c r="N320" s="289">
        <f t="shared" ca="1" si="949"/>
        <v>0</v>
      </c>
      <c r="O320" s="289">
        <f t="shared" ca="1" si="949"/>
        <v>0</v>
      </c>
      <c r="P320" s="289">
        <f t="shared" ca="1" si="949"/>
        <v>0</v>
      </c>
      <c r="Q320" s="289">
        <f t="shared" ca="1" si="949"/>
        <v>0</v>
      </c>
      <c r="R320" s="289">
        <f t="shared" ca="1" si="949"/>
        <v>0</v>
      </c>
      <c r="S320" s="289">
        <f t="shared" ca="1" si="949"/>
        <v>0</v>
      </c>
      <c r="T320" s="289">
        <f t="shared" ca="1" si="949"/>
        <v>0</v>
      </c>
      <c r="U320" s="289">
        <f t="shared" ca="1" si="949"/>
        <v>0</v>
      </c>
      <c r="V320" s="289">
        <f t="shared" ca="1" si="949"/>
        <v>0</v>
      </c>
      <c r="W320" s="289">
        <f t="shared" ca="1" si="949"/>
        <v>0</v>
      </c>
      <c r="X320" s="289">
        <f t="shared" ca="1" si="949"/>
        <v>0</v>
      </c>
      <c r="Y320" s="289">
        <f t="shared" ca="1" si="949"/>
        <v>0</v>
      </c>
      <c r="Z320" s="289">
        <f t="shared" ca="1" si="949"/>
        <v>0</v>
      </c>
      <c r="AA320" s="289">
        <f t="shared" ca="1" si="949"/>
        <v>0</v>
      </c>
      <c r="AB320" s="289">
        <f t="shared" ca="1" si="949"/>
        <v>0</v>
      </c>
      <c r="AC320" s="289">
        <f t="shared" ca="1" si="949"/>
        <v>0</v>
      </c>
      <c r="AD320" s="289">
        <f t="shared" ca="1" si="949"/>
        <v>0</v>
      </c>
      <c r="AE320" s="289">
        <f t="shared" ca="1" si="949"/>
        <v>0</v>
      </c>
      <c r="AF320" s="289">
        <f t="shared" ca="1" si="949"/>
        <v>0</v>
      </c>
      <c r="AG320" s="289">
        <f t="shared" ca="1" si="949"/>
        <v>0</v>
      </c>
      <c r="AH320" s="289">
        <f t="shared" ca="1" si="949"/>
        <v>0</v>
      </c>
      <c r="AI320" s="289">
        <f t="shared" ca="1" si="949"/>
        <v>0</v>
      </c>
      <c r="AJ320" s="289">
        <f t="shared" ca="1" si="949"/>
        <v>0</v>
      </c>
      <c r="AK320" s="289">
        <f ca="1">SUMIF($C$32:$E$100,$A320,AK$34:AK$102)</f>
        <v>0</v>
      </c>
      <c r="AL320" s="289">
        <f t="shared" ref="AL320:AL326" ca="1" si="950">SUMIF($C$32:$E$100,$A320,AL$34:AL$102)</f>
        <v>0</v>
      </c>
    </row>
    <row r="321" spans="1:38" hidden="1" outlineLevel="1">
      <c r="A321" s="15" t="str">
        <f>'ANNEX 1 Emission Factors'!B24</f>
        <v>'Green Electricity'-Mix 1 (supplier-specific)</v>
      </c>
      <c r="B321" s="15"/>
      <c r="C321" s="15" t="str">
        <f>'ANNEX 1 Emission Factors'!F24</f>
        <v/>
      </c>
      <c r="D321" s="354">
        <f>'ANNEX 1 Emission Factors'!D24</f>
        <v>1</v>
      </c>
      <c r="E321" s="15" t="str">
        <f>'ANNEX 1 Emission Factors'!E24</f>
        <v>Scope 2</v>
      </c>
      <c r="F321" s="15"/>
      <c r="G321" s="15"/>
      <c r="H321" s="289">
        <f t="shared" ref="H321:W326" ca="1" si="951">SUMIF($C$32:$E$100,$A321,H$34:H$102)</f>
        <v>0</v>
      </c>
      <c r="I321" s="289">
        <f t="shared" ca="1" si="951"/>
        <v>0</v>
      </c>
      <c r="J321" s="289">
        <f t="shared" ca="1" si="951"/>
        <v>0</v>
      </c>
      <c r="K321" s="289">
        <f t="shared" ca="1" si="951"/>
        <v>0</v>
      </c>
      <c r="L321" s="289">
        <f t="shared" ca="1" si="951"/>
        <v>0</v>
      </c>
      <c r="M321" s="289">
        <f t="shared" ca="1" si="951"/>
        <v>0</v>
      </c>
      <c r="N321" s="289">
        <f t="shared" ca="1" si="951"/>
        <v>0</v>
      </c>
      <c r="O321" s="289">
        <f t="shared" ca="1" si="951"/>
        <v>0</v>
      </c>
      <c r="P321" s="289">
        <f t="shared" ca="1" si="951"/>
        <v>0</v>
      </c>
      <c r="Q321" s="289">
        <f t="shared" ca="1" si="951"/>
        <v>0</v>
      </c>
      <c r="R321" s="289">
        <f t="shared" ca="1" si="951"/>
        <v>0</v>
      </c>
      <c r="S321" s="289">
        <f t="shared" ca="1" si="951"/>
        <v>0</v>
      </c>
      <c r="T321" s="289">
        <f t="shared" ca="1" si="951"/>
        <v>0</v>
      </c>
      <c r="U321" s="289">
        <f t="shared" ca="1" si="951"/>
        <v>0</v>
      </c>
      <c r="V321" s="289">
        <f t="shared" ca="1" si="951"/>
        <v>0</v>
      </c>
      <c r="W321" s="289">
        <f t="shared" ca="1" si="951"/>
        <v>0</v>
      </c>
      <c r="X321" s="289">
        <f t="shared" ca="1" si="949"/>
        <v>0</v>
      </c>
      <c r="Y321" s="289">
        <f t="shared" ca="1" si="949"/>
        <v>0</v>
      </c>
      <c r="Z321" s="289">
        <f t="shared" ca="1" si="949"/>
        <v>0</v>
      </c>
      <c r="AA321" s="289">
        <f t="shared" ca="1" si="949"/>
        <v>0</v>
      </c>
      <c r="AB321" s="289">
        <f t="shared" ca="1" si="949"/>
        <v>0</v>
      </c>
      <c r="AC321" s="289">
        <f t="shared" ca="1" si="949"/>
        <v>0</v>
      </c>
      <c r="AD321" s="289">
        <f t="shared" ca="1" si="949"/>
        <v>0</v>
      </c>
      <c r="AE321" s="289">
        <f t="shared" ca="1" si="949"/>
        <v>0</v>
      </c>
      <c r="AF321" s="289">
        <f t="shared" ca="1" si="949"/>
        <v>0</v>
      </c>
      <c r="AG321" s="289">
        <f t="shared" ca="1" si="949"/>
        <v>0</v>
      </c>
      <c r="AH321" s="289">
        <f t="shared" ca="1" si="949"/>
        <v>0</v>
      </c>
      <c r="AI321" s="289">
        <f t="shared" ca="1" si="949"/>
        <v>0</v>
      </c>
      <c r="AJ321" s="289">
        <f t="shared" ca="1" si="949"/>
        <v>0</v>
      </c>
      <c r="AK321" s="289">
        <f t="shared" ref="AK321:AL326" ca="1" si="952">SUMIF($C$32:$E$100,$A321,AK$34:AK$102)</f>
        <v>0</v>
      </c>
      <c r="AL321" s="289">
        <f t="shared" ca="1" si="952"/>
        <v>0</v>
      </c>
    </row>
    <row r="322" spans="1:38" hidden="1" outlineLevel="1">
      <c r="A322" s="15" t="str">
        <f>'ANNEX 1 Emission Factors'!B25</f>
        <v>'Green Electricity'-Mix 2 (supplier-specific)</v>
      </c>
      <c r="B322" s="15"/>
      <c r="C322" s="15" t="str">
        <f>'ANNEX 1 Emission Factors'!F25</f>
        <v/>
      </c>
      <c r="D322" s="354">
        <f>'ANNEX 1 Emission Factors'!D25</f>
        <v>1</v>
      </c>
      <c r="E322" s="15" t="str">
        <f>'ANNEX 1 Emission Factors'!E25</f>
        <v>Scope 2</v>
      </c>
      <c r="F322" s="15"/>
      <c r="G322" s="15"/>
      <c r="H322" s="289">
        <f t="shared" ca="1" si="951"/>
        <v>0</v>
      </c>
      <c r="I322" s="289">
        <f t="shared" ca="1" si="949"/>
        <v>0</v>
      </c>
      <c r="J322" s="289">
        <f t="shared" ca="1" si="949"/>
        <v>0</v>
      </c>
      <c r="K322" s="289">
        <f t="shared" ca="1" si="949"/>
        <v>0</v>
      </c>
      <c r="L322" s="289">
        <f t="shared" ca="1" si="949"/>
        <v>0</v>
      </c>
      <c r="M322" s="289">
        <f t="shared" ca="1" si="949"/>
        <v>0</v>
      </c>
      <c r="N322" s="289">
        <f t="shared" ca="1" si="949"/>
        <v>0</v>
      </c>
      <c r="O322" s="289">
        <f t="shared" ca="1" si="949"/>
        <v>0</v>
      </c>
      <c r="P322" s="289">
        <f t="shared" ca="1" si="949"/>
        <v>0</v>
      </c>
      <c r="Q322" s="289">
        <f t="shared" ca="1" si="949"/>
        <v>0</v>
      </c>
      <c r="R322" s="289">
        <f t="shared" ca="1" si="949"/>
        <v>0</v>
      </c>
      <c r="S322" s="289">
        <f t="shared" ca="1" si="949"/>
        <v>0</v>
      </c>
      <c r="T322" s="289">
        <f t="shared" ca="1" si="949"/>
        <v>0</v>
      </c>
      <c r="U322" s="289">
        <f t="shared" ca="1" si="949"/>
        <v>0</v>
      </c>
      <c r="V322" s="289">
        <f t="shared" ca="1" si="949"/>
        <v>0</v>
      </c>
      <c r="W322" s="289">
        <f t="shared" ca="1" si="949"/>
        <v>0</v>
      </c>
      <c r="X322" s="289">
        <f t="shared" ca="1" si="949"/>
        <v>0</v>
      </c>
      <c r="Y322" s="289">
        <f t="shared" ca="1" si="949"/>
        <v>0</v>
      </c>
      <c r="Z322" s="289">
        <f t="shared" ca="1" si="949"/>
        <v>0</v>
      </c>
      <c r="AA322" s="289">
        <f t="shared" ca="1" si="949"/>
        <v>0</v>
      </c>
      <c r="AB322" s="289">
        <f t="shared" ca="1" si="949"/>
        <v>0</v>
      </c>
      <c r="AC322" s="289">
        <f t="shared" ca="1" si="949"/>
        <v>0</v>
      </c>
      <c r="AD322" s="289">
        <f t="shared" ca="1" si="949"/>
        <v>0</v>
      </c>
      <c r="AE322" s="289">
        <f t="shared" ca="1" si="949"/>
        <v>0</v>
      </c>
      <c r="AF322" s="289">
        <f t="shared" ca="1" si="949"/>
        <v>0</v>
      </c>
      <c r="AG322" s="289">
        <f t="shared" ca="1" si="949"/>
        <v>0</v>
      </c>
      <c r="AH322" s="289">
        <f t="shared" ca="1" si="949"/>
        <v>0</v>
      </c>
      <c r="AI322" s="289">
        <f t="shared" ca="1" si="949"/>
        <v>0</v>
      </c>
      <c r="AJ322" s="289">
        <f t="shared" ca="1" si="949"/>
        <v>0</v>
      </c>
      <c r="AK322" s="289">
        <f t="shared" ca="1" si="952"/>
        <v>0</v>
      </c>
      <c r="AL322" s="289">
        <f t="shared" ca="1" si="950"/>
        <v>0</v>
      </c>
    </row>
    <row r="323" spans="1:38" hidden="1" outlineLevel="1">
      <c r="A323" s="15" t="str">
        <f>'ANNEX 1 Emission Factors'!B26</f>
        <v>'Green Electricity'-Mix 3 (supplier-specific)</v>
      </c>
      <c r="B323" s="15"/>
      <c r="C323" s="15" t="str">
        <f>'ANNEX 1 Emission Factors'!F26</f>
        <v/>
      </c>
      <c r="D323" s="354">
        <f>'ANNEX 1 Emission Factors'!D26</f>
        <v>1</v>
      </c>
      <c r="E323" s="15" t="str">
        <f>'ANNEX 1 Emission Factors'!E26</f>
        <v>Scope 2</v>
      </c>
      <c r="F323" s="15"/>
      <c r="G323" s="15"/>
      <c r="H323" s="289">
        <f t="shared" ca="1" si="951"/>
        <v>0</v>
      </c>
      <c r="I323" s="289">
        <f t="shared" ca="1" si="949"/>
        <v>0</v>
      </c>
      <c r="J323" s="289">
        <f t="shared" ca="1" si="949"/>
        <v>0</v>
      </c>
      <c r="K323" s="289">
        <f t="shared" ca="1" si="949"/>
        <v>0</v>
      </c>
      <c r="L323" s="289">
        <f t="shared" ca="1" si="949"/>
        <v>0</v>
      </c>
      <c r="M323" s="289">
        <f t="shared" ca="1" si="949"/>
        <v>0</v>
      </c>
      <c r="N323" s="289">
        <f t="shared" ca="1" si="949"/>
        <v>0</v>
      </c>
      <c r="O323" s="289">
        <f t="shared" ca="1" si="949"/>
        <v>0</v>
      </c>
      <c r="P323" s="289">
        <f t="shared" ca="1" si="949"/>
        <v>0</v>
      </c>
      <c r="Q323" s="289">
        <f t="shared" ca="1" si="949"/>
        <v>0</v>
      </c>
      <c r="R323" s="289">
        <f t="shared" ca="1" si="949"/>
        <v>0</v>
      </c>
      <c r="S323" s="289">
        <f t="shared" ca="1" si="949"/>
        <v>0</v>
      </c>
      <c r="T323" s="289">
        <f t="shared" ca="1" si="949"/>
        <v>0</v>
      </c>
      <c r="U323" s="289">
        <f t="shared" ca="1" si="949"/>
        <v>0</v>
      </c>
      <c r="V323" s="289">
        <f t="shared" ca="1" si="949"/>
        <v>0</v>
      </c>
      <c r="W323" s="289">
        <f t="shared" ca="1" si="949"/>
        <v>0</v>
      </c>
      <c r="X323" s="289">
        <f t="shared" ca="1" si="949"/>
        <v>0</v>
      </c>
      <c r="Y323" s="289">
        <f t="shared" ca="1" si="949"/>
        <v>0</v>
      </c>
      <c r="Z323" s="289">
        <f t="shared" ca="1" si="949"/>
        <v>0</v>
      </c>
      <c r="AA323" s="289">
        <f t="shared" ca="1" si="949"/>
        <v>0</v>
      </c>
      <c r="AB323" s="289">
        <f t="shared" ca="1" si="949"/>
        <v>0</v>
      </c>
      <c r="AC323" s="289">
        <f t="shared" ca="1" si="949"/>
        <v>0</v>
      </c>
      <c r="AD323" s="289">
        <f t="shared" ca="1" si="949"/>
        <v>0</v>
      </c>
      <c r="AE323" s="289">
        <f t="shared" ca="1" si="949"/>
        <v>0</v>
      </c>
      <c r="AF323" s="289">
        <f t="shared" ca="1" si="949"/>
        <v>0</v>
      </c>
      <c r="AG323" s="289">
        <f t="shared" ca="1" si="949"/>
        <v>0</v>
      </c>
      <c r="AH323" s="289">
        <f t="shared" ca="1" si="949"/>
        <v>0</v>
      </c>
      <c r="AI323" s="289">
        <f t="shared" ca="1" si="949"/>
        <v>0</v>
      </c>
      <c r="AJ323" s="289">
        <f t="shared" ca="1" si="949"/>
        <v>0</v>
      </c>
      <c r="AK323" s="289">
        <f t="shared" ca="1" si="952"/>
        <v>0</v>
      </c>
      <c r="AL323" s="289">
        <f t="shared" ca="1" si="950"/>
        <v>0</v>
      </c>
    </row>
    <row r="324" spans="1:38" hidden="1" outlineLevel="1">
      <c r="A324" s="15" t="str">
        <f>'ANNEX 1 Emission Factors'!B27</f>
        <v>Emission factor 1 (project-specific)</v>
      </c>
      <c r="B324" s="15"/>
      <c r="C324" s="15" t="str">
        <f>'ANNEX 1 Emission Factors'!F27</f>
        <v/>
      </c>
      <c r="D324" s="354">
        <f>'ANNEX 1 Emission Factors'!D27</f>
        <v>0</v>
      </c>
      <c r="E324" s="15" t="str">
        <f>'ANNEX 1 Emission Factors'!E27</f>
        <v>Scope 2</v>
      </c>
      <c r="F324" s="15"/>
      <c r="G324" s="15"/>
      <c r="H324" s="289">
        <f t="shared" ca="1" si="951"/>
        <v>0</v>
      </c>
      <c r="I324" s="289">
        <f t="shared" ca="1" si="949"/>
        <v>0</v>
      </c>
      <c r="J324" s="289">
        <f t="shared" ca="1" si="949"/>
        <v>0</v>
      </c>
      <c r="K324" s="289">
        <f t="shared" ca="1" si="949"/>
        <v>0</v>
      </c>
      <c r="L324" s="289">
        <f t="shared" ca="1" si="949"/>
        <v>0</v>
      </c>
      <c r="M324" s="289">
        <f t="shared" ca="1" si="949"/>
        <v>0</v>
      </c>
      <c r="N324" s="289">
        <f t="shared" ca="1" si="949"/>
        <v>0</v>
      </c>
      <c r="O324" s="289">
        <f t="shared" ca="1" si="949"/>
        <v>0</v>
      </c>
      <c r="P324" s="289">
        <f t="shared" ca="1" si="949"/>
        <v>0</v>
      </c>
      <c r="Q324" s="289">
        <f t="shared" ca="1" si="949"/>
        <v>0</v>
      </c>
      <c r="R324" s="289">
        <f t="shared" ca="1" si="949"/>
        <v>0</v>
      </c>
      <c r="S324" s="289">
        <f t="shared" ca="1" si="949"/>
        <v>0</v>
      </c>
      <c r="T324" s="289">
        <f t="shared" ca="1" si="949"/>
        <v>0</v>
      </c>
      <c r="U324" s="289">
        <f t="shared" ca="1" si="949"/>
        <v>0</v>
      </c>
      <c r="V324" s="289">
        <f t="shared" ca="1" si="949"/>
        <v>0</v>
      </c>
      <c r="W324" s="289">
        <f t="shared" ca="1" si="949"/>
        <v>0</v>
      </c>
      <c r="X324" s="289">
        <f t="shared" ca="1" si="949"/>
        <v>0</v>
      </c>
      <c r="Y324" s="289">
        <f t="shared" ca="1" si="949"/>
        <v>0</v>
      </c>
      <c r="Z324" s="289">
        <f t="shared" ca="1" si="949"/>
        <v>0</v>
      </c>
      <c r="AA324" s="289">
        <f t="shared" ca="1" si="949"/>
        <v>0</v>
      </c>
      <c r="AB324" s="289">
        <f t="shared" ca="1" si="949"/>
        <v>0</v>
      </c>
      <c r="AC324" s="289">
        <f t="shared" ca="1" si="949"/>
        <v>0</v>
      </c>
      <c r="AD324" s="289">
        <f t="shared" ca="1" si="949"/>
        <v>0</v>
      </c>
      <c r="AE324" s="289">
        <f t="shared" ca="1" si="949"/>
        <v>0</v>
      </c>
      <c r="AF324" s="289">
        <f t="shared" ca="1" si="949"/>
        <v>0</v>
      </c>
      <c r="AG324" s="289">
        <f t="shared" ca="1" si="949"/>
        <v>0</v>
      </c>
      <c r="AH324" s="289">
        <f t="shared" ca="1" si="949"/>
        <v>0</v>
      </c>
      <c r="AI324" s="289">
        <f t="shared" ca="1" si="949"/>
        <v>0</v>
      </c>
      <c r="AJ324" s="289">
        <f t="shared" ca="1" si="949"/>
        <v>0</v>
      </c>
      <c r="AK324" s="289">
        <f t="shared" ca="1" si="952"/>
        <v>0</v>
      </c>
      <c r="AL324" s="289">
        <f t="shared" ca="1" si="950"/>
        <v>0</v>
      </c>
    </row>
    <row r="325" spans="1:38" hidden="1" outlineLevel="1">
      <c r="A325" s="15" t="str">
        <f>'ANNEX 1 Emission Factors'!B28</f>
        <v>Emission factor 2 (project-specific)</v>
      </c>
      <c r="B325" s="15"/>
      <c r="C325" s="15" t="str">
        <f>'ANNEX 1 Emission Factors'!F28</f>
        <v/>
      </c>
      <c r="D325" s="354">
        <f>'ANNEX 1 Emission Factors'!D28</f>
        <v>0</v>
      </c>
      <c r="E325" s="15" t="str">
        <f>'ANNEX 1 Emission Factors'!E28</f>
        <v>Scope 2</v>
      </c>
      <c r="F325" s="15"/>
      <c r="G325" s="15"/>
      <c r="H325" s="289">
        <f t="shared" ca="1" si="951"/>
        <v>0</v>
      </c>
      <c r="I325" s="289">
        <f t="shared" ca="1" si="949"/>
        <v>0</v>
      </c>
      <c r="J325" s="289">
        <f t="shared" ca="1" si="949"/>
        <v>0</v>
      </c>
      <c r="K325" s="289">
        <f t="shared" ca="1" si="949"/>
        <v>0</v>
      </c>
      <c r="L325" s="289">
        <f t="shared" ca="1" si="949"/>
        <v>0</v>
      </c>
      <c r="M325" s="289">
        <f t="shared" ca="1" si="949"/>
        <v>0</v>
      </c>
      <c r="N325" s="289">
        <f t="shared" ca="1" si="949"/>
        <v>0</v>
      </c>
      <c r="O325" s="289">
        <f t="shared" ca="1" si="949"/>
        <v>0</v>
      </c>
      <c r="P325" s="289">
        <f t="shared" ca="1" si="949"/>
        <v>0</v>
      </c>
      <c r="Q325" s="289">
        <f t="shared" ca="1" si="949"/>
        <v>0</v>
      </c>
      <c r="R325" s="289">
        <f t="shared" ca="1" si="949"/>
        <v>0</v>
      </c>
      <c r="S325" s="289">
        <f t="shared" ca="1" si="949"/>
        <v>0</v>
      </c>
      <c r="T325" s="289">
        <f t="shared" ca="1" si="949"/>
        <v>0</v>
      </c>
      <c r="U325" s="289">
        <f t="shared" ca="1" si="949"/>
        <v>0</v>
      </c>
      <c r="V325" s="289">
        <f t="shared" ca="1" si="949"/>
        <v>0</v>
      </c>
      <c r="W325" s="289">
        <f t="shared" ca="1" si="949"/>
        <v>0</v>
      </c>
      <c r="X325" s="289">
        <f t="shared" ca="1" si="949"/>
        <v>0</v>
      </c>
      <c r="Y325" s="289">
        <f t="shared" ca="1" si="949"/>
        <v>0</v>
      </c>
      <c r="Z325" s="289">
        <f t="shared" ca="1" si="949"/>
        <v>0</v>
      </c>
      <c r="AA325" s="289">
        <f t="shared" ca="1" si="949"/>
        <v>0</v>
      </c>
      <c r="AB325" s="289">
        <f t="shared" ca="1" si="949"/>
        <v>0</v>
      </c>
      <c r="AC325" s="289">
        <f t="shared" ca="1" si="949"/>
        <v>0</v>
      </c>
      <c r="AD325" s="289">
        <f t="shared" ca="1" si="949"/>
        <v>0</v>
      </c>
      <c r="AE325" s="289">
        <f t="shared" ca="1" si="949"/>
        <v>0</v>
      </c>
      <c r="AF325" s="289">
        <f t="shared" ca="1" si="949"/>
        <v>0</v>
      </c>
      <c r="AG325" s="289">
        <f t="shared" ca="1" si="949"/>
        <v>0</v>
      </c>
      <c r="AH325" s="289">
        <f t="shared" ca="1" si="949"/>
        <v>0</v>
      </c>
      <c r="AI325" s="289">
        <f t="shared" ca="1" si="949"/>
        <v>0</v>
      </c>
      <c r="AJ325" s="289">
        <f t="shared" ca="1" si="949"/>
        <v>0</v>
      </c>
      <c r="AK325" s="289">
        <f t="shared" ca="1" si="952"/>
        <v>0</v>
      </c>
      <c r="AL325" s="289">
        <f t="shared" ca="1" si="950"/>
        <v>0</v>
      </c>
    </row>
    <row r="326" spans="1:38" hidden="1" outlineLevel="1">
      <c r="A326" s="15" t="str">
        <f>'ANNEX 1 Emission Factors'!B29</f>
        <v>Emission factor 3 (project-specific)</v>
      </c>
      <c r="B326" s="15"/>
      <c r="C326" s="15" t="str">
        <f>'ANNEX 1 Emission Factors'!F29</f>
        <v/>
      </c>
      <c r="D326" s="354">
        <f>'ANNEX 1 Emission Factors'!D29</f>
        <v>0</v>
      </c>
      <c r="E326" s="15" t="str">
        <f>'ANNEX 1 Emission Factors'!E29</f>
        <v>Scope 2</v>
      </c>
      <c r="F326" s="15"/>
      <c r="G326" s="15"/>
      <c r="H326" s="289">
        <f t="shared" ca="1" si="951"/>
        <v>0</v>
      </c>
      <c r="I326" s="289">
        <f t="shared" ca="1" si="949"/>
        <v>0</v>
      </c>
      <c r="J326" s="289">
        <f t="shared" ca="1" si="949"/>
        <v>0</v>
      </c>
      <c r="K326" s="289">
        <f t="shared" ca="1" si="949"/>
        <v>0</v>
      </c>
      <c r="L326" s="289">
        <f t="shared" ca="1" si="949"/>
        <v>0</v>
      </c>
      <c r="M326" s="289">
        <f t="shared" ca="1" si="949"/>
        <v>0</v>
      </c>
      <c r="N326" s="289">
        <f t="shared" ca="1" si="949"/>
        <v>0</v>
      </c>
      <c r="O326" s="289">
        <f t="shared" ca="1" si="949"/>
        <v>0</v>
      </c>
      <c r="P326" s="289">
        <f t="shared" ca="1" si="949"/>
        <v>0</v>
      </c>
      <c r="Q326" s="289">
        <f t="shared" ca="1" si="949"/>
        <v>0</v>
      </c>
      <c r="R326" s="289">
        <f t="shared" ca="1" si="949"/>
        <v>0</v>
      </c>
      <c r="S326" s="289">
        <f t="shared" ca="1" si="949"/>
        <v>0</v>
      </c>
      <c r="T326" s="289">
        <f t="shared" ca="1" si="949"/>
        <v>0</v>
      </c>
      <c r="U326" s="289">
        <f t="shared" ca="1" si="949"/>
        <v>0</v>
      </c>
      <c r="V326" s="289">
        <f t="shared" ca="1" si="949"/>
        <v>0</v>
      </c>
      <c r="W326" s="289">
        <f t="shared" ca="1" si="949"/>
        <v>0</v>
      </c>
      <c r="X326" s="289">
        <f t="shared" ca="1" si="949"/>
        <v>0</v>
      </c>
      <c r="Y326" s="289">
        <f t="shared" ca="1" si="949"/>
        <v>0</v>
      </c>
      <c r="Z326" s="289">
        <f t="shared" ca="1" si="949"/>
        <v>0</v>
      </c>
      <c r="AA326" s="289">
        <f t="shared" ref="AA326:AJ326" ca="1" si="953">SUMIF($C$32:$E$100,$A326,AA$34:AA$102)</f>
        <v>0</v>
      </c>
      <c r="AB326" s="289">
        <f t="shared" ca="1" si="953"/>
        <v>0</v>
      </c>
      <c r="AC326" s="289">
        <f t="shared" ca="1" si="953"/>
        <v>0</v>
      </c>
      <c r="AD326" s="289">
        <f t="shared" ca="1" si="953"/>
        <v>0</v>
      </c>
      <c r="AE326" s="289">
        <f t="shared" ca="1" si="953"/>
        <v>0</v>
      </c>
      <c r="AF326" s="289">
        <f t="shared" ca="1" si="953"/>
        <v>0</v>
      </c>
      <c r="AG326" s="289">
        <f t="shared" ca="1" si="953"/>
        <v>0</v>
      </c>
      <c r="AH326" s="289">
        <f t="shared" ca="1" si="953"/>
        <v>0</v>
      </c>
      <c r="AI326" s="289">
        <f t="shared" ca="1" si="953"/>
        <v>0</v>
      </c>
      <c r="AJ326" s="289">
        <f t="shared" ca="1" si="953"/>
        <v>0</v>
      </c>
      <c r="AK326" s="289">
        <f t="shared" ca="1" si="952"/>
        <v>0</v>
      </c>
      <c r="AL326" s="289">
        <f t="shared" ca="1" si="950"/>
        <v>0</v>
      </c>
    </row>
    <row r="327" spans="1:38" hidden="1" outlineLevel="1">
      <c r="A327" s="15"/>
      <c r="B327" s="15"/>
      <c r="C327" s="15"/>
      <c r="D327" s="354"/>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row>
    <row r="328" spans="1:38" hidden="1" outlineLevel="1">
      <c r="A328" s="387" t="s">
        <v>518</v>
      </c>
      <c r="B328" s="15"/>
      <c r="C328" s="15"/>
      <c r="D328" s="354"/>
      <c r="E328" s="15"/>
      <c r="F328" s="15"/>
      <c r="G328" s="15"/>
      <c r="H328" s="355"/>
      <c r="I328" s="355"/>
      <c r="J328" s="355"/>
      <c r="K328" s="355"/>
      <c r="L328" s="355"/>
      <c r="M328" s="355"/>
      <c r="N328" s="355"/>
      <c r="O328" s="355"/>
      <c r="P328" s="355"/>
      <c r="Q328" s="355"/>
      <c r="R328" s="355"/>
      <c r="S328" s="355"/>
      <c r="T328" s="355"/>
      <c r="U328" s="355"/>
      <c r="V328" s="355"/>
      <c r="W328" s="355"/>
      <c r="X328" s="355"/>
      <c r="Y328" s="355"/>
      <c r="Z328" s="355"/>
      <c r="AA328" s="355"/>
      <c r="AB328" s="355"/>
      <c r="AC328" s="355"/>
      <c r="AD328" s="355"/>
      <c r="AE328" s="355"/>
      <c r="AF328" s="355"/>
      <c r="AG328" s="355"/>
      <c r="AH328" s="355"/>
      <c r="AI328" s="355"/>
      <c r="AJ328" s="355"/>
      <c r="AK328" s="355"/>
      <c r="AL328" s="355"/>
    </row>
    <row r="329" spans="1:38" hidden="1" outlineLevel="1">
      <c r="A329" s="15" t="str">
        <f t="shared" ref="A329:A335" si="954">A320</f>
        <v>Electricity Mix Germany</v>
      </c>
      <c r="B329" s="15"/>
      <c r="C329" s="15"/>
      <c r="D329" s="354"/>
      <c r="E329" s="15"/>
      <c r="F329" s="15"/>
      <c r="G329" s="15"/>
      <c r="H329" s="355">
        <f>VLOOKUP($A329,'ANNEX 1 Emission Factors'!$B$23:$AR$29,COLUMNS('ANNEX 1 Emission Factors'!$B:$H)+(H$6-2014),FALSE)</f>
        <v>0.58940000000000003</v>
      </c>
      <c r="I329" s="355">
        <f>VLOOKUP($A329,'ANNEX 1 Emission Factors'!$B$23:$AR$29,COLUMNS('ANNEX 1 Emission Factors'!$B:$H)+(I$6-2014),FALSE)</f>
        <v>0.58074000000000003</v>
      </c>
      <c r="J329" s="355">
        <f>VLOOKUP($A329,'ANNEX 1 Emission Factors'!$B$23:$AR$29,COLUMNS('ANNEX 1 Emission Factors'!$B:$H)+(J$6-2014),FALSE)</f>
        <v>0.57208000000000003</v>
      </c>
      <c r="K329" s="355">
        <f>VLOOKUP($A329,'ANNEX 1 Emission Factors'!$B$23:$AR$29,COLUMNS('ANNEX 1 Emission Factors'!$B:$H)+(K$6-2014),FALSE)</f>
        <v>0.56342000000000003</v>
      </c>
      <c r="L329" s="355">
        <f>VLOOKUP($A329,'ANNEX 1 Emission Factors'!$B$23:$AR$29,COLUMNS('ANNEX 1 Emission Factors'!$B:$H)+(L$6-2014),FALSE)</f>
        <v>0.55476000000000003</v>
      </c>
      <c r="M329" s="355">
        <f>VLOOKUP($A329,'ANNEX 1 Emission Factors'!$B$23:$AR$29,COLUMNS('ANNEX 1 Emission Factors'!$B:$H)+(M$6-2014),FALSE)</f>
        <v>0.54610000000000003</v>
      </c>
      <c r="N329" s="355">
        <f>VLOOKUP($A329,'ANNEX 1 Emission Factors'!$B$23:$AR$29,COLUMNS('ANNEX 1 Emission Factors'!$B:$H)+(N$6-2014),FALSE)</f>
        <v>0.53744000000000003</v>
      </c>
      <c r="O329" s="355">
        <f>VLOOKUP($A329,'ANNEX 1 Emission Factors'!$B$23:$AR$29,COLUMNS('ANNEX 1 Emission Factors'!$B:$H)+(O$6-2014),FALSE)</f>
        <v>0.52878000000000003</v>
      </c>
      <c r="P329" s="355">
        <f>VLOOKUP($A329,'ANNEX 1 Emission Factors'!$B$23:$AR$29,COLUMNS('ANNEX 1 Emission Factors'!$B:$H)+(P$6-2014),FALSE)</f>
        <v>0.52012000000000003</v>
      </c>
      <c r="Q329" s="355">
        <f>VLOOKUP($A329,'ANNEX 1 Emission Factors'!$B$23:$AR$29,COLUMNS('ANNEX 1 Emission Factors'!$B:$H)+(Q$6-2014),FALSE)</f>
        <v>0.51146000000000003</v>
      </c>
      <c r="R329" s="355">
        <f>VLOOKUP($A329,'ANNEX 1 Emission Factors'!$B$23:$AR$29,COLUMNS('ANNEX 1 Emission Factors'!$B:$H)+(R$6-2014),FALSE)</f>
        <v>0.50280000000000002</v>
      </c>
      <c r="S329" s="355">
        <f>VLOOKUP($A329,'ANNEX 1 Emission Factors'!$B$23:$AR$29,COLUMNS('ANNEX 1 Emission Factors'!$B:$H)+(S$6-2014),FALSE)</f>
        <v>0.49388000000000004</v>
      </c>
      <c r="T329" s="355">
        <f>VLOOKUP($A329,'ANNEX 1 Emission Factors'!$B$23:$AR$29,COLUMNS('ANNEX 1 Emission Factors'!$B:$H)+(T$6-2014),FALSE)</f>
        <v>0.48496000000000006</v>
      </c>
      <c r="U329" s="355">
        <f>VLOOKUP($A329,'ANNEX 1 Emission Factors'!$B$23:$AR$29,COLUMNS('ANNEX 1 Emission Factors'!$B:$H)+(U$6-2014),FALSE)</f>
        <v>0.47604000000000007</v>
      </c>
      <c r="V329" s="355">
        <f>VLOOKUP($A329,'ANNEX 1 Emission Factors'!$B$23:$AR$29,COLUMNS('ANNEX 1 Emission Factors'!$B:$H)+(V$6-2014),FALSE)</f>
        <v>0.46712000000000009</v>
      </c>
      <c r="W329" s="355">
        <f>VLOOKUP($A329,'ANNEX 1 Emission Factors'!$B$23:$AR$29,COLUMNS('ANNEX 1 Emission Factors'!$B:$H)+(W$6-2014),FALSE)</f>
        <v>0.45820000000000011</v>
      </c>
      <c r="X329" s="355">
        <f>VLOOKUP($A329,'ANNEX 1 Emission Factors'!$B$23:$AR$29,COLUMNS('ANNEX 1 Emission Factors'!$B:$H)+(X$6-2014),FALSE)</f>
        <v>0.44928000000000012</v>
      </c>
      <c r="Y329" s="355">
        <f>VLOOKUP($A329,'ANNEX 1 Emission Factors'!$B$23:$AR$29,COLUMNS('ANNEX 1 Emission Factors'!$B:$H)+(Y$6-2014),FALSE)</f>
        <v>0.44036000000000014</v>
      </c>
      <c r="Z329" s="355">
        <f>VLOOKUP($A329,'ANNEX 1 Emission Factors'!$B$23:$AR$29,COLUMNS('ANNEX 1 Emission Factors'!$B:$H)+(Z$6-2014),FALSE)</f>
        <v>0.43144000000000016</v>
      </c>
      <c r="AA329" s="355">
        <f>VLOOKUP($A329,'ANNEX 1 Emission Factors'!$B$23:$AR$29,COLUMNS('ANNEX 1 Emission Factors'!$B:$H)+(AA$6-2014),FALSE)</f>
        <v>0.42252000000000017</v>
      </c>
      <c r="AB329" s="355">
        <f>VLOOKUP($A329,'ANNEX 1 Emission Factors'!$B$23:$AR$29,COLUMNS('ANNEX 1 Emission Factors'!$B:$H)+(AB$6-2014),FALSE)</f>
        <v>0.41360000000000002</v>
      </c>
      <c r="AC329" s="355">
        <f>VLOOKUP($A329,'ANNEX 1 Emission Factors'!$B$23:$AR$29,COLUMNS('ANNEX 1 Emission Factors'!$B:$H)+(AC$6-2014),FALSE)</f>
        <v>0.40762000000000004</v>
      </c>
      <c r="AD329" s="355">
        <f>VLOOKUP($A329,'ANNEX 1 Emission Factors'!$B$23:$AR$29,COLUMNS('ANNEX 1 Emission Factors'!$B:$H)+(AD$6-2014),FALSE)</f>
        <v>0.40164000000000005</v>
      </c>
      <c r="AE329" s="355">
        <f>VLOOKUP($A329,'ANNEX 1 Emission Factors'!$B$23:$AR$29,COLUMNS('ANNEX 1 Emission Factors'!$B:$H)+(AE$6-2014),FALSE)</f>
        <v>0.39566000000000007</v>
      </c>
      <c r="AF329" s="355">
        <f>VLOOKUP($A329,'ANNEX 1 Emission Factors'!$B$23:$AR$29,COLUMNS('ANNEX 1 Emission Factors'!$B:$H)+(AF$6-2014),FALSE)</f>
        <v>0.38968000000000008</v>
      </c>
      <c r="AG329" s="355">
        <f>VLOOKUP($A329,'ANNEX 1 Emission Factors'!$B$23:$AR$29,COLUMNS('ANNEX 1 Emission Factors'!$B:$H)+(AG$6-2014),FALSE)</f>
        <v>0.3837000000000001</v>
      </c>
      <c r="AH329" s="355">
        <f>VLOOKUP($A329,'ANNEX 1 Emission Factors'!$B$23:$AR$29,COLUMNS('ANNEX 1 Emission Factors'!$B:$H)+(AH$6-2014),FALSE)</f>
        <v>0.37772000000000011</v>
      </c>
      <c r="AI329" s="355">
        <f>VLOOKUP($A329,'ANNEX 1 Emission Factors'!$B$23:$AR$29,COLUMNS('ANNEX 1 Emission Factors'!$B:$H)+(AI$6-2014),FALSE)</f>
        <v>0.37174000000000013</v>
      </c>
      <c r="AJ329" s="355">
        <f>VLOOKUP($A329,'ANNEX 1 Emission Factors'!$B$23:$AR$29,COLUMNS('ANNEX 1 Emission Factors'!$B:$H)+(AJ$6-2014),FALSE)</f>
        <v>0.36576000000000014</v>
      </c>
      <c r="AK329" s="355">
        <f>VLOOKUP($A329,'ANNEX 1 Emission Factors'!$B$23:$AR$29,COLUMNS('ANNEX 1 Emission Factors'!$B:$H)+(AK$6-2014),FALSE)</f>
        <v>0.35978000000000016</v>
      </c>
      <c r="AL329" s="355">
        <f>VLOOKUP($A329,'ANNEX 1 Emission Factors'!$B$23:$AR$29,COLUMNS('ANNEX 1 Emission Factors'!$B:$H)+(AL$6-2014),FALSE)</f>
        <v>0.3538</v>
      </c>
    </row>
    <row r="330" spans="1:38" hidden="1" outlineLevel="1">
      <c r="A330" s="15" t="str">
        <f t="shared" si="954"/>
        <v>'Green Electricity'-Mix 1 (supplier-specific)</v>
      </c>
      <c r="B330" s="15"/>
      <c r="C330" s="15"/>
      <c r="D330" s="354"/>
      <c r="E330" s="15"/>
      <c r="F330" s="15"/>
      <c r="G330" s="15"/>
      <c r="H330" s="355" t="str">
        <f>VLOOKUP($A330,'ANNEX 1 Emission Factors'!$B$23:$AR$29,COLUMNS('ANNEX 1 Emission Factors'!$B:$H)+(H$6-2014),FALSE)</f>
        <v>Calculation in ANNEX 2</v>
      </c>
      <c r="I330" s="355" t="str">
        <f>VLOOKUP($A330,'ANNEX 1 Emission Factors'!$B$23:$AR$29,COLUMNS('ANNEX 1 Emission Factors'!$B:$H)+(I$6-2014),FALSE)</f>
        <v>Calculation in ANNEX 2</v>
      </c>
      <c r="J330" s="355" t="str">
        <f>VLOOKUP($A330,'ANNEX 1 Emission Factors'!$B$23:$AR$29,COLUMNS('ANNEX 1 Emission Factors'!$B:$H)+(J$6-2014),FALSE)</f>
        <v>Calculation in ANNEX 2</v>
      </c>
      <c r="K330" s="355" t="str">
        <f>VLOOKUP($A330,'ANNEX 1 Emission Factors'!$B$23:$AR$29,COLUMNS('ANNEX 1 Emission Factors'!$B:$H)+(K$6-2014),FALSE)</f>
        <v>Calculation in ANNEX 2</v>
      </c>
      <c r="L330" s="355" t="str">
        <f>VLOOKUP($A330,'ANNEX 1 Emission Factors'!$B$23:$AR$29,COLUMNS('ANNEX 1 Emission Factors'!$B:$H)+(L$6-2014),FALSE)</f>
        <v>Calculation in ANNEX 2</v>
      </c>
      <c r="M330" s="355" t="str">
        <f>VLOOKUP($A330,'ANNEX 1 Emission Factors'!$B$23:$AR$29,COLUMNS('ANNEX 1 Emission Factors'!$B:$H)+(M$6-2014),FALSE)</f>
        <v>Calculation in ANNEX 2</v>
      </c>
      <c r="N330" s="355" t="str">
        <f>VLOOKUP($A330,'ANNEX 1 Emission Factors'!$B$23:$AR$29,COLUMNS('ANNEX 1 Emission Factors'!$B:$H)+(N$6-2014),FALSE)</f>
        <v>Calculation in ANNEX 2</v>
      </c>
      <c r="O330" s="355" t="str">
        <f>VLOOKUP($A330,'ANNEX 1 Emission Factors'!$B$23:$AR$29,COLUMNS('ANNEX 1 Emission Factors'!$B:$H)+(O$6-2014),FALSE)</f>
        <v>Calculation in ANNEX 2</v>
      </c>
      <c r="P330" s="355" t="str">
        <f>VLOOKUP($A330,'ANNEX 1 Emission Factors'!$B$23:$AR$29,COLUMNS('ANNEX 1 Emission Factors'!$B:$H)+(P$6-2014),FALSE)</f>
        <v>Calculation in ANNEX 2</v>
      </c>
      <c r="Q330" s="355" t="str">
        <f>VLOOKUP($A330,'ANNEX 1 Emission Factors'!$B$23:$AR$29,COLUMNS('ANNEX 1 Emission Factors'!$B:$H)+(Q$6-2014),FALSE)</f>
        <v>Calculation in ANNEX 2</v>
      </c>
      <c r="R330" s="355" t="str">
        <f>VLOOKUP($A330,'ANNEX 1 Emission Factors'!$B$23:$AR$29,COLUMNS('ANNEX 1 Emission Factors'!$B:$H)+(R$6-2014),FALSE)</f>
        <v>Calculation in ANNEX 2</v>
      </c>
      <c r="S330" s="355" t="str">
        <f>VLOOKUP($A330,'ANNEX 1 Emission Factors'!$B$23:$AR$29,COLUMNS('ANNEX 1 Emission Factors'!$B:$H)+(S$6-2014),FALSE)</f>
        <v>Calculation in ANNEX 2</v>
      </c>
      <c r="T330" s="355" t="str">
        <f>VLOOKUP($A330,'ANNEX 1 Emission Factors'!$B$23:$AR$29,COLUMNS('ANNEX 1 Emission Factors'!$B:$H)+(T$6-2014),FALSE)</f>
        <v>Calculation in ANNEX 2</v>
      </c>
      <c r="U330" s="355" t="str">
        <f>VLOOKUP($A330,'ANNEX 1 Emission Factors'!$B$23:$AR$29,COLUMNS('ANNEX 1 Emission Factors'!$B:$H)+(U$6-2014),FALSE)</f>
        <v>Calculation in ANNEX 2</v>
      </c>
      <c r="V330" s="355" t="str">
        <f>VLOOKUP($A330,'ANNEX 1 Emission Factors'!$B$23:$AR$29,COLUMNS('ANNEX 1 Emission Factors'!$B:$H)+(V$6-2014),FALSE)</f>
        <v>Calculation in ANNEX 2</v>
      </c>
      <c r="W330" s="355" t="str">
        <f>VLOOKUP($A330,'ANNEX 1 Emission Factors'!$B$23:$AR$29,COLUMNS('ANNEX 1 Emission Factors'!$B:$H)+(W$6-2014),FALSE)</f>
        <v>Calculation in ANNEX 2</v>
      </c>
      <c r="X330" s="355" t="str">
        <f>VLOOKUP($A330,'ANNEX 1 Emission Factors'!$B$23:$AR$29,COLUMNS('ANNEX 1 Emission Factors'!$B:$H)+(X$6-2014),FALSE)</f>
        <v>Calculation in ANNEX 2</v>
      </c>
      <c r="Y330" s="355" t="str">
        <f>VLOOKUP($A330,'ANNEX 1 Emission Factors'!$B$23:$AR$29,COLUMNS('ANNEX 1 Emission Factors'!$B:$H)+(Y$6-2014),FALSE)</f>
        <v>Calculation in ANNEX 2</v>
      </c>
      <c r="Z330" s="355" t="str">
        <f>VLOOKUP($A330,'ANNEX 1 Emission Factors'!$B$23:$AR$29,COLUMNS('ANNEX 1 Emission Factors'!$B:$H)+(Z$6-2014),FALSE)</f>
        <v>Calculation in ANNEX 2</v>
      </c>
      <c r="AA330" s="355" t="str">
        <f>VLOOKUP($A330,'ANNEX 1 Emission Factors'!$B$23:$AR$29,COLUMNS('ANNEX 1 Emission Factors'!$B:$H)+(AA$6-2014),FALSE)</f>
        <v>Calculation in ANNEX 2</v>
      </c>
      <c r="AB330" s="355" t="str">
        <f>VLOOKUP($A330,'ANNEX 1 Emission Factors'!$B$23:$AR$29,COLUMNS('ANNEX 1 Emission Factors'!$B:$H)+(AB$6-2014),FALSE)</f>
        <v>Calculation in ANNEX 2</v>
      </c>
      <c r="AC330" s="355" t="str">
        <f>VLOOKUP($A330,'ANNEX 1 Emission Factors'!$B$23:$AR$29,COLUMNS('ANNEX 1 Emission Factors'!$B:$H)+(AC$6-2014),FALSE)</f>
        <v>Calculation in ANNEX 2</v>
      </c>
      <c r="AD330" s="355" t="str">
        <f>VLOOKUP($A330,'ANNEX 1 Emission Factors'!$B$23:$AR$29,COLUMNS('ANNEX 1 Emission Factors'!$B:$H)+(AD$6-2014),FALSE)</f>
        <v>Calculation in ANNEX 2</v>
      </c>
      <c r="AE330" s="355" t="str">
        <f>VLOOKUP($A330,'ANNEX 1 Emission Factors'!$B$23:$AR$29,COLUMNS('ANNEX 1 Emission Factors'!$B:$H)+(AE$6-2014),FALSE)</f>
        <v>Calculation in ANNEX 2</v>
      </c>
      <c r="AF330" s="355" t="str">
        <f>VLOOKUP($A330,'ANNEX 1 Emission Factors'!$B$23:$AR$29,COLUMNS('ANNEX 1 Emission Factors'!$B:$H)+(AF$6-2014),FALSE)</f>
        <v>Calculation in ANNEX 2</v>
      </c>
      <c r="AG330" s="355" t="str">
        <f>VLOOKUP($A330,'ANNEX 1 Emission Factors'!$B$23:$AR$29,COLUMNS('ANNEX 1 Emission Factors'!$B:$H)+(AG$6-2014),FALSE)</f>
        <v>Calculation in ANNEX 2</v>
      </c>
      <c r="AH330" s="355" t="str">
        <f>VLOOKUP($A330,'ANNEX 1 Emission Factors'!$B$23:$AR$29,COLUMNS('ANNEX 1 Emission Factors'!$B:$H)+(AH$6-2014),FALSE)</f>
        <v>Calculation in ANNEX 2</v>
      </c>
      <c r="AI330" s="355" t="str">
        <f>VLOOKUP($A330,'ANNEX 1 Emission Factors'!$B$23:$AR$29,COLUMNS('ANNEX 1 Emission Factors'!$B:$H)+(AI$6-2014),FALSE)</f>
        <v>Calculation in ANNEX 2</v>
      </c>
      <c r="AJ330" s="355" t="str">
        <f>VLOOKUP($A330,'ANNEX 1 Emission Factors'!$B$23:$AR$29,COLUMNS('ANNEX 1 Emission Factors'!$B:$H)+(AJ$6-2014),FALSE)</f>
        <v>Calculation in ANNEX 2</v>
      </c>
      <c r="AK330" s="355" t="str">
        <f>VLOOKUP($A330,'ANNEX 1 Emission Factors'!$B$23:$AR$29,COLUMNS('ANNEX 1 Emission Factors'!$B:$H)+(AK$6-2014),FALSE)</f>
        <v>Calculation in ANNEX 2</v>
      </c>
      <c r="AL330" s="355" t="str">
        <f>VLOOKUP($A330,'ANNEX 1 Emission Factors'!$B$23:$AR$29,COLUMNS('ANNEX 1 Emission Factors'!$B:$H)+(AL$6-2014),FALSE)</f>
        <v>Calculation in ANNEX 2</v>
      </c>
    </row>
    <row r="331" spans="1:38" hidden="1" outlineLevel="1">
      <c r="A331" s="15" t="str">
        <f t="shared" si="954"/>
        <v>'Green Electricity'-Mix 2 (supplier-specific)</v>
      </c>
      <c r="B331" s="15"/>
      <c r="C331" s="15"/>
      <c r="D331" s="354"/>
      <c r="E331" s="15"/>
      <c r="F331" s="15"/>
      <c r="G331" s="15"/>
      <c r="H331" s="355" t="str">
        <f>VLOOKUP($A331,'ANNEX 1 Emission Factors'!$B$23:$AR$29,COLUMNS('ANNEX 1 Emission Factors'!$B:$H)+(H$6-2014),FALSE)</f>
        <v>Calculation in ANNEX 2</v>
      </c>
      <c r="I331" s="355" t="str">
        <f>VLOOKUP($A331,'ANNEX 1 Emission Factors'!$B$23:$AR$29,COLUMNS('ANNEX 1 Emission Factors'!$B:$H)+(I$6-2014),FALSE)</f>
        <v>Calculation in ANNEX 2</v>
      </c>
      <c r="J331" s="355" t="str">
        <f>VLOOKUP($A331,'ANNEX 1 Emission Factors'!$B$23:$AR$29,COLUMNS('ANNEX 1 Emission Factors'!$B:$H)+(J$6-2014),FALSE)</f>
        <v>Calculation in ANNEX 2</v>
      </c>
      <c r="K331" s="355" t="str">
        <f>VLOOKUP($A331,'ANNEX 1 Emission Factors'!$B$23:$AR$29,COLUMNS('ANNEX 1 Emission Factors'!$B:$H)+(K$6-2014),FALSE)</f>
        <v>Calculation in ANNEX 2</v>
      </c>
      <c r="L331" s="355" t="str">
        <f>VLOOKUP($A331,'ANNEX 1 Emission Factors'!$B$23:$AR$29,COLUMNS('ANNEX 1 Emission Factors'!$B:$H)+(L$6-2014),FALSE)</f>
        <v>Calculation in ANNEX 2</v>
      </c>
      <c r="M331" s="355" t="str">
        <f>VLOOKUP($A331,'ANNEX 1 Emission Factors'!$B$23:$AR$29,COLUMNS('ANNEX 1 Emission Factors'!$B:$H)+(M$6-2014),FALSE)</f>
        <v>Calculation in ANNEX 2</v>
      </c>
      <c r="N331" s="355" t="str">
        <f>VLOOKUP($A331,'ANNEX 1 Emission Factors'!$B$23:$AR$29,COLUMNS('ANNEX 1 Emission Factors'!$B:$H)+(N$6-2014),FALSE)</f>
        <v>Calculation in ANNEX 2</v>
      </c>
      <c r="O331" s="355" t="str">
        <f>VLOOKUP($A331,'ANNEX 1 Emission Factors'!$B$23:$AR$29,COLUMNS('ANNEX 1 Emission Factors'!$B:$H)+(O$6-2014),FALSE)</f>
        <v>Calculation in ANNEX 2</v>
      </c>
      <c r="P331" s="355" t="str">
        <f>VLOOKUP($A331,'ANNEX 1 Emission Factors'!$B$23:$AR$29,COLUMNS('ANNEX 1 Emission Factors'!$B:$H)+(P$6-2014),FALSE)</f>
        <v>Calculation in ANNEX 2</v>
      </c>
      <c r="Q331" s="355" t="str">
        <f>VLOOKUP($A331,'ANNEX 1 Emission Factors'!$B$23:$AR$29,COLUMNS('ANNEX 1 Emission Factors'!$B:$H)+(Q$6-2014),FALSE)</f>
        <v>Calculation in ANNEX 2</v>
      </c>
      <c r="R331" s="355" t="str">
        <f>VLOOKUP($A331,'ANNEX 1 Emission Factors'!$B$23:$AR$29,COLUMNS('ANNEX 1 Emission Factors'!$B:$H)+(R$6-2014),FALSE)</f>
        <v>Calculation in ANNEX 2</v>
      </c>
      <c r="S331" s="355" t="str">
        <f>VLOOKUP($A331,'ANNEX 1 Emission Factors'!$B$23:$AR$29,COLUMNS('ANNEX 1 Emission Factors'!$B:$H)+(S$6-2014),FALSE)</f>
        <v>Calculation in ANNEX 2</v>
      </c>
      <c r="T331" s="355" t="str">
        <f>VLOOKUP($A331,'ANNEX 1 Emission Factors'!$B$23:$AR$29,COLUMNS('ANNEX 1 Emission Factors'!$B:$H)+(T$6-2014),FALSE)</f>
        <v>Calculation in ANNEX 2</v>
      </c>
      <c r="U331" s="355" t="str">
        <f>VLOOKUP($A331,'ANNEX 1 Emission Factors'!$B$23:$AR$29,COLUMNS('ANNEX 1 Emission Factors'!$B:$H)+(U$6-2014),FALSE)</f>
        <v>Calculation in ANNEX 2</v>
      </c>
      <c r="V331" s="355" t="str">
        <f>VLOOKUP($A331,'ANNEX 1 Emission Factors'!$B$23:$AR$29,COLUMNS('ANNEX 1 Emission Factors'!$B:$H)+(V$6-2014),FALSE)</f>
        <v>Calculation in ANNEX 2</v>
      </c>
      <c r="W331" s="355" t="str">
        <f>VLOOKUP($A331,'ANNEX 1 Emission Factors'!$B$23:$AR$29,COLUMNS('ANNEX 1 Emission Factors'!$B:$H)+(W$6-2014),FALSE)</f>
        <v>Calculation in ANNEX 2</v>
      </c>
      <c r="X331" s="355" t="str">
        <f>VLOOKUP($A331,'ANNEX 1 Emission Factors'!$B$23:$AR$29,COLUMNS('ANNEX 1 Emission Factors'!$B:$H)+(X$6-2014),FALSE)</f>
        <v>Calculation in ANNEX 2</v>
      </c>
      <c r="Y331" s="355" t="str">
        <f>VLOOKUP($A331,'ANNEX 1 Emission Factors'!$B$23:$AR$29,COLUMNS('ANNEX 1 Emission Factors'!$B:$H)+(Y$6-2014),FALSE)</f>
        <v>Calculation in ANNEX 2</v>
      </c>
      <c r="Z331" s="355" t="str">
        <f>VLOOKUP($A331,'ANNEX 1 Emission Factors'!$B$23:$AR$29,COLUMNS('ANNEX 1 Emission Factors'!$B:$H)+(Z$6-2014),FALSE)</f>
        <v>Calculation in ANNEX 2</v>
      </c>
      <c r="AA331" s="355" t="str">
        <f>VLOOKUP($A331,'ANNEX 1 Emission Factors'!$B$23:$AR$29,COLUMNS('ANNEX 1 Emission Factors'!$B:$H)+(AA$6-2014),FALSE)</f>
        <v>Calculation in ANNEX 2</v>
      </c>
      <c r="AB331" s="355" t="str">
        <f>VLOOKUP($A331,'ANNEX 1 Emission Factors'!$B$23:$AR$29,COLUMNS('ANNEX 1 Emission Factors'!$B:$H)+(AB$6-2014),FALSE)</f>
        <v>Calculation in ANNEX 2</v>
      </c>
      <c r="AC331" s="355" t="str">
        <f>VLOOKUP($A331,'ANNEX 1 Emission Factors'!$B$23:$AR$29,COLUMNS('ANNEX 1 Emission Factors'!$B:$H)+(AC$6-2014),FALSE)</f>
        <v>Calculation in ANNEX 2</v>
      </c>
      <c r="AD331" s="355" t="str">
        <f>VLOOKUP($A331,'ANNEX 1 Emission Factors'!$B$23:$AR$29,COLUMNS('ANNEX 1 Emission Factors'!$B:$H)+(AD$6-2014),FALSE)</f>
        <v>Calculation in ANNEX 2</v>
      </c>
      <c r="AE331" s="355" t="str">
        <f>VLOOKUP($A331,'ANNEX 1 Emission Factors'!$B$23:$AR$29,COLUMNS('ANNEX 1 Emission Factors'!$B:$H)+(AE$6-2014),FALSE)</f>
        <v>Calculation in ANNEX 2</v>
      </c>
      <c r="AF331" s="355" t="str">
        <f>VLOOKUP($A331,'ANNEX 1 Emission Factors'!$B$23:$AR$29,COLUMNS('ANNEX 1 Emission Factors'!$B:$H)+(AF$6-2014),FALSE)</f>
        <v>Calculation in ANNEX 2</v>
      </c>
      <c r="AG331" s="355" t="str">
        <f>VLOOKUP($A331,'ANNEX 1 Emission Factors'!$B$23:$AR$29,COLUMNS('ANNEX 1 Emission Factors'!$B:$H)+(AG$6-2014),FALSE)</f>
        <v>Calculation in ANNEX 2</v>
      </c>
      <c r="AH331" s="355" t="str">
        <f>VLOOKUP($A331,'ANNEX 1 Emission Factors'!$B$23:$AR$29,COLUMNS('ANNEX 1 Emission Factors'!$B:$H)+(AH$6-2014),FALSE)</f>
        <v>Calculation in ANNEX 2</v>
      </c>
      <c r="AI331" s="355" t="str">
        <f>VLOOKUP($A331,'ANNEX 1 Emission Factors'!$B$23:$AR$29,COLUMNS('ANNEX 1 Emission Factors'!$B:$H)+(AI$6-2014),FALSE)</f>
        <v>Calculation in ANNEX 2</v>
      </c>
      <c r="AJ331" s="355" t="str">
        <f>VLOOKUP($A331,'ANNEX 1 Emission Factors'!$B$23:$AR$29,COLUMNS('ANNEX 1 Emission Factors'!$B:$H)+(AJ$6-2014),FALSE)</f>
        <v>Calculation in ANNEX 2</v>
      </c>
      <c r="AK331" s="355" t="str">
        <f>VLOOKUP($A331,'ANNEX 1 Emission Factors'!$B$23:$AR$29,COLUMNS('ANNEX 1 Emission Factors'!$B:$H)+(AK$6-2014),FALSE)</f>
        <v>Calculation in ANNEX 2</v>
      </c>
      <c r="AL331" s="355" t="str">
        <f>VLOOKUP($A331,'ANNEX 1 Emission Factors'!$B$23:$AR$29,COLUMNS('ANNEX 1 Emission Factors'!$B:$H)+(AL$6-2014),FALSE)</f>
        <v>Calculation in ANNEX 2</v>
      </c>
    </row>
    <row r="332" spans="1:38" hidden="1" outlineLevel="1">
      <c r="A332" s="15" t="str">
        <f t="shared" si="954"/>
        <v>'Green Electricity'-Mix 3 (supplier-specific)</v>
      </c>
      <c r="B332" s="15"/>
      <c r="C332" s="15"/>
      <c r="D332" s="354"/>
      <c r="E332" s="15"/>
      <c r="F332" s="15"/>
      <c r="G332" s="15"/>
      <c r="H332" s="355" t="str">
        <f>VLOOKUP($A332,'ANNEX 1 Emission Factors'!$B$23:$AR$29,COLUMNS('ANNEX 1 Emission Factors'!$B:$H)+(H$6-2014),FALSE)</f>
        <v>Calculation in ANNEX 2</v>
      </c>
      <c r="I332" s="355" t="str">
        <f>VLOOKUP($A332,'ANNEX 1 Emission Factors'!$B$23:$AR$29,COLUMNS('ANNEX 1 Emission Factors'!$B:$H)+(I$6-2014),FALSE)</f>
        <v>Calculation in ANNEX 2</v>
      </c>
      <c r="J332" s="355" t="str">
        <f>VLOOKUP($A332,'ANNEX 1 Emission Factors'!$B$23:$AR$29,COLUMNS('ANNEX 1 Emission Factors'!$B:$H)+(J$6-2014),FALSE)</f>
        <v>Calculation in ANNEX 2</v>
      </c>
      <c r="K332" s="355" t="str">
        <f>VLOOKUP($A332,'ANNEX 1 Emission Factors'!$B$23:$AR$29,COLUMNS('ANNEX 1 Emission Factors'!$B:$H)+(K$6-2014),FALSE)</f>
        <v>Calculation in ANNEX 2</v>
      </c>
      <c r="L332" s="355" t="str">
        <f>VLOOKUP($A332,'ANNEX 1 Emission Factors'!$B$23:$AR$29,COLUMNS('ANNEX 1 Emission Factors'!$B:$H)+(L$6-2014),FALSE)</f>
        <v>Calculation in ANNEX 2</v>
      </c>
      <c r="M332" s="355" t="str">
        <f>VLOOKUP($A332,'ANNEX 1 Emission Factors'!$B$23:$AR$29,COLUMNS('ANNEX 1 Emission Factors'!$B:$H)+(M$6-2014),FALSE)</f>
        <v>Calculation in ANNEX 2</v>
      </c>
      <c r="N332" s="355" t="str">
        <f>VLOOKUP($A332,'ANNEX 1 Emission Factors'!$B$23:$AR$29,COLUMNS('ANNEX 1 Emission Factors'!$B:$H)+(N$6-2014),FALSE)</f>
        <v>Calculation in ANNEX 2</v>
      </c>
      <c r="O332" s="355" t="str">
        <f>VLOOKUP($A332,'ANNEX 1 Emission Factors'!$B$23:$AR$29,COLUMNS('ANNEX 1 Emission Factors'!$B:$H)+(O$6-2014),FALSE)</f>
        <v>Calculation in ANNEX 2</v>
      </c>
      <c r="P332" s="355" t="str">
        <f>VLOOKUP($A332,'ANNEX 1 Emission Factors'!$B$23:$AR$29,COLUMNS('ANNEX 1 Emission Factors'!$B:$H)+(P$6-2014),FALSE)</f>
        <v>Calculation in ANNEX 2</v>
      </c>
      <c r="Q332" s="355" t="str">
        <f>VLOOKUP($A332,'ANNEX 1 Emission Factors'!$B$23:$AR$29,COLUMNS('ANNEX 1 Emission Factors'!$B:$H)+(Q$6-2014),FALSE)</f>
        <v>Calculation in ANNEX 2</v>
      </c>
      <c r="R332" s="355" t="str">
        <f>VLOOKUP($A332,'ANNEX 1 Emission Factors'!$B$23:$AR$29,COLUMNS('ANNEX 1 Emission Factors'!$B:$H)+(R$6-2014),FALSE)</f>
        <v>Calculation in ANNEX 2</v>
      </c>
      <c r="S332" s="355" t="str">
        <f>VLOOKUP($A332,'ANNEX 1 Emission Factors'!$B$23:$AR$29,COLUMNS('ANNEX 1 Emission Factors'!$B:$H)+(S$6-2014),FALSE)</f>
        <v>Calculation in ANNEX 2</v>
      </c>
      <c r="T332" s="355" t="str">
        <f>VLOOKUP($A332,'ANNEX 1 Emission Factors'!$B$23:$AR$29,COLUMNS('ANNEX 1 Emission Factors'!$B:$H)+(T$6-2014),FALSE)</f>
        <v>Calculation in ANNEX 2</v>
      </c>
      <c r="U332" s="355" t="str">
        <f>VLOOKUP($A332,'ANNEX 1 Emission Factors'!$B$23:$AR$29,COLUMNS('ANNEX 1 Emission Factors'!$B:$H)+(U$6-2014),FALSE)</f>
        <v>Calculation in ANNEX 2</v>
      </c>
      <c r="V332" s="355" t="str">
        <f>VLOOKUP($A332,'ANNEX 1 Emission Factors'!$B$23:$AR$29,COLUMNS('ANNEX 1 Emission Factors'!$B:$H)+(V$6-2014),FALSE)</f>
        <v>Calculation in ANNEX 2</v>
      </c>
      <c r="W332" s="355" t="str">
        <f>VLOOKUP($A332,'ANNEX 1 Emission Factors'!$B$23:$AR$29,COLUMNS('ANNEX 1 Emission Factors'!$B:$H)+(W$6-2014),FALSE)</f>
        <v>Calculation in ANNEX 2</v>
      </c>
      <c r="X332" s="355" t="str">
        <f>VLOOKUP($A332,'ANNEX 1 Emission Factors'!$B$23:$AR$29,COLUMNS('ANNEX 1 Emission Factors'!$B:$H)+(X$6-2014),FALSE)</f>
        <v>Calculation in ANNEX 2</v>
      </c>
      <c r="Y332" s="355" t="str">
        <f>VLOOKUP($A332,'ANNEX 1 Emission Factors'!$B$23:$AR$29,COLUMNS('ANNEX 1 Emission Factors'!$B:$H)+(Y$6-2014),FALSE)</f>
        <v>Calculation in ANNEX 2</v>
      </c>
      <c r="Z332" s="355" t="str">
        <f>VLOOKUP($A332,'ANNEX 1 Emission Factors'!$B$23:$AR$29,COLUMNS('ANNEX 1 Emission Factors'!$B:$H)+(Z$6-2014),FALSE)</f>
        <v>Calculation in ANNEX 2</v>
      </c>
      <c r="AA332" s="355" t="str">
        <f>VLOOKUP($A332,'ANNEX 1 Emission Factors'!$B$23:$AR$29,COLUMNS('ANNEX 1 Emission Factors'!$B:$H)+(AA$6-2014),FALSE)</f>
        <v>Calculation in ANNEX 2</v>
      </c>
      <c r="AB332" s="355" t="str">
        <f>VLOOKUP($A332,'ANNEX 1 Emission Factors'!$B$23:$AR$29,COLUMNS('ANNEX 1 Emission Factors'!$B:$H)+(AB$6-2014),FALSE)</f>
        <v>Calculation in ANNEX 2</v>
      </c>
      <c r="AC332" s="355" t="str">
        <f>VLOOKUP($A332,'ANNEX 1 Emission Factors'!$B$23:$AR$29,COLUMNS('ANNEX 1 Emission Factors'!$B:$H)+(AC$6-2014),FALSE)</f>
        <v>Calculation in ANNEX 2</v>
      </c>
      <c r="AD332" s="355" t="str">
        <f>VLOOKUP($A332,'ANNEX 1 Emission Factors'!$B$23:$AR$29,COLUMNS('ANNEX 1 Emission Factors'!$B:$H)+(AD$6-2014),FALSE)</f>
        <v>Calculation in ANNEX 2</v>
      </c>
      <c r="AE332" s="355" t="str">
        <f>VLOOKUP($A332,'ANNEX 1 Emission Factors'!$B$23:$AR$29,COLUMNS('ANNEX 1 Emission Factors'!$B:$H)+(AE$6-2014),FALSE)</f>
        <v>Calculation in ANNEX 2</v>
      </c>
      <c r="AF332" s="355" t="str">
        <f>VLOOKUP($A332,'ANNEX 1 Emission Factors'!$B$23:$AR$29,COLUMNS('ANNEX 1 Emission Factors'!$B:$H)+(AF$6-2014),FALSE)</f>
        <v>Calculation in ANNEX 2</v>
      </c>
      <c r="AG332" s="355" t="str">
        <f>VLOOKUP($A332,'ANNEX 1 Emission Factors'!$B$23:$AR$29,COLUMNS('ANNEX 1 Emission Factors'!$B:$H)+(AG$6-2014),FALSE)</f>
        <v>Calculation in ANNEX 2</v>
      </c>
      <c r="AH332" s="355" t="str">
        <f>VLOOKUP($A332,'ANNEX 1 Emission Factors'!$B$23:$AR$29,COLUMNS('ANNEX 1 Emission Factors'!$B:$H)+(AH$6-2014),FALSE)</f>
        <v>Calculation in ANNEX 2</v>
      </c>
      <c r="AI332" s="355" t="str">
        <f>VLOOKUP($A332,'ANNEX 1 Emission Factors'!$B$23:$AR$29,COLUMNS('ANNEX 1 Emission Factors'!$B:$H)+(AI$6-2014),FALSE)</f>
        <v>Calculation in ANNEX 2</v>
      </c>
      <c r="AJ332" s="355" t="str">
        <f>VLOOKUP($A332,'ANNEX 1 Emission Factors'!$B$23:$AR$29,COLUMNS('ANNEX 1 Emission Factors'!$B:$H)+(AJ$6-2014),FALSE)</f>
        <v>Calculation in ANNEX 2</v>
      </c>
      <c r="AK332" s="355" t="str">
        <f>VLOOKUP($A332,'ANNEX 1 Emission Factors'!$B$23:$AR$29,COLUMNS('ANNEX 1 Emission Factors'!$B:$H)+(AK$6-2014),FALSE)</f>
        <v>Calculation in ANNEX 2</v>
      </c>
      <c r="AL332" s="355" t="str">
        <f>VLOOKUP($A332,'ANNEX 1 Emission Factors'!$B$23:$AR$29,COLUMNS('ANNEX 1 Emission Factors'!$B:$H)+(AL$6-2014),FALSE)</f>
        <v>Calculation in ANNEX 2</v>
      </c>
    </row>
    <row r="333" spans="1:38" hidden="1" outlineLevel="1">
      <c r="A333" s="15" t="str">
        <f t="shared" si="954"/>
        <v>Emission factor 1 (project-specific)</v>
      </c>
      <c r="B333" s="15"/>
      <c r="C333" s="15"/>
      <c r="D333" s="354"/>
      <c r="E333" s="15"/>
      <c r="F333" s="15"/>
      <c r="G333" s="15"/>
      <c r="H333" s="355" t="str">
        <f>VLOOKUP($A333,'ANNEX 1 Emission Factors'!$B$23:$AR$29,COLUMNS('ANNEX 1 Emission Factors'!$B:$H)+(H$6-2014),FALSE)</f>
        <v>Calculation in ANNEX 2</v>
      </c>
      <c r="I333" s="355" t="str">
        <f>VLOOKUP($A333,'ANNEX 1 Emission Factors'!$B$23:$AR$29,COLUMNS('ANNEX 1 Emission Factors'!$B:$H)+(I$6-2014),FALSE)</f>
        <v>Calculation in ANNEX 2</v>
      </c>
      <c r="J333" s="355" t="str">
        <f>VLOOKUP($A333,'ANNEX 1 Emission Factors'!$B$23:$AR$29,COLUMNS('ANNEX 1 Emission Factors'!$B:$H)+(J$6-2014),FALSE)</f>
        <v>Calculation in ANNEX 2</v>
      </c>
      <c r="K333" s="355" t="str">
        <f>VLOOKUP($A333,'ANNEX 1 Emission Factors'!$B$23:$AR$29,COLUMNS('ANNEX 1 Emission Factors'!$B:$H)+(K$6-2014),FALSE)</f>
        <v>Calculation in ANNEX 2</v>
      </c>
      <c r="L333" s="355" t="str">
        <f>VLOOKUP($A333,'ANNEX 1 Emission Factors'!$B$23:$AR$29,COLUMNS('ANNEX 1 Emission Factors'!$B:$H)+(L$6-2014),FALSE)</f>
        <v>Calculation in ANNEX 2</v>
      </c>
      <c r="M333" s="355" t="str">
        <f>VLOOKUP($A333,'ANNEX 1 Emission Factors'!$B$23:$AR$29,COLUMNS('ANNEX 1 Emission Factors'!$B:$H)+(M$6-2014),FALSE)</f>
        <v>Calculation in ANNEX 2</v>
      </c>
      <c r="N333" s="355" t="str">
        <f>VLOOKUP($A333,'ANNEX 1 Emission Factors'!$B$23:$AR$29,COLUMNS('ANNEX 1 Emission Factors'!$B:$H)+(N$6-2014),FALSE)</f>
        <v>Calculation in ANNEX 2</v>
      </c>
      <c r="O333" s="355" t="str">
        <f>VLOOKUP($A333,'ANNEX 1 Emission Factors'!$B$23:$AR$29,COLUMNS('ANNEX 1 Emission Factors'!$B:$H)+(O$6-2014),FALSE)</f>
        <v>Calculation in ANNEX 2</v>
      </c>
      <c r="P333" s="355" t="str">
        <f>VLOOKUP($A333,'ANNEX 1 Emission Factors'!$B$23:$AR$29,COLUMNS('ANNEX 1 Emission Factors'!$B:$H)+(P$6-2014),FALSE)</f>
        <v>Calculation in ANNEX 2</v>
      </c>
      <c r="Q333" s="355" t="str">
        <f>VLOOKUP($A333,'ANNEX 1 Emission Factors'!$B$23:$AR$29,COLUMNS('ANNEX 1 Emission Factors'!$B:$H)+(Q$6-2014),FALSE)</f>
        <v>Calculation in ANNEX 2</v>
      </c>
      <c r="R333" s="355" t="str">
        <f>VLOOKUP($A333,'ANNEX 1 Emission Factors'!$B$23:$AR$29,COLUMNS('ANNEX 1 Emission Factors'!$B:$H)+(R$6-2014),FALSE)</f>
        <v>Calculation in ANNEX 2</v>
      </c>
      <c r="S333" s="355" t="str">
        <f>VLOOKUP($A333,'ANNEX 1 Emission Factors'!$B$23:$AR$29,COLUMNS('ANNEX 1 Emission Factors'!$B:$H)+(S$6-2014),FALSE)</f>
        <v>Calculation in ANNEX 2</v>
      </c>
      <c r="T333" s="355" t="str">
        <f>VLOOKUP($A333,'ANNEX 1 Emission Factors'!$B$23:$AR$29,COLUMNS('ANNEX 1 Emission Factors'!$B:$H)+(T$6-2014),FALSE)</f>
        <v>Calculation in ANNEX 2</v>
      </c>
      <c r="U333" s="355" t="str">
        <f>VLOOKUP($A333,'ANNEX 1 Emission Factors'!$B$23:$AR$29,COLUMNS('ANNEX 1 Emission Factors'!$B:$H)+(U$6-2014),FALSE)</f>
        <v>Calculation in ANNEX 2</v>
      </c>
      <c r="V333" s="355" t="str">
        <f>VLOOKUP($A333,'ANNEX 1 Emission Factors'!$B$23:$AR$29,COLUMNS('ANNEX 1 Emission Factors'!$B:$H)+(V$6-2014),FALSE)</f>
        <v>Calculation in ANNEX 2</v>
      </c>
      <c r="W333" s="355" t="str">
        <f>VLOOKUP($A333,'ANNEX 1 Emission Factors'!$B$23:$AR$29,COLUMNS('ANNEX 1 Emission Factors'!$B:$H)+(W$6-2014),FALSE)</f>
        <v>Calculation in ANNEX 2</v>
      </c>
      <c r="X333" s="355" t="str">
        <f>VLOOKUP($A333,'ANNEX 1 Emission Factors'!$B$23:$AR$29,COLUMNS('ANNEX 1 Emission Factors'!$B:$H)+(X$6-2014),FALSE)</f>
        <v>Calculation in ANNEX 2</v>
      </c>
      <c r="Y333" s="355" t="str">
        <f>VLOOKUP($A333,'ANNEX 1 Emission Factors'!$B$23:$AR$29,COLUMNS('ANNEX 1 Emission Factors'!$B:$H)+(Y$6-2014),FALSE)</f>
        <v>Calculation in ANNEX 2</v>
      </c>
      <c r="Z333" s="355" t="str">
        <f>VLOOKUP($A333,'ANNEX 1 Emission Factors'!$B$23:$AR$29,COLUMNS('ANNEX 1 Emission Factors'!$B:$H)+(Z$6-2014),FALSE)</f>
        <v>Calculation in ANNEX 2</v>
      </c>
      <c r="AA333" s="355" t="str">
        <f>VLOOKUP($A333,'ANNEX 1 Emission Factors'!$B$23:$AR$29,COLUMNS('ANNEX 1 Emission Factors'!$B:$H)+(AA$6-2014),FALSE)</f>
        <v>Calculation in ANNEX 2</v>
      </c>
      <c r="AB333" s="355" t="str">
        <f>VLOOKUP($A333,'ANNEX 1 Emission Factors'!$B$23:$AR$29,COLUMNS('ANNEX 1 Emission Factors'!$B:$H)+(AB$6-2014),FALSE)</f>
        <v>Calculation in ANNEX 2</v>
      </c>
      <c r="AC333" s="355" t="str">
        <f>VLOOKUP($A333,'ANNEX 1 Emission Factors'!$B$23:$AR$29,COLUMNS('ANNEX 1 Emission Factors'!$B:$H)+(AC$6-2014),FALSE)</f>
        <v>Calculation in ANNEX 2</v>
      </c>
      <c r="AD333" s="355" t="str">
        <f>VLOOKUP($A333,'ANNEX 1 Emission Factors'!$B$23:$AR$29,COLUMNS('ANNEX 1 Emission Factors'!$B:$H)+(AD$6-2014),FALSE)</f>
        <v>Calculation in ANNEX 2</v>
      </c>
      <c r="AE333" s="355" t="str">
        <f>VLOOKUP($A333,'ANNEX 1 Emission Factors'!$B$23:$AR$29,COLUMNS('ANNEX 1 Emission Factors'!$B:$H)+(AE$6-2014),FALSE)</f>
        <v>Calculation in ANNEX 2</v>
      </c>
      <c r="AF333" s="355" t="str">
        <f>VLOOKUP($A333,'ANNEX 1 Emission Factors'!$B$23:$AR$29,COLUMNS('ANNEX 1 Emission Factors'!$B:$H)+(AF$6-2014),FALSE)</f>
        <v>Calculation in ANNEX 2</v>
      </c>
      <c r="AG333" s="355" t="str">
        <f>VLOOKUP($A333,'ANNEX 1 Emission Factors'!$B$23:$AR$29,COLUMNS('ANNEX 1 Emission Factors'!$B:$H)+(AG$6-2014),FALSE)</f>
        <v>Calculation in ANNEX 2</v>
      </c>
      <c r="AH333" s="355" t="str">
        <f>VLOOKUP($A333,'ANNEX 1 Emission Factors'!$B$23:$AR$29,COLUMNS('ANNEX 1 Emission Factors'!$B:$H)+(AH$6-2014),FALSE)</f>
        <v>Calculation in ANNEX 2</v>
      </c>
      <c r="AI333" s="355" t="str">
        <f>VLOOKUP($A333,'ANNEX 1 Emission Factors'!$B$23:$AR$29,COLUMNS('ANNEX 1 Emission Factors'!$B:$H)+(AI$6-2014),FALSE)</f>
        <v>Calculation in ANNEX 2</v>
      </c>
      <c r="AJ333" s="355" t="str">
        <f>VLOOKUP($A333,'ANNEX 1 Emission Factors'!$B$23:$AR$29,COLUMNS('ANNEX 1 Emission Factors'!$B:$H)+(AJ$6-2014),FALSE)</f>
        <v>Calculation in ANNEX 2</v>
      </c>
      <c r="AK333" s="355" t="str">
        <f>VLOOKUP($A333,'ANNEX 1 Emission Factors'!$B$23:$AR$29,COLUMNS('ANNEX 1 Emission Factors'!$B:$H)+(AK$6-2014),FALSE)</f>
        <v>Calculation in ANNEX 2</v>
      </c>
      <c r="AL333" s="355" t="str">
        <f>VLOOKUP($A333,'ANNEX 1 Emission Factors'!$B$23:$AR$29,COLUMNS('ANNEX 1 Emission Factors'!$B:$H)+(AL$6-2014),FALSE)</f>
        <v>Calculation in ANNEX 2</v>
      </c>
    </row>
    <row r="334" spans="1:38" hidden="1" outlineLevel="1">
      <c r="A334" s="15" t="str">
        <f t="shared" si="954"/>
        <v>Emission factor 2 (project-specific)</v>
      </c>
      <c r="B334" s="15"/>
      <c r="C334" s="15"/>
      <c r="D334" s="354"/>
      <c r="E334" s="15"/>
      <c r="F334" s="15"/>
      <c r="G334" s="15"/>
      <c r="H334" s="355" t="str">
        <f>VLOOKUP($A334,'ANNEX 1 Emission Factors'!$B$23:$AR$29,COLUMNS('ANNEX 1 Emission Factors'!$B:$H)+(H$6-2014),FALSE)</f>
        <v>Calculation in ANNEX 2</v>
      </c>
      <c r="I334" s="355" t="str">
        <f>VLOOKUP($A334,'ANNEX 1 Emission Factors'!$B$23:$AR$29,COLUMNS('ANNEX 1 Emission Factors'!$B:$H)+(I$6-2014),FALSE)</f>
        <v>Calculation in ANNEX 2</v>
      </c>
      <c r="J334" s="355" t="str">
        <f>VLOOKUP($A334,'ANNEX 1 Emission Factors'!$B$23:$AR$29,COLUMNS('ANNEX 1 Emission Factors'!$B:$H)+(J$6-2014),FALSE)</f>
        <v>Calculation in ANNEX 2</v>
      </c>
      <c r="K334" s="355" t="str">
        <f>VLOOKUP($A334,'ANNEX 1 Emission Factors'!$B$23:$AR$29,COLUMNS('ANNEX 1 Emission Factors'!$B:$H)+(K$6-2014),FALSE)</f>
        <v>Calculation in ANNEX 2</v>
      </c>
      <c r="L334" s="355" t="str">
        <f>VLOOKUP($A334,'ANNEX 1 Emission Factors'!$B$23:$AR$29,COLUMNS('ANNEX 1 Emission Factors'!$B:$H)+(L$6-2014),FALSE)</f>
        <v>Calculation in ANNEX 2</v>
      </c>
      <c r="M334" s="355" t="str">
        <f>VLOOKUP($A334,'ANNEX 1 Emission Factors'!$B$23:$AR$29,COLUMNS('ANNEX 1 Emission Factors'!$B:$H)+(M$6-2014),FALSE)</f>
        <v>Calculation in ANNEX 2</v>
      </c>
      <c r="N334" s="355" t="str">
        <f>VLOOKUP($A334,'ANNEX 1 Emission Factors'!$B$23:$AR$29,COLUMNS('ANNEX 1 Emission Factors'!$B:$H)+(N$6-2014),FALSE)</f>
        <v>Calculation in ANNEX 2</v>
      </c>
      <c r="O334" s="355" t="str">
        <f>VLOOKUP($A334,'ANNEX 1 Emission Factors'!$B$23:$AR$29,COLUMNS('ANNEX 1 Emission Factors'!$B:$H)+(O$6-2014),FALSE)</f>
        <v>Calculation in ANNEX 2</v>
      </c>
      <c r="P334" s="355" t="str">
        <f>VLOOKUP($A334,'ANNEX 1 Emission Factors'!$B$23:$AR$29,COLUMNS('ANNEX 1 Emission Factors'!$B:$H)+(P$6-2014),FALSE)</f>
        <v>Calculation in ANNEX 2</v>
      </c>
      <c r="Q334" s="355" t="str">
        <f>VLOOKUP($A334,'ANNEX 1 Emission Factors'!$B$23:$AR$29,COLUMNS('ANNEX 1 Emission Factors'!$B:$H)+(Q$6-2014),FALSE)</f>
        <v>Calculation in ANNEX 2</v>
      </c>
      <c r="R334" s="355" t="str">
        <f>VLOOKUP($A334,'ANNEX 1 Emission Factors'!$B$23:$AR$29,COLUMNS('ANNEX 1 Emission Factors'!$B:$H)+(R$6-2014),FALSE)</f>
        <v>Calculation in ANNEX 2</v>
      </c>
      <c r="S334" s="355" t="str">
        <f>VLOOKUP($A334,'ANNEX 1 Emission Factors'!$B$23:$AR$29,COLUMNS('ANNEX 1 Emission Factors'!$B:$H)+(S$6-2014),FALSE)</f>
        <v>Calculation in ANNEX 2</v>
      </c>
      <c r="T334" s="355" t="str">
        <f>VLOOKUP($A334,'ANNEX 1 Emission Factors'!$B$23:$AR$29,COLUMNS('ANNEX 1 Emission Factors'!$B:$H)+(T$6-2014),FALSE)</f>
        <v>Calculation in ANNEX 2</v>
      </c>
      <c r="U334" s="355" t="str">
        <f>VLOOKUP($A334,'ANNEX 1 Emission Factors'!$B$23:$AR$29,COLUMNS('ANNEX 1 Emission Factors'!$B:$H)+(U$6-2014),FALSE)</f>
        <v>Calculation in ANNEX 2</v>
      </c>
      <c r="V334" s="355" t="str">
        <f>VLOOKUP($A334,'ANNEX 1 Emission Factors'!$B$23:$AR$29,COLUMNS('ANNEX 1 Emission Factors'!$B:$H)+(V$6-2014),FALSE)</f>
        <v>Calculation in ANNEX 2</v>
      </c>
      <c r="W334" s="355" t="str">
        <f>VLOOKUP($A334,'ANNEX 1 Emission Factors'!$B$23:$AR$29,COLUMNS('ANNEX 1 Emission Factors'!$B:$H)+(W$6-2014),FALSE)</f>
        <v>Calculation in ANNEX 2</v>
      </c>
      <c r="X334" s="355" t="str">
        <f>VLOOKUP($A334,'ANNEX 1 Emission Factors'!$B$23:$AR$29,COLUMNS('ANNEX 1 Emission Factors'!$B:$H)+(X$6-2014),FALSE)</f>
        <v>Calculation in ANNEX 2</v>
      </c>
      <c r="Y334" s="355" t="str">
        <f>VLOOKUP($A334,'ANNEX 1 Emission Factors'!$B$23:$AR$29,COLUMNS('ANNEX 1 Emission Factors'!$B:$H)+(Y$6-2014),FALSE)</f>
        <v>Calculation in ANNEX 2</v>
      </c>
      <c r="Z334" s="355" t="str">
        <f>VLOOKUP($A334,'ANNEX 1 Emission Factors'!$B$23:$AR$29,COLUMNS('ANNEX 1 Emission Factors'!$B:$H)+(Z$6-2014),FALSE)</f>
        <v>Calculation in ANNEX 2</v>
      </c>
      <c r="AA334" s="355" t="str">
        <f>VLOOKUP($A334,'ANNEX 1 Emission Factors'!$B$23:$AR$29,COLUMNS('ANNEX 1 Emission Factors'!$B:$H)+(AA$6-2014),FALSE)</f>
        <v>Calculation in ANNEX 2</v>
      </c>
      <c r="AB334" s="355" t="str">
        <f>VLOOKUP($A334,'ANNEX 1 Emission Factors'!$B$23:$AR$29,COLUMNS('ANNEX 1 Emission Factors'!$B:$H)+(AB$6-2014),FALSE)</f>
        <v>Calculation in ANNEX 2</v>
      </c>
      <c r="AC334" s="355" t="str">
        <f>VLOOKUP($A334,'ANNEX 1 Emission Factors'!$B$23:$AR$29,COLUMNS('ANNEX 1 Emission Factors'!$B:$H)+(AC$6-2014),FALSE)</f>
        <v>Calculation in ANNEX 2</v>
      </c>
      <c r="AD334" s="355" t="str">
        <f>VLOOKUP($A334,'ANNEX 1 Emission Factors'!$B$23:$AR$29,COLUMNS('ANNEX 1 Emission Factors'!$B:$H)+(AD$6-2014),FALSE)</f>
        <v>Calculation in ANNEX 2</v>
      </c>
      <c r="AE334" s="355" t="str">
        <f>VLOOKUP($A334,'ANNEX 1 Emission Factors'!$B$23:$AR$29,COLUMNS('ANNEX 1 Emission Factors'!$B:$H)+(AE$6-2014),FALSE)</f>
        <v>Calculation in ANNEX 2</v>
      </c>
      <c r="AF334" s="355" t="str">
        <f>VLOOKUP($A334,'ANNEX 1 Emission Factors'!$B$23:$AR$29,COLUMNS('ANNEX 1 Emission Factors'!$B:$H)+(AF$6-2014),FALSE)</f>
        <v>Calculation in ANNEX 2</v>
      </c>
      <c r="AG334" s="355" t="str">
        <f>VLOOKUP($A334,'ANNEX 1 Emission Factors'!$B$23:$AR$29,COLUMNS('ANNEX 1 Emission Factors'!$B:$H)+(AG$6-2014),FALSE)</f>
        <v>Calculation in ANNEX 2</v>
      </c>
      <c r="AH334" s="355" t="str">
        <f>VLOOKUP($A334,'ANNEX 1 Emission Factors'!$B$23:$AR$29,COLUMNS('ANNEX 1 Emission Factors'!$B:$H)+(AH$6-2014),FALSE)</f>
        <v>Calculation in ANNEX 2</v>
      </c>
      <c r="AI334" s="355" t="str">
        <f>VLOOKUP($A334,'ANNEX 1 Emission Factors'!$B$23:$AR$29,COLUMNS('ANNEX 1 Emission Factors'!$B:$H)+(AI$6-2014),FALSE)</f>
        <v>Calculation in ANNEX 2</v>
      </c>
      <c r="AJ334" s="355" t="str">
        <f>VLOOKUP($A334,'ANNEX 1 Emission Factors'!$B$23:$AR$29,COLUMNS('ANNEX 1 Emission Factors'!$B:$H)+(AJ$6-2014),FALSE)</f>
        <v>Calculation in ANNEX 2</v>
      </c>
      <c r="AK334" s="355" t="str">
        <f>VLOOKUP($A334,'ANNEX 1 Emission Factors'!$B$23:$AR$29,COLUMNS('ANNEX 1 Emission Factors'!$B:$H)+(AK$6-2014),FALSE)</f>
        <v>Calculation in ANNEX 2</v>
      </c>
      <c r="AL334" s="355" t="str">
        <f>VLOOKUP($A334,'ANNEX 1 Emission Factors'!$B$23:$AR$29,COLUMNS('ANNEX 1 Emission Factors'!$B:$H)+(AL$6-2014),FALSE)</f>
        <v>Calculation in ANNEX 2</v>
      </c>
    </row>
    <row r="335" spans="1:38" hidden="1" outlineLevel="1">
      <c r="A335" s="15" t="str">
        <f t="shared" si="954"/>
        <v>Emission factor 3 (project-specific)</v>
      </c>
      <c r="B335" s="15"/>
      <c r="C335" s="15"/>
      <c r="D335" s="354"/>
      <c r="E335" s="15"/>
      <c r="F335" s="15"/>
      <c r="G335" s="15"/>
      <c r="H335" s="355" t="str">
        <f>VLOOKUP($A335,'ANNEX 1 Emission Factors'!$B$23:$AR$29,COLUMNS('ANNEX 1 Emission Factors'!$B:$H)+(H$6-2014),FALSE)</f>
        <v>Calculation in ANNEX 2</v>
      </c>
      <c r="I335" s="355" t="str">
        <f>VLOOKUP($A335,'ANNEX 1 Emission Factors'!$B$23:$AR$29,COLUMNS('ANNEX 1 Emission Factors'!$B:$H)+(I$6-2014),FALSE)</f>
        <v>Calculation in ANNEX 2</v>
      </c>
      <c r="J335" s="355" t="str">
        <f>VLOOKUP($A335,'ANNEX 1 Emission Factors'!$B$23:$AR$29,COLUMNS('ANNEX 1 Emission Factors'!$B:$H)+(J$6-2014),FALSE)</f>
        <v>Calculation in ANNEX 2</v>
      </c>
      <c r="K335" s="355" t="str">
        <f>VLOOKUP($A335,'ANNEX 1 Emission Factors'!$B$23:$AR$29,COLUMNS('ANNEX 1 Emission Factors'!$B:$H)+(K$6-2014),FALSE)</f>
        <v>Calculation in ANNEX 2</v>
      </c>
      <c r="L335" s="355" t="str">
        <f>VLOOKUP($A335,'ANNEX 1 Emission Factors'!$B$23:$AR$29,COLUMNS('ANNEX 1 Emission Factors'!$B:$H)+(L$6-2014),FALSE)</f>
        <v>Calculation in ANNEX 2</v>
      </c>
      <c r="M335" s="355" t="str">
        <f>VLOOKUP($A335,'ANNEX 1 Emission Factors'!$B$23:$AR$29,COLUMNS('ANNEX 1 Emission Factors'!$B:$H)+(M$6-2014),FALSE)</f>
        <v>Calculation in ANNEX 2</v>
      </c>
      <c r="N335" s="355" t="str">
        <f>VLOOKUP($A335,'ANNEX 1 Emission Factors'!$B$23:$AR$29,COLUMNS('ANNEX 1 Emission Factors'!$B:$H)+(N$6-2014),FALSE)</f>
        <v>Calculation in ANNEX 2</v>
      </c>
      <c r="O335" s="355" t="str">
        <f>VLOOKUP($A335,'ANNEX 1 Emission Factors'!$B$23:$AR$29,COLUMNS('ANNEX 1 Emission Factors'!$B:$H)+(O$6-2014),FALSE)</f>
        <v>Calculation in ANNEX 2</v>
      </c>
      <c r="P335" s="355" t="str">
        <f>VLOOKUP($A335,'ANNEX 1 Emission Factors'!$B$23:$AR$29,COLUMNS('ANNEX 1 Emission Factors'!$B:$H)+(P$6-2014),FALSE)</f>
        <v>Calculation in ANNEX 2</v>
      </c>
      <c r="Q335" s="355" t="str">
        <f>VLOOKUP($A335,'ANNEX 1 Emission Factors'!$B$23:$AR$29,COLUMNS('ANNEX 1 Emission Factors'!$B:$H)+(Q$6-2014),FALSE)</f>
        <v>Calculation in ANNEX 2</v>
      </c>
      <c r="R335" s="355" t="str">
        <f>VLOOKUP($A335,'ANNEX 1 Emission Factors'!$B$23:$AR$29,COLUMNS('ANNEX 1 Emission Factors'!$B:$H)+(R$6-2014),FALSE)</f>
        <v>Calculation in ANNEX 2</v>
      </c>
      <c r="S335" s="355" t="str">
        <f>VLOOKUP($A335,'ANNEX 1 Emission Factors'!$B$23:$AR$29,COLUMNS('ANNEX 1 Emission Factors'!$B:$H)+(S$6-2014),FALSE)</f>
        <v>Calculation in ANNEX 2</v>
      </c>
      <c r="T335" s="355" t="str">
        <f>VLOOKUP($A335,'ANNEX 1 Emission Factors'!$B$23:$AR$29,COLUMNS('ANNEX 1 Emission Factors'!$B:$H)+(T$6-2014),FALSE)</f>
        <v>Calculation in ANNEX 2</v>
      </c>
      <c r="U335" s="355" t="str">
        <f>VLOOKUP($A335,'ANNEX 1 Emission Factors'!$B$23:$AR$29,COLUMNS('ANNEX 1 Emission Factors'!$B:$H)+(U$6-2014),FALSE)</f>
        <v>Calculation in ANNEX 2</v>
      </c>
      <c r="V335" s="355" t="str">
        <f>VLOOKUP($A335,'ANNEX 1 Emission Factors'!$B$23:$AR$29,COLUMNS('ANNEX 1 Emission Factors'!$B:$H)+(V$6-2014),FALSE)</f>
        <v>Calculation in ANNEX 2</v>
      </c>
      <c r="W335" s="355" t="str">
        <f>VLOOKUP($A335,'ANNEX 1 Emission Factors'!$B$23:$AR$29,COLUMNS('ANNEX 1 Emission Factors'!$B:$H)+(W$6-2014),FALSE)</f>
        <v>Calculation in ANNEX 2</v>
      </c>
      <c r="X335" s="355" t="str">
        <f>VLOOKUP($A335,'ANNEX 1 Emission Factors'!$B$23:$AR$29,COLUMNS('ANNEX 1 Emission Factors'!$B:$H)+(X$6-2014),FALSE)</f>
        <v>Calculation in ANNEX 2</v>
      </c>
      <c r="Y335" s="355" t="str">
        <f>VLOOKUP($A335,'ANNEX 1 Emission Factors'!$B$23:$AR$29,COLUMNS('ANNEX 1 Emission Factors'!$B:$H)+(Y$6-2014),FALSE)</f>
        <v>Calculation in ANNEX 2</v>
      </c>
      <c r="Z335" s="355" t="str">
        <f>VLOOKUP($A335,'ANNEX 1 Emission Factors'!$B$23:$AR$29,COLUMNS('ANNEX 1 Emission Factors'!$B:$H)+(Z$6-2014),FALSE)</f>
        <v>Calculation in ANNEX 2</v>
      </c>
      <c r="AA335" s="355" t="str">
        <f>VLOOKUP($A335,'ANNEX 1 Emission Factors'!$B$23:$AR$29,COLUMNS('ANNEX 1 Emission Factors'!$B:$H)+(AA$6-2014),FALSE)</f>
        <v>Calculation in ANNEX 2</v>
      </c>
      <c r="AB335" s="355" t="str">
        <f>VLOOKUP($A335,'ANNEX 1 Emission Factors'!$B$23:$AR$29,COLUMNS('ANNEX 1 Emission Factors'!$B:$H)+(AB$6-2014),FALSE)</f>
        <v>Calculation in ANNEX 2</v>
      </c>
      <c r="AC335" s="355" t="str">
        <f>VLOOKUP($A335,'ANNEX 1 Emission Factors'!$B$23:$AR$29,COLUMNS('ANNEX 1 Emission Factors'!$B:$H)+(AC$6-2014),FALSE)</f>
        <v>Calculation in ANNEX 2</v>
      </c>
      <c r="AD335" s="355" t="str">
        <f>VLOOKUP($A335,'ANNEX 1 Emission Factors'!$B$23:$AR$29,COLUMNS('ANNEX 1 Emission Factors'!$B:$H)+(AD$6-2014),FALSE)</f>
        <v>Calculation in ANNEX 2</v>
      </c>
      <c r="AE335" s="355" t="str">
        <f>VLOOKUP($A335,'ANNEX 1 Emission Factors'!$B$23:$AR$29,COLUMNS('ANNEX 1 Emission Factors'!$B:$H)+(AE$6-2014),FALSE)</f>
        <v>Calculation in ANNEX 2</v>
      </c>
      <c r="AF335" s="355" t="str">
        <f>VLOOKUP($A335,'ANNEX 1 Emission Factors'!$B$23:$AR$29,COLUMNS('ANNEX 1 Emission Factors'!$B:$H)+(AF$6-2014),FALSE)</f>
        <v>Calculation in ANNEX 2</v>
      </c>
      <c r="AG335" s="355" t="str">
        <f>VLOOKUP($A335,'ANNEX 1 Emission Factors'!$B$23:$AR$29,COLUMNS('ANNEX 1 Emission Factors'!$B:$H)+(AG$6-2014),FALSE)</f>
        <v>Calculation in ANNEX 2</v>
      </c>
      <c r="AH335" s="355" t="str">
        <f>VLOOKUP($A335,'ANNEX 1 Emission Factors'!$B$23:$AR$29,COLUMNS('ANNEX 1 Emission Factors'!$B:$H)+(AH$6-2014),FALSE)</f>
        <v>Calculation in ANNEX 2</v>
      </c>
      <c r="AI335" s="355" t="str">
        <f>VLOOKUP($A335,'ANNEX 1 Emission Factors'!$B$23:$AR$29,COLUMNS('ANNEX 1 Emission Factors'!$B:$H)+(AI$6-2014),FALSE)</f>
        <v>Calculation in ANNEX 2</v>
      </c>
      <c r="AJ335" s="355" t="str">
        <f>VLOOKUP($A335,'ANNEX 1 Emission Factors'!$B$23:$AR$29,COLUMNS('ANNEX 1 Emission Factors'!$B:$H)+(AJ$6-2014),FALSE)</f>
        <v>Calculation in ANNEX 2</v>
      </c>
      <c r="AK335" s="355" t="str">
        <f>VLOOKUP($A335,'ANNEX 1 Emission Factors'!$B$23:$AR$29,COLUMNS('ANNEX 1 Emission Factors'!$B:$H)+(AK$6-2014),FALSE)</f>
        <v>Calculation in ANNEX 2</v>
      </c>
      <c r="AL335" s="355" t="str">
        <f>VLOOKUP($A335,'ANNEX 1 Emission Factors'!$B$23:$AR$29,COLUMNS('ANNEX 1 Emission Factors'!$B:$H)+(AL$6-2014),FALSE)</f>
        <v>Calculation in ANNEX 2</v>
      </c>
    </row>
    <row r="336" spans="1:38" hidden="1" outlineLevel="1">
      <c r="A336" s="15"/>
      <c r="B336" s="15"/>
      <c r="C336" s="15"/>
      <c r="D336" s="354"/>
      <c r="E336" s="15"/>
      <c r="F336" s="15"/>
      <c r="G336" s="15"/>
      <c r="H336" s="355"/>
      <c r="I336" s="355"/>
      <c r="J336" s="355"/>
      <c r="K336" s="355"/>
      <c r="L336" s="355"/>
      <c r="M336" s="355"/>
      <c r="N336" s="355"/>
      <c r="O336" s="355"/>
      <c r="P336" s="355"/>
      <c r="Q336" s="355"/>
      <c r="R336" s="355"/>
      <c r="S336" s="355"/>
      <c r="T336" s="355"/>
      <c r="U336" s="355"/>
      <c r="V336" s="355"/>
      <c r="W336" s="355"/>
      <c r="X336" s="355"/>
      <c r="Y336" s="355"/>
      <c r="Z336" s="355"/>
      <c r="AA336" s="355"/>
      <c r="AB336" s="355"/>
      <c r="AC336" s="355"/>
      <c r="AD336" s="355"/>
      <c r="AE336" s="355"/>
      <c r="AF336" s="355"/>
      <c r="AG336" s="355"/>
      <c r="AH336" s="355"/>
      <c r="AI336" s="355"/>
      <c r="AJ336" s="355"/>
      <c r="AK336" s="355"/>
      <c r="AL336" s="355"/>
    </row>
    <row r="337" spans="1:38" hidden="1" outlineLevel="1">
      <c r="A337" s="15" t="s">
        <v>123</v>
      </c>
      <c r="B337" s="15"/>
      <c r="C337" s="15"/>
      <c r="D337" s="15"/>
      <c r="E337" s="15"/>
      <c r="F337" s="15"/>
      <c r="G337" s="15"/>
      <c r="H337" s="289"/>
      <c r="I337" s="289"/>
      <c r="J337" s="289"/>
      <c r="K337" s="289"/>
      <c r="L337" s="289"/>
      <c r="M337" s="289"/>
      <c r="N337" s="289"/>
      <c r="O337" s="289"/>
      <c r="P337" s="289"/>
      <c r="Q337" s="289"/>
      <c r="R337" s="289"/>
      <c r="S337" s="289"/>
      <c r="T337" s="289"/>
      <c r="U337" s="289"/>
      <c r="V337" s="289"/>
      <c r="W337" s="289"/>
      <c r="X337" s="289"/>
      <c r="Y337" s="289"/>
      <c r="Z337" s="289"/>
      <c r="AA337" s="289"/>
      <c r="AB337" s="289"/>
      <c r="AC337" s="289"/>
      <c r="AD337" s="289"/>
      <c r="AE337" s="289"/>
      <c r="AF337" s="289"/>
      <c r="AG337" s="289"/>
      <c r="AH337" s="289"/>
      <c r="AI337" s="289"/>
      <c r="AJ337" s="289"/>
      <c r="AK337" s="289"/>
      <c r="AL337" s="289"/>
    </row>
    <row r="338" spans="1:38" hidden="1" outlineLevel="1">
      <c r="A338" s="387" t="s">
        <v>523</v>
      </c>
      <c r="B338" s="15"/>
      <c r="C338" s="15"/>
      <c r="D338" s="15"/>
      <c r="E338" s="15"/>
      <c r="F338" s="15"/>
      <c r="G338" s="15"/>
      <c r="H338" s="289"/>
      <c r="I338" s="289"/>
      <c r="J338" s="289"/>
      <c r="K338" s="289"/>
      <c r="L338" s="289"/>
      <c r="M338" s="289"/>
      <c r="N338" s="289"/>
      <c r="O338" s="289"/>
      <c r="P338" s="289"/>
      <c r="Q338" s="289"/>
      <c r="R338" s="289"/>
      <c r="S338" s="289"/>
      <c r="T338" s="289"/>
      <c r="U338" s="289"/>
      <c r="V338" s="289"/>
      <c r="W338" s="289"/>
      <c r="X338" s="289"/>
      <c r="Y338" s="289"/>
      <c r="Z338" s="289"/>
      <c r="AA338" s="289"/>
      <c r="AB338" s="289"/>
      <c r="AC338" s="289"/>
      <c r="AD338" s="289"/>
      <c r="AE338" s="289"/>
      <c r="AF338" s="289"/>
      <c r="AG338" s="289"/>
      <c r="AH338" s="289"/>
      <c r="AI338" s="289"/>
      <c r="AJ338" s="289"/>
      <c r="AK338" s="289"/>
      <c r="AL338" s="289"/>
    </row>
    <row r="339" spans="1:38" hidden="1" outlineLevel="1">
      <c r="A339" s="388" t="str">
        <f>'ANNEX 1 Emission Factors'!B42</f>
        <v>Final energy from wood chips</v>
      </c>
      <c r="B339" s="15"/>
      <c r="C339" s="15" t="str">
        <f>'ANNEX 1 Emission Factors'!F42</f>
        <v>ÖKOBAUDAT-Datenbank (Stand: 19.02.2020)</v>
      </c>
      <c r="D339" s="354">
        <f>'ANNEX 1 Emission Factors'!D42</f>
        <v>1</v>
      </c>
      <c r="E339" s="354" t="str">
        <f>'ANNEX 1 Emission Factors'!E42</f>
        <v>Scope 1</v>
      </c>
      <c r="F339" s="15"/>
      <c r="G339" s="15"/>
      <c r="H339" s="289">
        <f t="shared" ref="H339:W356" ca="1" si="955">SUMIF($C$112:$E$180,$A339,H$114:H$182)</f>
        <v>0</v>
      </c>
      <c r="I339" s="289">
        <f t="shared" ca="1" si="955"/>
        <v>0</v>
      </c>
      <c r="J339" s="289">
        <f t="shared" ca="1" si="955"/>
        <v>0</v>
      </c>
      <c r="K339" s="289">
        <f t="shared" ca="1" si="955"/>
        <v>0</v>
      </c>
      <c r="L339" s="289">
        <f t="shared" ca="1" si="955"/>
        <v>0</v>
      </c>
      <c r="M339" s="289">
        <f t="shared" ca="1" si="955"/>
        <v>0</v>
      </c>
      <c r="N339" s="289">
        <f t="shared" ca="1" si="955"/>
        <v>0</v>
      </c>
      <c r="O339" s="289">
        <f t="shared" ca="1" si="955"/>
        <v>0</v>
      </c>
      <c r="P339" s="289">
        <f t="shared" ca="1" si="955"/>
        <v>0</v>
      </c>
      <c r="Q339" s="289">
        <f t="shared" ca="1" si="955"/>
        <v>0</v>
      </c>
      <c r="R339" s="289">
        <f t="shared" ca="1" si="955"/>
        <v>0</v>
      </c>
      <c r="S339" s="289">
        <f t="shared" ca="1" si="955"/>
        <v>0</v>
      </c>
      <c r="T339" s="289">
        <f t="shared" ca="1" si="955"/>
        <v>0</v>
      </c>
      <c r="U339" s="289">
        <f t="shared" ca="1" si="955"/>
        <v>0</v>
      </c>
      <c r="V339" s="289">
        <f t="shared" ca="1" si="955"/>
        <v>0</v>
      </c>
      <c r="W339" s="289">
        <f t="shared" ca="1" si="955"/>
        <v>0</v>
      </c>
      <c r="X339" s="289">
        <f t="shared" ref="I339:AJ348" ca="1" si="956">SUMIF($C$112:$E$180,$A339,X$114:X$182)</f>
        <v>0</v>
      </c>
      <c r="Y339" s="289">
        <f t="shared" ca="1" si="956"/>
        <v>0</v>
      </c>
      <c r="Z339" s="289">
        <f t="shared" ca="1" si="956"/>
        <v>0</v>
      </c>
      <c r="AA339" s="289">
        <f t="shared" ca="1" si="956"/>
        <v>0</v>
      </c>
      <c r="AB339" s="289">
        <f t="shared" ca="1" si="956"/>
        <v>0</v>
      </c>
      <c r="AC339" s="289">
        <f t="shared" ca="1" si="956"/>
        <v>0</v>
      </c>
      <c r="AD339" s="289">
        <f t="shared" ca="1" si="956"/>
        <v>0</v>
      </c>
      <c r="AE339" s="289">
        <f t="shared" ca="1" si="956"/>
        <v>0</v>
      </c>
      <c r="AF339" s="289">
        <f t="shared" ca="1" si="956"/>
        <v>0</v>
      </c>
      <c r="AG339" s="289">
        <f t="shared" ca="1" si="956"/>
        <v>0</v>
      </c>
      <c r="AH339" s="289">
        <f t="shared" ca="1" si="956"/>
        <v>0</v>
      </c>
      <c r="AI339" s="289">
        <f t="shared" ca="1" si="956"/>
        <v>0</v>
      </c>
      <c r="AJ339" s="289">
        <f t="shared" ca="1" si="956"/>
        <v>0</v>
      </c>
      <c r="AK339" s="289">
        <f t="shared" ref="AK339:AL356" ca="1" si="957">SUMIF($C$112:$E$180,$A339,AK$114:AK$182)</f>
        <v>0</v>
      </c>
      <c r="AL339" s="289">
        <f t="shared" ca="1" si="957"/>
        <v>0</v>
      </c>
    </row>
    <row r="340" spans="1:38" hidden="1" outlineLevel="1">
      <c r="A340" s="389" t="str">
        <f>'ANNEX 1 Emission Factors'!B43</f>
        <v>Final energy from wood pellets</v>
      </c>
      <c r="B340" s="15"/>
      <c r="C340" s="15" t="str">
        <f>'ANNEX 1 Emission Factors'!F43</f>
        <v>ÖKOBAUDAT-Datenbank (Stand: 19.02.2020)</v>
      </c>
      <c r="D340" s="354">
        <f>'ANNEX 1 Emission Factors'!D43</f>
        <v>1</v>
      </c>
      <c r="E340" s="354" t="str">
        <f>'ANNEX 1 Emission Factors'!E43</f>
        <v>Scope 1</v>
      </c>
      <c r="F340" s="15"/>
      <c r="G340" s="15"/>
      <c r="H340" s="289">
        <f t="shared" ca="1" si="955"/>
        <v>0</v>
      </c>
      <c r="I340" s="289">
        <f t="shared" ca="1" si="956"/>
        <v>0</v>
      </c>
      <c r="J340" s="289">
        <f t="shared" ca="1" si="956"/>
        <v>0</v>
      </c>
      <c r="K340" s="289">
        <f t="shared" ca="1" si="956"/>
        <v>0</v>
      </c>
      <c r="L340" s="289">
        <f t="shared" ca="1" si="956"/>
        <v>0</v>
      </c>
      <c r="M340" s="289">
        <f t="shared" ca="1" si="956"/>
        <v>0</v>
      </c>
      <c r="N340" s="289">
        <f t="shared" ca="1" si="956"/>
        <v>0</v>
      </c>
      <c r="O340" s="289">
        <f t="shared" ca="1" si="956"/>
        <v>0</v>
      </c>
      <c r="P340" s="289">
        <f t="shared" ca="1" si="956"/>
        <v>0</v>
      </c>
      <c r="Q340" s="289">
        <f t="shared" ca="1" si="956"/>
        <v>0</v>
      </c>
      <c r="R340" s="289">
        <f t="shared" ca="1" si="956"/>
        <v>0</v>
      </c>
      <c r="S340" s="289">
        <f t="shared" ca="1" si="956"/>
        <v>0</v>
      </c>
      <c r="T340" s="289">
        <f t="shared" ca="1" si="956"/>
        <v>0</v>
      </c>
      <c r="U340" s="289">
        <f t="shared" ca="1" si="956"/>
        <v>0</v>
      </c>
      <c r="V340" s="289">
        <f t="shared" ca="1" si="956"/>
        <v>0</v>
      </c>
      <c r="W340" s="289">
        <f t="shared" ca="1" si="956"/>
        <v>0</v>
      </c>
      <c r="X340" s="289">
        <f t="shared" ca="1" si="956"/>
        <v>0</v>
      </c>
      <c r="Y340" s="289">
        <f t="shared" ca="1" si="956"/>
        <v>0</v>
      </c>
      <c r="Z340" s="289">
        <f t="shared" ca="1" si="956"/>
        <v>0</v>
      </c>
      <c r="AA340" s="289">
        <f t="shared" ca="1" si="956"/>
        <v>0</v>
      </c>
      <c r="AB340" s="289">
        <f t="shared" ca="1" si="956"/>
        <v>0</v>
      </c>
      <c r="AC340" s="289">
        <f t="shared" ca="1" si="956"/>
        <v>0</v>
      </c>
      <c r="AD340" s="289">
        <f t="shared" ca="1" si="956"/>
        <v>0</v>
      </c>
      <c r="AE340" s="289">
        <f t="shared" ca="1" si="956"/>
        <v>0</v>
      </c>
      <c r="AF340" s="289">
        <f t="shared" ca="1" si="956"/>
        <v>0</v>
      </c>
      <c r="AG340" s="289">
        <f t="shared" ca="1" si="956"/>
        <v>0</v>
      </c>
      <c r="AH340" s="289">
        <f t="shared" ca="1" si="956"/>
        <v>0</v>
      </c>
      <c r="AI340" s="289">
        <f t="shared" ca="1" si="956"/>
        <v>0</v>
      </c>
      <c r="AJ340" s="289">
        <f t="shared" ca="1" si="956"/>
        <v>0</v>
      </c>
      <c r="AK340" s="289">
        <f t="shared" ca="1" si="957"/>
        <v>0</v>
      </c>
      <c r="AL340" s="289">
        <f t="shared" ca="1" si="957"/>
        <v>0</v>
      </c>
    </row>
    <row r="341" spans="1:38" hidden="1" outlineLevel="1">
      <c r="A341" s="389" t="str">
        <f>'ANNEX 1 Emission Factors'!B44</f>
        <v>Final energy from biogas-mix Germany, upper heating value</v>
      </c>
      <c r="B341" s="15"/>
      <c r="C341" s="15" t="str">
        <f>'ANNEX 1 Emission Factors'!F44</f>
        <v>GaBi-Datenbank</v>
      </c>
      <c r="D341" s="354">
        <f>'ANNEX 1 Emission Factors'!D44</f>
        <v>1</v>
      </c>
      <c r="E341" s="354" t="str">
        <f>'ANNEX 1 Emission Factors'!E44</f>
        <v>Scope 1</v>
      </c>
      <c r="F341" s="15"/>
      <c r="G341" s="15"/>
      <c r="H341" s="289">
        <f t="shared" ca="1" si="955"/>
        <v>0</v>
      </c>
      <c r="I341" s="289">
        <f t="shared" ca="1" si="956"/>
        <v>0</v>
      </c>
      <c r="J341" s="289">
        <f t="shared" ca="1" si="956"/>
        <v>0</v>
      </c>
      <c r="K341" s="289">
        <f t="shared" ca="1" si="956"/>
        <v>0</v>
      </c>
      <c r="L341" s="289">
        <f t="shared" ca="1" si="956"/>
        <v>0</v>
      </c>
      <c r="M341" s="289">
        <f t="shared" ca="1" si="956"/>
        <v>0</v>
      </c>
      <c r="N341" s="289">
        <f t="shared" ca="1" si="956"/>
        <v>0</v>
      </c>
      <c r="O341" s="289">
        <f t="shared" ca="1" si="956"/>
        <v>0</v>
      </c>
      <c r="P341" s="289">
        <f t="shared" ca="1" si="956"/>
        <v>0</v>
      </c>
      <c r="Q341" s="289">
        <f t="shared" ca="1" si="956"/>
        <v>0</v>
      </c>
      <c r="R341" s="289">
        <f t="shared" ca="1" si="956"/>
        <v>0</v>
      </c>
      <c r="S341" s="289">
        <f t="shared" ca="1" si="956"/>
        <v>0</v>
      </c>
      <c r="T341" s="289">
        <f t="shared" ca="1" si="956"/>
        <v>0</v>
      </c>
      <c r="U341" s="289">
        <f t="shared" ca="1" si="956"/>
        <v>0</v>
      </c>
      <c r="V341" s="289">
        <f t="shared" ca="1" si="956"/>
        <v>0</v>
      </c>
      <c r="W341" s="289">
        <f t="shared" ca="1" si="956"/>
        <v>0</v>
      </c>
      <c r="X341" s="289">
        <f t="shared" ca="1" si="956"/>
        <v>0</v>
      </c>
      <c r="Y341" s="289">
        <f t="shared" ca="1" si="956"/>
        <v>0</v>
      </c>
      <c r="Z341" s="289">
        <f t="shared" ca="1" si="956"/>
        <v>0</v>
      </c>
      <c r="AA341" s="289">
        <f t="shared" ca="1" si="956"/>
        <v>0</v>
      </c>
      <c r="AB341" s="289">
        <f t="shared" ca="1" si="956"/>
        <v>0</v>
      </c>
      <c r="AC341" s="289">
        <f t="shared" ca="1" si="956"/>
        <v>0</v>
      </c>
      <c r="AD341" s="289">
        <f t="shared" ca="1" si="956"/>
        <v>0</v>
      </c>
      <c r="AE341" s="289">
        <f t="shared" ca="1" si="956"/>
        <v>0</v>
      </c>
      <c r="AF341" s="289">
        <f t="shared" ca="1" si="956"/>
        <v>0</v>
      </c>
      <c r="AG341" s="289">
        <f t="shared" ca="1" si="956"/>
        <v>0</v>
      </c>
      <c r="AH341" s="289">
        <f t="shared" ca="1" si="956"/>
        <v>0</v>
      </c>
      <c r="AI341" s="289">
        <f t="shared" ca="1" si="956"/>
        <v>0</v>
      </c>
      <c r="AJ341" s="289">
        <f t="shared" ca="1" si="956"/>
        <v>0</v>
      </c>
      <c r="AK341" s="289">
        <f t="shared" ca="1" si="957"/>
        <v>0</v>
      </c>
      <c r="AL341" s="289">
        <f t="shared" ca="1" si="957"/>
        <v>0</v>
      </c>
    </row>
    <row r="342" spans="1:38" hidden="1" outlineLevel="1">
      <c r="A342" s="390" t="str">
        <f>'ANNEX 1 Emission Factors'!B45</f>
        <v>Final energy from biogas-mix Germany, lower heating value</v>
      </c>
      <c r="B342" s="15"/>
      <c r="C342" s="15" t="str">
        <f>'ANNEX 1 Emission Factors'!F45</f>
        <v>GaBi-Datenbank</v>
      </c>
      <c r="D342" s="354">
        <f>'ANNEX 1 Emission Factors'!D45</f>
        <v>1</v>
      </c>
      <c r="E342" s="354" t="str">
        <f>'ANNEX 1 Emission Factors'!E45</f>
        <v>Scope 1</v>
      </c>
      <c r="F342" s="15"/>
      <c r="G342" s="15"/>
      <c r="H342" s="289">
        <f t="shared" ca="1" si="955"/>
        <v>0</v>
      </c>
      <c r="I342" s="289">
        <f t="shared" ca="1" si="956"/>
        <v>0</v>
      </c>
      <c r="J342" s="289">
        <f t="shared" ca="1" si="956"/>
        <v>0</v>
      </c>
      <c r="K342" s="289">
        <f t="shared" ca="1" si="956"/>
        <v>0</v>
      </c>
      <c r="L342" s="289">
        <f t="shared" ca="1" si="956"/>
        <v>0</v>
      </c>
      <c r="M342" s="289">
        <f t="shared" ca="1" si="956"/>
        <v>0</v>
      </c>
      <c r="N342" s="289">
        <f t="shared" ca="1" si="956"/>
        <v>0</v>
      </c>
      <c r="O342" s="289">
        <f t="shared" ca="1" si="956"/>
        <v>0</v>
      </c>
      <c r="P342" s="289">
        <f t="shared" ca="1" si="956"/>
        <v>0</v>
      </c>
      <c r="Q342" s="289">
        <f t="shared" ca="1" si="956"/>
        <v>0</v>
      </c>
      <c r="R342" s="289">
        <f t="shared" ca="1" si="956"/>
        <v>0</v>
      </c>
      <c r="S342" s="289">
        <f t="shared" ca="1" si="956"/>
        <v>0</v>
      </c>
      <c r="T342" s="289">
        <f t="shared" ca="1" si="956"/>
        <v>0</v>
      </c>
      <c r="U342" s="289">
        <f t="shared" ca="1" si="956"/>
        <v>0</v>
      </c>
      <c r="V342" s="289">
        <f t="shared" ca="1" si="956"/>
        <v>0</v>
      </c>
      <c r="W342" s="289">
        <f t="shared" ca="1" si="956"/>
        <v>0</v>
      </c>
      <c r="X342" s="289">
        <f t="shared" ca="1" si="956"/>
        <v>0</v>
      </c>
      <c r="Y342" s="289">
        <f t="shared" ca="1" si="956"/>
        <v>0</v>
      </c>
      <c r="Z342" s="289">
        <f t="shared" ca="1" si="956"/>
        <v>0</v>
      </c>
      <c r="AA342" s="289">
        <f t="shared" ca="1" si="956"/>
        <v>0</v>
      </c>
      <c r="AB342" s="289">
        <f t="shared" ca="1" si="956"/>
        <v>0</v>
      </c>
      <c r="AC342" s="289">
        <f t="shared" ca="1" si="956"/>
        <v>0</v>
      </c>
      <c r="AD342" s="289">
        <f t="shared" ca="1" si="956"/>
        <v>0</v>
      </c>
      <c r="AE342" s="289">
        <f t="shared" ca="1" si="956"/>
        <v>0</v>
      </c>
      <c r="AF342" s="289">
        <f t="shared" ca="1" si="956"/>
        <v>0</v>
      </c>
      <c r="AG342" s="289">
        <f t="shared" ca="1" si="956"/>
        <v>0</v>
      </c>
      <c r="AH342" s="289">
        <f t="shared" ca="1" si="956"/>
        <v>0</v>
      </c>
      <c r="AI342" s="289">
        <f t="shared" ca="1" si="956"/>
        <v>0</v>
      </c>
      <c r="AJ342" s="289">
        <f t="shared" ca="1" si="956"/>
        <v>0</v>
      </c>
      <c r="AK342" s="289">
        <f t="shared" ca="1" si="957"/>
        <v>0</v>
      </c>
      <c r="AL342" s="289">
        <f t="shared" ca="1" si="957"/>
        <v>0</v>
      </c>
    </row>
    <row r="343" spans="1:38" hidden="1" outlineLevel="1">
      <c r="A343" s="390" t="str">
        <f>'ANNEX 1 Emission Factors'!B46</f>
        <v>Final energy from gas, upper heating value</v>
      </c>
      <c r="B343" s="15"/>
      <c r="C343" s="15" t="str">
        <f>'ANNEX 1 Emission Factors'!F46</f>
        <v>ÖKOBAUDAT-Datenbank (Stand: 19.02.2020)</v>
      </c>
      <c r="D343" s="354">
        <f>'ANNEX 1 Emission Factors'!D46</f>
        <v>0</v>
      </c>
      <c r="E343" s="354" t="str">
        <f>'ANNEX 1 Emission Factors'!E46</f>
        <v>Scope 1</v>
      </c>
      <c r="F343" s="15"/>
      <c r="G343" s="15"/>
      <c r="H343" s="289">
        <f t="shared" ca="1" si="955"/>
        <v>0</v>
      </c>
      <c r="I343" s="289">
        <f t="shared" ca="1" si="956"/>
        <v>0</v>
      </c>
      <c r="J343" s="289">
        <f t="shared" ca="1" si="956"/>
        <v>0</v>
      </c>
      <c r="K343" s="289">
        <f t="shared" ca="1" si="956"/>
        <v>0</v>
      </c>
      <c r="L343" s="289">
        <f t="shared" ca="1" si="956"/>
        <v>0</v>
      </c>
      <c r="M343" s="289">
        <f t="shared" ca="1" si="956"/>
        <v>0</v>
      </c>
      <c r="N343" s="289">
        <f t="shared" ca="1" si="956"/>
        <v>0</v>
      </c>
      <c r="O343" s="289">
        <f t="shared" ca="1" si="956"/>
        <v>0</v>
      </c>
      <c r="P343" s="289">
        <f t="shared" ca="1" si="956"/>
        <v>0</v>
      </c>
      <c r="Q343" s="289">
        <f t="shared" ca="1" si="956"/>
        <v>0</v>
      </c>
      <c r="R343" s="289">
        <f t="shared" ca="1" si="956"/>
        <v>0</v>
      </c>
      <c r="S343" s="289">
        <f t="shared" ca="1" si="956"/>
        <v>0</v>
      </c>
      <c r="T343" s="289">
        <f t="shared" ca="1" si="956"/>
        <v>0</v>
      </c>
      <c r="U343" s="289">
        <f t="shared" ca="1" si="956"/>
        <v>0</v>
      </c>
      <c r="V343" s="289">
        <f t="shared" ca="1" si="956"/>
        <v>0</v>
      </c>
      <c r="W343" s="289">
        <f t="shared" ca="1" si="956"/>
        <v>0</v>
      </c>
      <c r="X343" s="289">
        <f t="shared" ca="1" si="956"/>
        <v>0</v>
      </c>
      <c r="Y343" s="289">
        <f t="shared" ca="1" si="956"/>
        <v>0</v>
      </c>
      <c r="Z343" s="289">
        <f t="shared" ca="1" si="956"/>
        <v>0</v>
      </c>
      <c r="AA343" s="289">
        <f t="shared" ca="1" si="956"/>
        <v>0</v>
      </c>
      <c r="AB343" s="289">
        <f t="shared" ca="1" si="956"/>
        <v>0</v>
      </c>
      <c r="AC343" s="289">
        <f t="shared" ca="1" si="956"/>
        <v>0</v>
      </c>
      <c r="AD343" s="289">
        <f t="shared" ca="1" si="956"/>
        <v>0</v>
      </c>
      <c r="AE343" s="289">
        <f t="shared" ca="1" si="956"/>
        <v>0</v>
      </c>
      <c r="AF343" s="289">
        <f t="shared" ca="1" si="956"/>
        <v>0</v>
      </c>
      <c r="AG343" s="289">
        <f t="shared" ca="1" si="956"/>
        <v>0</v>
      </c>
      <c r="AH343" s="289">
        <f t="shared" ca="1" si="956"/>
        <v>0</v>
      </c>
      <c r="AI343" s="289">
        <f t="shared" ca="1" si="956"/>
        <v>0</v>
      </c>
      <c r="AJ343" s="289">
        <f t="shared" ca="1" si="956"/>
        <v>0</v>
      </c>
      <c r="AK343" s="289">
        <f t="shared" ca="1" si="957"/>
        <v>0</v>
      </c>
      <c r="AL343" s="289">
        <f t="shared" ca="1" si="957"/>
        <v>0</v>
      </c>
    </row>
    <row r="344" spans="1:38" hidden="1" outlineLevel="1">
      <c r="A344" s="388" t="str">
        <f>'ANNEX 1 Emission Factors'!B47</f>
        <v>Final energy from gas, lower heating temperature</v>
      </c>
      <c r="B344" s="15"/>
      <c r="C344" s="15" t="str">
        <f>'ANNEX 1 Emission Factors'!F47</f>
        <v>ÖKOBAUDAT-Datenbank (Stand: 19.02.2020)</v>
      </c>
      <c r="D344" s="354">
        <f>'ANNEX 1 Emission Factors'!D47</f>
        <v>0</v>
      </c>
      <c r="E344" s="354" t="str">
        <f>'ANNEX 1 Emission Factors'!E47</f>
        <v>Scope 1</v>
      </c>
      <c r="F344" s="15"/>
      <c r="G344" s="15"/>
      <c r="H344" s="289">
        <f t="shared" ca="1" si="955"/>
        <v>0</v>
      </c>
      <c r="I344" s="289">
        <f t="shared" ca="1" si="956"/>
        <v>0</v>
      </c>
      <c r="J344" s="289">
        <f t="shared" ca="1" si="956"/>
        <v>0</v>
      </c>
      <c r="K344" s="289">
        <f t="shared" ca="1" si="956"/>
        <v>0</v>
      </c>
      <c r="L344" s="289">
        <f t="shared" ca="1" si="956"/>
        <v>0</v>
      </c>
      <c r="M344" s="289">
        <f t="shared" ca="1" si="956"/>
        <v>0</v>
      </c>
      <c r="N344" s="289">
        <f t="shared" ca="1" si="956"/>
        <v>0</v>
      </c>
      <c r="O344" s="289">
        <f t="shared" ca="1" si="956"/>
        <v>0</v>
      </c>
      <c r="P344" s="289">
        <f t="shared" ca="1" si="956"/>
        <v>0</v>
      </c>
      <c r="Q344" s="289">
        <f t="shared" ca="1" si="956"/>
        <v>0</v>
      </c>
      <c r="R344" s="289">
        <f t="shared" ca="1" si="956"/>
        <v>0</v>
      </c>
      <c r="S344" s="289">
        <f t="shared" ca="1" si="956"/>
        <v>0</v>
      </c>
      <c r="T344" s="289">
        <f t="shared" ca="1" si="956"/>
        <v>0</v>
      </c>
      <c r="U344" s="289">
        <f t="shared" ca="1" si="956"/>
        <v>0</v>
      </c>
      <c r="V344" s="289">
        <f t="shared" ca="1" si="956"/>
        <v>0</v>
      </c>
      <c r="W344" s="289">
        <f t="shared" ca="1" si="956"/>
        <v>0</v>
      </c>
      <c r="X344" s="289">
        <f t="shared" ca="1" si="956"/>
        <v>0</v>
      </c>
      <c r="Y344" s="289">
        <f t="shared" ca="1" si="956"/>
        <v>0</v>
      </c>
      <c r="Z344" s="289">
        <f t="shared" ca="1" si="956"/>
        <v>0</v>
      </c>
      <c r="AA344" s="289">
        <f t="shared" ca="1" si="956"/>
        <v>0</v>
      </c>
      <c r="AB344" s="289">
        <f t="shared" ca="1" si="956"/>
        <v>0</v>
      </c>
      <c r="AC344" s="289">
        <f t="shared" ca="1" si="956"/>
        <v>0</v>
      </c>
      <c r="AD344" s="289">
        <f t="shared" ca="1" si="956"/>
        <v>0</v>
      </c>
      <c r="AE344" s="289">
        <f t="shared" ca="1" si="956"/>
        <v>0</v>
      </c>
      <c r="AF344" s="289">
        <f t="shared" ca="1" si="956"/>
        <v>0</v>
      </c>
      <c r="AG344" s="289">
        <f t="shared" ca="1" si="956"/>
        <v>0</v>
      </c>
      <c r="AH344" s="289">
        <f t="shared" ca="1" si="956"/>
        <v>0</v>
      </c>
      <c r="AI344" s="289">
        <f t="shared" ca="1" si="956"/>
        <v>0</v>
      </c>
      <c r="AJ344" s="289">
        <f t="shared" ca="1" si="956"/>
        <v>0</v>
      </c>
      <c r="AK344" s="289">
        <f t="shared" ca="1" si="957"/>
        <v>0</v>
      </c>
      <c r="AL344" s="289">
        <f t="shared" ca="1" si="957"/>
        <v>0</v>
      </c>
    </row>
    <row r="345" spans="1:38" hidden="1" outlineLevel="1">
      <c r="A345" s="390" t="str">
        <f>'ANNEX 1 Emission Factors'!B48</f>
        <v>Final energy from oil, upper and lower heating value</v>
      </c>
      <c r="B345" s="15"/>
      <c r="C345" s="15" t="str">
        <f>'ANNEX 1 Emission Factors'!F48</f>
        <v>ÖKOBAUDAT-Datenbank (Stand: 19.02.2020)</v>
      </c>
      <c r="D345" s="354">
        <f>'ANNEX 1 Emission Factors'!D48</f>
        <v>0</v>
      </c>
      <c r="E345" s="354" t="str">
        <f>'ANNEX 1 Emission Factors'!E48</f>
        <v>Scope 1</v>
      </c>
      <c r="F345" s="15"/>
      <c r="G345" s="15"/>
      <c r="H345" s="289">
        <f t="shared" ca="1" si="955"/>
        <v>0</v>
      </c>
      <c r="I345" s="289">
        <f t="shared" ca="1" si="956"/>
        <v>0</v>
      </c>
      <c r="J345" s="289">
        <f t="shared" ca="1" si="956"/>
        <v>0</v>
      </c>
      <c r="K345" s="289">
        <f t="shared" ca="1" si="956"/>
        <v>0</v>
      </c>
      <c r="L345" s="289">
        <f t="shared" ca="1" si="956"/>
        <v>0</v>
      </c>
      <c r="M345" s="289">
        <f t="shared" ca="1" si="956"/>
        <v>0</v>
      </c>
      <c r="N345" s="289">
        <f t="shared" ca="1" si="956"/>
        <v>0</v>
      </c>
      <c r="O345" s="289">
        <f t="shared" ca="1" si="956"/>
        <v>0</v>
      </c>
      <c r="P345" s="289">
        <f t="shared" ca="1" si="956"/>
        <v>0</v>
      </c>
      <c r="Q345" s="289">
        <f t="shared" ca="1" si="956"/>
        <v>0</v>
      </c>
      <c r="R345" s="289">
        <f t="shared" ca="1" si="956"/>
        <v>0</v>
      </c>
      <c r="S345" s="289">
        <f t="shared" ca="1" si="956"/>
        <v>0</v>
      </c>
      <c r="T345" s="289">
        <f t="shared" ca="1" si="956"/>
        <v>0</v>
      </c>
      <c r="U345" s="289">
        <f t="shared" ca="1" si="956"/>
        <v>0</v>
      </c>
      <c r="V345" s="289">
        <f t="shared" ca="1" si="956"/>
        <v>0</v>
      </c>
      <c r="W345" s="289">
        <f t="shared" ca="1" si="956"/>
        <v>0</v>
      </c>
      <c r="X345" s="289">
        <f t="shared" ca="1" si="956"/>
        <v>0</v>
      </c>
      <c r="Y345" s="289">
        <f t="shared" ca="1" si="956"/>
        <v>0</v>
      </c>
      <c r="Z345" s="289">
        <f t="shared" ca="1" si="956"/>
        <v>0</v>
      </c>
      <c r="AA345" s="289">
        <f t="shared" ca="1" si="956"/>
        <v>0</v>
      </c>
      <c r="AB345" s="289">
        <f t="shared" ca="1" si="956"/>
        <v>0</v>
      </c>
      <c r="AC345" s="289">
        <f t="shared" ca="1" si="956"/>
        <v>0</v>
      </c>
      <c r="AD345" s="289">
        <f t="shared" ca="1" si="956"/>
        <v>0</v>
      </c>
      <c r="AE345" s="289">
        <f t="shared" ca="1" si="956"/>
        <v>0</v>
      </c>
      <c r="AF345" s="289">
        <f t="shared" ca="1" si="956"/>
        <v>0</v>
      </c>
      <c r="AG345" s="289">
        <f t="shared" ca="1" si="956"/>
        <v>0</v>
      </c>
      <c r="AH345" s="289">
        <f t="shared" ca="1" si="956"/>
        <v>0</v>
      </c>
      <c r="AI345" s="289">
        <f t="shared" ca="1" si="956"/>
        <v>0</v>
      </c>
      <c r="AJ345" s="289">
        <f t="shared" ca="1" si="956"/>
        <v>0</v>
      </c>
      <c r="AK345" s="289">
        <f t="shared" ca="1" si="957"/>
        <v>0</v>
      </c>
      <c r="AL345" s="289">
        <f t="shared" ca="1" si="957"/>
        <v>0</v>
      </c>
    </row>
    <row r="346" spans="1:38" hidden="1" outlineLevel="1">
      <c r="A346" s="390" t="str">
        <f>'ANNEX 1 Emission Factors'!B49</f>
        <v>Final energy district heating from biogas (100%)</v>
      </c>
      <c r="B346" s="15"/>
      <c r="C346" s="15" t="str">
        <f>'ANNEX 1 Emission Factors'!F49</f>
        <v>ÖKOBAUDAT-Datenbank (Stand: 19.02.2020)</v>
      </c>
      <c r="D346" s="354">
        <f>'ANNEX 1 Emission Factors'!D49</f>
        <v>1</v>
      </c>
      <c r="E346" s="354" t="str">
        <f>'ANNEX 1 Emission Factors'!E49</f>
        <v>Scope 2</v>
      </c>
      <c r="F346" s="15"/>
      <c r="G346" s="15"/>
      <c r="H346" s="289">
        <f t="shared" ca="1" si="955"/>
        <v>0</v>
      </c>
      <c r="I346" s="289">
        <f t="shared" ca="1" si="956"/>
        <v>0</v>
      </c>
      <c r="J346" s="289">
        <f t="shared" ca="1" si="956"/>
        <v>0</v>
      </c>
      <c r="K346" s="289">
        <f t="shared" ca="1" si="956"/>
        <v>0</v>
      </c>
      <c r="L346" s="289">
        <f t="shared" ca="1" si="956"/>
        <v>0</v>
      </c>
      <c r="M346" s="289">
        <f t="shared" ca="1" si="956"/>
        <v>0</v>
      </c>
      <c r="N346" s="289">
        <f t="shared" ca="1" si="956"/>
        <v>0</v>
      </c>
      <c r="O346" s="289">
        <f t="shared" ca="1" si="956"/>
        <v>0</v>
      </c>
      <c r="P346" s="289">
        <f t="shared" ca="1" si="956"/>
        <v>0</v>
      </c>
      <c r="Q346" s="289">
        <f t="shared" ca="1" si="956"/>
        <v>0</v>
      </c>
      <c r="R346" s="289">
        <f t="shared" ca="1" si="956"/>
        <v>0</v>
      </c>
      <c r="S346" s="289">
        <f t="shared" ca="1" si="956"/>
        <v>0</v>
      </c>
      <c r="T346" s="289">
        <f t="shared" ca="1" si="956"/>
        <v>0</v>
      </c>
      <c r="U346" s="289">
        <f t="shared" ca="1" si="956"/>
        <v>0</v>
      </c>
      <c r="V346" s="289">
        <f t="shared" ca="1" si="956"/>
        <v>0</v>
      </c>
      <c r="W346" s="289">
        <f t="shared" ca="1" si="956"/>
        <v>0</v>
      </c>
      <c r="X346" s="289">
        <f t="shared" ca="1" si="956"/>
        <v>0</v>
      </c>
      <c r="Y346" s="289">
        <f t="shared" ca="1" si="956"/>
        <v>0</v>
      </c>
      <c r="Z346" s="289">
        <f t="shared" ca="1" si="956"/>
        <v>0</v>
      </c>
      <c r="AA346" s="289">
        <f t="shared" ca="1" si="956"/>
        <v>0</v>
      </c>
      <c r="AB346" s="289">
        <f t="shared" ca="1" si="956"/>
        <v>0</v>
      </c>
      <c r="AC346" s="289">
        <f t="shared" ca="1" si="956"/>
        <v>0</v>
      </c>
      <c r="AD346" s="289">
        <f t="shared" ca="1" si="956"/>
        <v>0</v>
      </c>
      <c r="AE346" s="289">
        <f t="shared" ca="1" si="956"/>
        <v>0</v>
      </c>
      <c r="AF346" s="289">
        <f t="shared" ca="1" si="956"/>
        <v>0</v>
      </c>
      <c r="AG346" s="289">
        <f t="shared" ca="1" si="956"/>
        <v>0</v>
      </c>
      <c r="AH346" s="289">
        <f t="shared" ca="1" si="956"/>
        <v>0</v>
      </c>
      <c r="AI346" s="289">
        <f t="shared" ca="1" si="956"/>
        <v>0</v>
      </c>
      <c r="AJ346" s="289">
        <f t="shared" ca="1" si="956"/>
        <v>0</v>
      </c>
      <c r="AK346" s="289">
        <f t="shared" ca="1" si="957"/>
        <v>0</v>
      </c>
      <c r="AL346" s="289">
        <f t="shared" ca="1" si="957"/>
        <v>0</v>
      </c>
    </row>
    <row r="347" spans="1:38" hidden="1" outlineLevel="1">
      <c r="A347" s="390" t="str">
        <f>'ANNEX 1 Emission Factors'!B50</f>
        <v>Final energy district heating from biomass (solid)</v>
      </c>
      <c r="B347" s="15"/>
      <c r="C347" s="15" t="str">
        <f>'ANNEX 1 Emission Factors'!F50</f>
        <v>ÖKOBAUDAT-Datenbank (Stand: 19.02.2020)</v>
      </c>
      <c r="D347" s="354">
        <f>'ANNEX 1 Emission Factors'!D50</f>
        <v>1</v>
      </c>
      <c r="E347" s="354" t="str">
        <f>'ANNEX 1 Emission Factors'!E50</f>
        <v>Scope 2</v>
      </c>
      <c r="F347" s="15"/>
      <c r="G347" s="15"/>
      <c r="H347" s="289">
        <f t="shared" ca="1" si="955"/>
        <v>0</v>
      </c>
      <c r="I347" s="289">
        <f t="shared" ca="1" si="956"/>
        <v>0</v>
      </c>
      <c r="J347" s="289">
        <f t="shared" ca="1" si="956"/>
        <v>0</v>
      </c>
      <c r="K347" s="289">
        <f t="shared" ca="1" si="956"/>
        <v>0</v>
      </c>
      <c r="L347" s="289">
        <f t="shared" ca="1" si="956"/>
        <v>0</v>
      </c>
      <c r="M347" s="289">
        <f t="shared" ca="1" si="956"/>
        <v>0</v>
      </c>
      <c r="N347" s="289">
        <f t="shared" ca="1" si="956"/>
        <v>0</v>
      </c>
      <c r="O347" s="289">
        <f t="shared" ca="1" si="956"/>
        <v>0</v>
      </c>
      <c r="P347" s="289">
        <f t="shared" ca="1" si="956"/>
        <v>0</v>
      </c>
      <c r="Q347" s="289">
        <f t="shared" ca="1" si="956"/>
        <v>0</v>
      </c>
      <c r="R347" s="289">
        <f t="shared" ca="1" si="956"/>
        <v>0</v>
      </c>
      <c r="S347" s="289">
        <f t="shared" ca="1" si="956"/>
        <v>0</v>
      </c>
      <c r="T347" s="289">
        <f t="shared" ca="1" si="956"/>
        <v>0</v>
      </c>
      <c r="U347" s="289">
        <f t="shared" ca="1" si="956"/>
        <v>0</v>
      </c>
      <c r="V347" s="289">
        <f t="shared" ca="1" si="956"/>
        <v>0</v>
      </c>
      <c r="W347" s="289">
        <f t="shared" ca="1" si="956"/>
        <v>0</v>
      </c>
      <c r="X347" s="289">
        <f t="shared" ca="1" si="956"/>
        <v>0</v>
      </c>
      <c r="Y347" s="289">
        <f t="shared" ca="1" si="956"/>
        <v>0</v>
      </c>
      <c r="Z347" s="289">
        <f t="shared" ca="1" si="956"/>
        <v>0</v>
      </c>
      <c r="AA347" s="289">
        <f t="shared" ca="1" si="956"/>
        <v>0</v>
      </c>
      <c r="AB347" s="289">
        <f t="shared" ca="1" si="956"/>
        <v>0</v>
      </c>
      <c r="AC347" s="289">
        <f t="shared" ca="1" si="956"/>
        <v>0</v>
      </c>
      <c r="AD347" s="289">
        <f t="shared" ca="1" si="956"/>
        <v>0</v>
      </c>
      <c r="AE347" s="289">
        <f t="shared" ca="1" si="956"/>
        <v>0</v>
      </c>
      <c r="AF347" s="289">
        <f t="shared" ca="1" si="956"/>
        <v>0</v>
      </c>
      <c r="AG347" s="289">
        <f t="shared" ca="1" si="956"/>
        <v>0</v>
      </c>
      <c r="AH347" s="289">
        <f t="shared" ca="1" si="956"/>
        <v>0</v>
      </c>
      <c r="AI347" s="289">
        <f t="shared" ca="1" si="956"/>
        <v>0</v>
      </c>
      <c r="AJ347" s="289">
        <f t="shared" ca="1" si="956"/>
        <v>0</v>
      </c>
      <c r="AK347" s="289">
        <f t="shared" ca="1" si="957"/>
        <v>0</v>
      </c>
      <c r="AL347" s="289">
        <f t="shared" ca="1" si="957"/>
        <v>0</v>
      </c>
    </row>
    <row r="348" spans="1:38" hidden="1" outlineLevel="1">
      <c r="A348" s="390" t="str">
        <f>'ANNEX 1 Emission Factors'!B51</f>
        <v>Final energy district heating (120-400 kW)</v>
      </c>
      <c r="B348" s="15"/>
      <c r="C348" s="15" t="str">
        <f>'ANNEX 1 Emission Factors'!F51</f>
        <v>ÖKOBAUDAT-Datenbank (Stand: 19.02.2020)</v>
      </c>
      <c r="D348" s="354">
        <f>'ANNEX 1 Emission Factors'!D51</f>
        <v>0</v>
      </c>
      <c r="E348" s="354" t="str">
        <f>'ANNEX 1 Emission Factors'!E51</f>
        <v>Scope 2</v>
      </c>
      <c r="F348" s="15"/>
      <c r="G348" s="15"/>
      <c r="H348" s="289">
        <f t="shared" ca="1" si="955"/>
        <v>0</v>
      </c>
      <c r="I348" s="289">
        <f t="shared" ca="1" si="956"/>
        <v>0</v>
      </c>
      <c r="J348" s="289">
        <f t="shared" ca="1" si="956"/>
        <v>0</v>
      </c>
      <c r="K348" s="289">
        <f t="shared" ca="1" si="956"/>
        <v>0</v>
      </c>
      <c r="L348" s="289">
        <f t="shared" ca="1" si="956"/>
        <v>0</v>
      </c>
      <c r="M348" s="289">
        <f t="shared" ca="1" si="956"/>
        <v>0</v>
      </c>
      <c r="N348" s="289">
        <f t="shared" ca="1" si="956"/>
        <v>0</v>
      </c>
      <c r="O348" s="289">
        <f t="shared" ca="1" si="956"/>
        <v>0</v>
      </c>
      <c r="P348" s="289">
        <f t="shared" ca="1" si="956"/>
        <v>0</v>
      </c>
      <c r="Q348" s="289">
        <f t="shared" ca="1" si="956"/>
        <v>0</v>
      </c>
      <c r="R348" s="289">
        <f t="shared" ca="1" si="956"/>
        <v>0</v>
      </c>
      <c r="S348" s="289">
        <f t="shared" ca="1" si="956"/>
        <v>0</v>
      </c>
      <c r="T348" s="289">
        <f t="shared" ca="1" si="956"/>
        <v>0</v>
      </c>
      <c r="U348" s="289">
        <f t="shared" ca="1" si="956"/>
        <v>0</v>
      </c>
      <c r="V348" s="289">
        <f t="shared" ca="1" si="956"/>
        <v>0</v>
      </c>
      <c r="W348" s="289">
        <f t="shared" ca="1" si="956"/>
        <v>0</v>
      </c>
      <c r="X348" s="289">
        <f t="shared" ca="1" si="956"/>
        <v>0</v>
      </c>
      <c r="Y348" s="289">
        <f t="shared" ca="1" si="956"/>
        <v>0</v>
      </c>
      <c r="Z348" s="289">
        <f t="shared" ca="1" si="956"/>
        <v>0</v>
      </c>
      <c r="AA348" s="289">
        <f t="shared" ref="I348:AL356" ca="1" si="958">SUMIF($C$112:$E$180,$A348,AA$114:AA$182)</f>
        <v>0</v>
      </c>
      <c r="AB348" s="289">
        <f t="shared" ca="1" si="958"/>
        <v>0</v>
      </c>
      <c r="AC348" s="289">
        <f t="shared" ca="1" si="958"/>
        <v>0</v>
      </c>
      <c r="AD348" s="289">
        <f t="shared" ca="1" si="958"/>
        <v>0</v>
      </c>
      <c r="AE348" s="289">
        <f t="shared" ca="1" si="958"/>
        <v>0</v>
      </c>
      <c r="AF348" s="289">
        <f t="shared" ca="1" si="958"/>
        <v>0</v>
      </c>
      <c r="AG348" s="289">
        <f t="shared" ca="1" si="958"/>
        <v>0</v>
      </c>
      <c r="AH348" s="289">
        <f t="shared" ca="1" si="958"/>
        <v>0</v>
      </c>
      <c r="AI348" s="289">
        <f t="shared" ca="1" si="958"/>
        <v>0</v>
      </c>
      <c r="AJ348" s="289">
        <f t="shared" ca="1" si="958"/>
        <v>0</v>
      </c>
      <c r="AK348" s="289">
        <f t="shared" ca="1" si="957"/>
        <v>0</v>
      </c>
      <c r="AL348" s="289">
        <f t="shared" ca="1" si="957"/>
        <v>0</v>
      </c>
    </row>
    <row r="349" spans="1:38" hidden="1" outlineLevel="1">
      <c r="A349" s="275" t="str">
        <f>'ANNEX 1 Emission Factors'!B52</f>
        <v>Final energy district heating (20-120 kW)</v>
      </c>
      <c r="B349" s="15"/>
      <c r="C349" s="15" t="str">
        <f>'ANNEX 1 Emission Factors'!F52</f>
        <v>ÖKOBAUDAT-Datenbank (Stand: 19.02.2020)</v>
      </c>
      <c r="D349" s="354">
        <f>'ANNEX 1 Emission Factors'!D52</f>
        <v>0</v>
      </c>
      <c r="E349" s="354" t="str">
        <f>'ANNEX 1 Emission Factors'!E52</f>
        <v>Scope 2</v>
      </c>
      <c r="F349" s="15"/>
      <c r="G349" s="15"/>
      <c r="H349" s="289">
        <f t="shared" ca="1" si="955"/>
        <v>0</v>
      </c>
      <c r="I349" s="289">
        <f t="shared" ca="1" si="958"/>
        <v>0</v>
      </c>
      <c r="J349" s="289">
        <f t="shared" ca="1" si="958"/>
        <v>0</v>
      </c>
      <c r="K349" s="289">
        <f t="shared" ca="1" si="958"/>
        <v>0</v>
      </c>
      <c r="L349" s="289">
        <f t="shared" ca="1" si="958"/>
        <v>0</v>
      </c>
      <c r="M349" s="289">
        <f t="shared" ca="1" si="958"/>
        <v>0</v>
      </c>
      <c r="N349" s="289">
        <f t="shared" ca="1" si="958"/>
        <v>0</v>
      </c>
      <c r="O349" s="289">
        <f t="shared" ca="1" si="958"/>
        <v>0</v>
      </c>
      <c r="P349" s="289">
        <f t="shared" ca="1" si="958"/>
        <v>0</v>
      </c>
      <c r="Q349" s="289">
        <f t="shared" ca="1" si="958"/>
        <v>0</v>
      </c>
      <c r="R349" s="289">
        <f t="shared" ca="1" si="958"/>
        <v>0</v>
      </c>
      <c r="S349" s="289">
        <f t="shared" ca="1" si="958"/>
        <v>0</v>
      </c>
      <c r="T349" s="289">
        <f t="shared" ca="1" si="958"/>
        <v>0</v>
      </c>
      <c r="U349" s="289">
        <f t="shared" ca="1" si="958"/>
        <v>0</v>
      </c>
      <c r="V349" s="289">
        <f t="shared" ca="1" si="958"/>
        <v>0</v>
      </c>
      <c r="W349" s="289">
        <f t="shared" ca="1" si="958"/>
        <v>0</v>
      </c>
      <c r="X349" s="289">
        <f t="shared" ca="1" si="958"/>
        <v>0</v>
      </c>
      <c r="Y349" s="289">
        <f t="shared" ca="1" si="958"/>
        <v>0</v>
      </c>
      <c r="Z349" s="289">
        <f t="shared" ca="1" si="958"/>
        <v>0</v>
      </c>
      <c r="AA349" s="289">
        <f t="shared" ca="1" si="958"/>
        <v>0</v>
      </c>
      <c r="AB349" s="289">
        <f t="shared" ca="1" si="958"/>
        <v>0</v>
      </c>
      <c r="AC349" s="289">
        <f t="shared" ca="1" si="958"/>
        <v>0</v>
      </c>
      <c r="AD349" s="289">
        <f t="shared" ca="1" si="958"/>
        <v>0</v>
      </c>
      <c r="AE349" s="289">
        <f t="shared" ca="1" si="958"/>
        <v>0</v>
      </c>
      <c r="AF349" s="289">
        <f t="shared" ca="1" si="958"/>
        <v>0</v>
      </c>
      <c r="AG349" s="289">
        <f t="shared" ca="1" si="958"/>
        <v>0</v>
      </c>
      <c r="AH349" s="289">
        <f t="shared" ca="1" si="958"/>
        <v>0</v>
      </c>
      <c r="AI349" s="289">
        <f t="shared" ca="1" si="958"/>
        <v>0</v>
      </c>
      <c r="AJ349" s="289">
        <f t="shared" ca="1" si="958"/>
        <v>0</v>
      </c>
      <c r="AK349" s="289">
        <f t="shared" ca="1" si="957"/>
        <v>0</v>
      </c>
      <c r="AL349" s="289">
        <f t="shared" ca="1" si="958"/>
        <v>0</v>
      </c>
    </row>
    <row r="350" spans="1:38" hidden="1" outlineLevel="1">
      <c r="A350" s="275" t="str">
        <f>'ANNEX 1 Emission Factors'!B53</f>
        <v>District heating 1 (supplier-specific)</v>
      </c>
      <c r="B350" s="15"/>
      <c r="C350" s="15" t="str">
        <f>'ANNEX 1 Emission Factors'!F53</f>
        <v/>
      </c>
      <c r="D350" s="354">
        <f>'ANNEX 1 Emission Factors'!D53</f>
        <v>0</v>
      </c>
      <c r="E350" s="354" t="str">
        <f>'ANNEX 1 Emission Factors'!E53</f>
        <v>Scope 2</v>
      </c>
      <c r="F350" s="15"/>
      <c r="G350" s="15"/>
      <c r="H350" s="289">
        <f t="shared" ca="1" si="955"/>
        <v>0</v>
      </c>
      <c r="I350" s="289">
        <f t="shared" ca="1" si="958"/>
        <v>0</v>
      </c>
      <c r="J350" s="289">
        <f t="shared" ca="1" si="958"/>
        <v>0</v>
      </c>
      <c r="K350" s="289">
        <f t="shared" ca="1" si="958"/>
        <v>0</v>
      </c>
      <c r="L350" s="289">
        <f t="shared" ca="1" si="958"/>
        <v>0</v>
      </c>
      <c r="M350" s="289">
        <f t="shared" ca="1" si="958"/>
        <v>0</v>
      </c>
      <c r="N350" s="289">
        <f t="shared" ca="1" si="958"/>
        <v>0</v>
      </c>
      <c r="O350" s="289">
        <f t="shared" ca="1" si="958"/>
        <v>0</v>
      </c>
      <c r="P350" s="289">
        <f t="shared" ca="1" si="958"/>
        <v>0</v>
      </c>
      <c r="Q350" s="289">
        <f t="shared" ca="1" si="958"/>
        <v>0</v>
      </c>
      <c r="R350" s="289">
        <f t="shared" ca="1" si="958"/>
        <v>0</v>
      </c>
      <c r="S350" s="289">
        <f t="shared" ca="1" si="958"/>
        <v>0</v>
      </c>
      <c r="T350" s="289">
        <f t="shared" ca="1" si="958"/>
        <v>0</v>
      </c>
      <c r="U350" s="289">
        <f t="shared" ca="1" si="958"/>
        <v>0</v>
      </c>
      <c r="V350" s="289">
        <f t="shared" ca="1" si="958"/>
        <v>0</v>
      </c>
      <c r="W350" s="289">
        <f t="shared" ca="1" si="958"/>
        <v>0</v>
      </c>
      <c r="X350" s="289">
        <f t="shared" ca="1" si="958"/>
        <v>0</v>
      </c>
      <c r="Y350" s="289">
        <f t="shared" ca="1" si="958"/>
        <v>0</v>
      </c>
      <c r="Z350" s="289">
        <f t="shared" ca="1" si="958"/>
        <v>0</v>
      </c>
      <c r="AA350" s="289">
        <f t="shared" ca="1" si="958"/>
        <v>0</v>
      </c>
      <c r="AB350" s="289">
        <f t="shared" ca="1" si="958"/>
        <v>0</v>
      </c>
      <c r="AC350" s="289">
        <f t="shared" ca="1" si="958"/>
        <v>0</v>
      </c>
      <c r="AD350" s="289">
        <f t="shared" ca="1" si="958"/>
        <v>0</v>
      </c>
      <c r="AE350" s="289">
        <f t="shared" ca="1" si="958"/>
        <v>0</v>
      </c>
      <c r="AF350" s="289">
        <f t="shared" ca="1" si="958"/>
        <v>0</v>
      </c>
      <c r="AG350" s="289">
        <f t="shared" ca="1" si="958"/>
        <v>0</v>
      </c>
      <c r="AH350" s="289">
        <f t="shared" ca="1" si="958"/>
        <v>0</v>
      </c>
      <c r="AI350" s="289">
        <f t="shared" ca="1" si="958"/>
        <v>0</v>
      </c>
      <c r="AJ350" s="289">
        <f t="shared" ca="1" si="958"/>
        <v>0</v>
      </c>
      <c r="AK350" s="289">
        <f t="shared" ca="1" si="957"/>
        <v>0</v>
      </c>
      <c r="AL350" s="289">
        <f t="shared" ca="1" si="958"/>
        <v>0</v>
      </c>
    </row>
    <row r="351" spans="1:38" hidden="1" outlineLevel="1">
      <c r="A351" s="275" t="str">
        <f>'ANNEX 1 Emission Factors'!B54</f>
        <v>District heating 2 (supplier-specific)</v>
      </c>
      <c r="B351" s="15"/>
      <c r="C351" s="15" t="str">
        <f>'ANNEX 1 Emission Factors'!F54</f>
        <v/>
      </c>
      <c r="D351" s="354">
        <f>'ANNEX 1 Emission Factors'!D54</f>
        <v>0</v>
      </c>
      <c r="E351" s="354" t="str">
        <f>'ANNEX 1 Emission Factors'!E54</f>
        <v>Scope 2</v>
      </c>
      <c r="F351" s="15"/>
      <c r="G351" s="15"/>
      <c r="H351" s="289">
        <f t="shared" ca="1" si="955"/>
        <v>0</v>
      </c>
      <c r="I351" s="289">
        <f t="shared" ca="1" si="958"/>
        <v>0</v>
      </c>
      <c r="J351" s="289">
        <f t="shared" ca="1" si="958"/>
        <v>0</v>
      </c>
      <c r="K351" s="289">
        <f t="shared" ca="1" si="958"/>
        <v>0</v>
      </c>
      <c r="L351" s="289">
        <f t="shared" ca="1" si="958"/>
        <v>0</v>
      </c>
      <c r="M351" s="289">
        <f t="shared" ca="1" si="958"/>
        <v>0</v>
      </c>
      <c r="N351" s="289">
        <f t="shared" ca="1" si="958"/>
        <v>0</v>
      </c>
      <c r="O351" s="289">
        <f t="shared" ca="1" si="958"/>
        <v>0</v>
      </c>
      <c r="P351" s="289">
        <f t="shared" ca="1" si="958"/>
        <v>0</v>
      </c>
      <c r="Q351" s="289">
        <f t="shared" ca="1" si="958"/>
        <v>0</v>
      </c>
      <c r="R351" s="289">
        <f t="shared" ca="1" si="958"/>
        <v>0</v>
      </c>
      <c r="S351" s="289">
        <f t="shared" ca="1" si="958"/>
        <v>0</v>
      </c>
      <c r="T351" s="289">
        <f t="shared" ca="1" si="958"/>
        <v>0</v>
      </c>
      <c r="U351" s="289">
        <f t="shared" ca="1" si="958"/>
        <v>0</v>
      </c>
      <c r="V351" s="289">
        <f t="shared" ca="1" si="958"/>
        <v>0</v>
      </c>
      <c r="W351" s="289">
        <f t="shared" ca="1" si="958"/>
        <v>0</v>
      </c>
      <c r="X351" s="289">
        <f t="shared" ca="1" si="958"/>
        <v>0</v>
      </c>
      <c r="Y351" s="289">
        <f t="shared" ca="1" si="958"/>
        <v>0</v>
      </c>
      <c r="Z351" s="289">
        <f t="shared" ca="1" si="958"/>
        <v>0</v>
      </c>
      <c r="AA351" s="289">
        <f t="shared" ca="1" si="958"/>
        <v>0</v>
      </c>
      <c r="AB351" s="289">
        <f t="shared" ca="1" si="958"/>
        <v>0</v>
      </c>
      <c r="AC351" s="289">
        <f t="shared" ca="1" si="958"/>
        <v>0</v>
      </c>
      <c r="AD351" s="289">
        <f t="shared" ca="1" si="958"/>
        <v>0</v>
      </c>
      <c r="AE351" s="289">
        <f t="shared" ca="1" si="958"/>
        <v>0</v>
      </c>
      <c r="AF351" s="289">
        <f t="shared" ca="1" si="958"/>
        <v>0</v>
      </c>
      <c r="AG351" s="289">
        <f t="shared" ca="1" si="958"/>
        <v>0</v>
      </c>
      <c r="AH351" s="289">
        <f t="shared" ca="1" si="958"/>
        <v>0</v>
      </c>
      <c r="AI351" s="289">
        <f t="shared" ca="1" si="958"/>
        <v>0</v>
      </c>
      <c r="AJ351" s="289">
        <f t="shared" ca="1" si="958"/>
        <v>0</v>
      </c>
      <c r="AK351" s="289">
        <f t="shared" ca="1" si="957"/>
        <v>0</v>
      </c>
      <c r="AL351" s="289">
        <f t="shared" ca="1" si="958"/>
        <v>0</v>
      </c>
    </row>
    <row r="352" spans="1:38" hidden="1" outlineLevel="1">
      <c r="A352" s="388" t="str">
        <f>'ANNEX 1 Emission Factors'!B55</f>
        <v>District heating 3 (supplier-specific)</v>
      </c>
      <c r="B352" s="15"/>
      <c r="C352" s="15" t="str">
        <f>'ANNEX 1 Emission Factors'!F55</f>
        <v/>
      </c>
      <c r="D352" s="354">
        <f>'ANNEX 1 Emission Factors'!D55</f>
        <v>0</v>
      </c>
      <c r="E352" s="354" t="str">
        <f>'ANNEX 1 Emission Factors'!E55</f>
        <v>Scope 2</v>
      </c>
      <c r="F352" s="15"/>
      <c r="G352" s="15"/>
      <c r="H352" s="289">
        <f t="shared" ca="1" si="955"/>
        <v>0</v>
      </c>
      <c r="I352" s="289">
        <f t="shared" ca="1" si="958"/>
        <v>0</v>
      </c>
      <c r="J352" s="289">
        <f t="shared" ca="1" si="958"/>
        <v>0</v>
      </c>
      <c r="K352" s="289">
        <f t="shared" ca="1" si="958"/>
        <v>0</v>
      </c>
      <c r="L352" s="289">
        <f t="shared" ca="1" si="958"/>
        <v>0</v>
      </c>
      <c r="M352" s="289">
        <f t="shared" ca="1" si="958"/>
        <v>0</v>
      </c>
      <c r="N352" s="289">
        <f t="shared" ca="1" si="958"/>
        <v>0</v>
      </c>
      <c r="O352" s="289">
        <f t="shared" ca="1" si="958"/>
        <v>0</v>
      </c>
      <c r="P352" s="289">
        <f t="shared" ca="1" si="958"/>
        <v>0</v>
      </c>
      <c r="Q352" s="289">
        <f t="shared" ca="1" si="958"/>
        <v>0</v>
      </c>
      <c r="R352" s="289">
        <f t="shared" ca="1" si="958"/>
        <v>0</v>
      </c>
      <c r="S352" s="289">
        <f t="shared" ca="1" si="958"/>
        <v>0</v>
      </c>
      <c r="T352" s="289">
        <f t="shared" ca="1" si="958"/>
        <v>0</v>
      </c>
      <c r="U352" s="289">
        <f t="shared" ca="1" si="958"/>
        <v>0</v>
      </c>
      <c r="V352" s="289">
        <f t="shared" ca="1" si="958"/>
        <v>0</v>
      </c>
      <c r="W352" s="289">
        <f t="shared" ca="1" si="958"/>
        <v>0</v>
      </c>
      <c r="X352" s="289">
        <f t="shared" ca="1" si="958"/>
        <v>0</v>
      </c>
      <c r="Y352" s="289">
        <f t="shared" ca="1" si="958"/>
        <v>0</v>
      </c>
      <c r="Z352" s="289">
        <f t="shared" ca="1" si="958"/>
        <v>0</v>
      </c>
      <c r="AA352" s="289">
        <f t="shared" ca="1" si="958"/>
        <v>0</v>
      </c>
      <c r="AB352" s="289">
        <f t="shared" ca="1" si="958"/>
        <v>0</v>
      </c>
      <c r="AC352" s="289">
        <f t="shared" ca="1" si="958"/>
        <v>0</v>
      </c>
      <c r="AD352" s="289">
        <f t="shared" ca="1" si="958"/>
        <v>0</v>
      </c>
      <c r="AE352" s="289">
        <f t="shared" ca="1" si="958"/>
        <v>0</v>
      </c>
      <c r="AF352" s="289">
        <f t="shared" ca="1" si="958"/>
        <v>0</v>
      </c>
      <c r="AG352" s="289">
        <f t="shared" ca="1" si="958"/>
        <v>0</v>
      </c>
      <c r="AH352" s="289">
        <f t="shared" ca="1" si="958"/>
        <v>0</v>
      </c>
      <c r="AI352" s="289">
        <f t="shared" ca="1" si="958"/>
        <v>0</v>
      </c>
      <c r="AJ352" s="289">
        <f t="shared" ca="1" si="958"/>
        <v>0</v>
      </c>
      <c r="AK352" s="289">
        <f t="shared" ca="1" si="957"/>
        <v>0</v>
      </c>
      <c r="AL352" s="289">
        <f t="shared" ca="1" si="958"/>
        <v>0</v>
      </c>
    </row>
    <row r="353" spans="1:38" hidden="1" outlineLevel="1">
      <c r="A353" s="388" t="str">
        <f>'ANNEX 1 Emission Factors'!B41</f>
        <v>Heating-Mix Germany (source DGNB, 2018)</v>
      </c>
      <c r="B353" s="15"/>
      <c r="C353" s="15" t="str">
        <f>'ANNEX 1 Emission Factors'!F41</f>
        <v>DGNB</v>
      </c>
      <c r="D353" s="354">
        <f>'ANNEX 1 Emission Factors'!D41</f>
        <v>0</v>
      </c>
      <c r="E353" s="354" t="str">
        <f>'ANNEX 1 Emission Factors'!E41</f>
        <v>Scope 2</v>
      </c>
      <c r="F353" s="15"/>
      <c r="G353" s="15"/>
      <c r="H353" s="289">
        <f ca="1">SUMIF($C$112:$E$180,$A353,H$114:H$182)</f>
        <v>0</v>
      </c>
      <c r="I353" s="289">
        <f t="shared" ca="1" si="958"/>
        <v>0</v>
      </c>
      <c r="J353" s="289">
        <f t="shared" ca="1" si="958"/>
        <v>0</v>
      </c>
      <c r="K353" s="289">
        <f t="shared" ca="1" si="958"/>
        <v>0</v>
      </c>
      <c r="L353" s="289">
        <f t="shared" ca="1" si="958"/>
        <v>0</v>
      </c>
      <c r="M353" s="289">
        <f t="shared" ca="1" si="958"/>
        <v>0</v>
      </c>
      <c r="N353" s="289">
        <f t="shared" ca="1" si="958"/>
        <v>0</v>
      </c>
      <c r="O353" s="289">
        <f t="shared" ca="1" si="958"/>
        <v>0</v>
      </c>
      <c r="P353" s="289">
        <f t="shared" ca="1" si="958"/>
        <v>0</v>
      </c>
      <c r="Q353" s="289">
        <f t="shared" ca="1" si="958"/>
        <v>0</v>
      </c>
      <c r="R353" s="289">
        <f t="shared" ca="1" si="958"/>
        <v>0</v>
      </c>
      <c r="S353" s="289">
        <f t="shared" ca="1" si="958"/>
        <v>0</v>
      </c>
      <c r="T353" s="289">
        <f t="shared" ca="1" si="958"/>
        <v>0</v>
      </c>
      <c r="U353" s="289">
        <f t="shared" ca="1" si="958"/>
        <v>0</v>
      </c>
      <c r="V353" s="289">
        <f t="shared" ca="1" si="958"/>
        <v>0</v>
      </c>
      <c r="W353" s="289">
        <f t="shared" ca="1" si="958"/>
        <v>0</v>
      </c>
      <c r="X353" s="289">
        <f t="shared" ca="1" si="958"/>
        <v>0</v>
      </c>
      <c r="Y353" s="289">
        <f t="shared" ca="1" si="958"/>
        <v>0</v>
      </c>
      <c r="Z353" s="289">
        <f t="shared" ca="1" si="958"/>
        <v>0</v>
      </c>
      <c r="AA353" s="289">
        <f t="shared" ca="1" si="958"/>
        <v>0</v>
      </c>
      <c r="AB353" s="289">
        <f t="shared" ca="1" si="958"/>
        <v>0</v>
      </c>
      <c r="AC353" s="289">
        <f t="shared" ca="1" si="958"/>
        <v>0</v>
      </c>
      <c r="AD353" s="289">
        <f t="shared" ca="1" si="958"/>
        <v>0</v>
      </c>
      <c r="AE353" s="289">
        <f t="shared" ca="1" si="958"/>
        <v>0</v>
      </c>
      <c r="AF353" s="289">
        <f t="shared" ca="1" si="958"/>
        <v>0</v>
      </c>
      <c r="AG353" s="289">
        <f t="shared" ca="1" si="958"/>
        <v>0</v>
      </c>
      <c r="AH353" s="289">
        <f t="shared" ca="1" si="958"/>
        <v>0</v>
      </c>
      <c r="AI353" s="289">
        <f t="shared" ca="1" si="958"/>
        <v>0</v>
      </c>
      <c r="AJ353" s="289">
        <f t="shared" ca="1" si="958"/>
        <v>0</v>
      </c>
      <c r="AK353" s="289">
        <f ca="1">SUMIF($C$112:$E$180,$A353,AK$114:AK$182)</f>
        <v>0</v>
      </c>
      <c r="AL353" s="289">
        <f t="shared" ca="1" si="958"/>
        <v>0</v>
      </c>
    </row>
    <row r="354" spans="1:38" hidden="1" outlineLevel="1">
      <c r="A354" s="275" t="str">
        <f>'ANNEX 1 Emission Factors'!B56</f>
        <v>District cooling 1 (supplier-specific)</v>
      </c>
      <c r="B354" s="15"/>
      <c r="C354" s="15" t="str">
        <f>'ANNEX 1 Emission Factors'!F56</f>
        <v/>
      </c>
      <c r="D354" s="354">
        <f>'ANNEX 1 Emission Factors'!D56</f>
        <v>0</v>
      </c>
      <c r="E354" s="354" t="str">
        <f>'ANNEX 1 Emission Factors'!E56</f>
        <v>Scope 2</v>
      </c>
      <c r="F354" s="15"/>
      <c r="G354" s="15"/>
      <c r="H354" s="289">
        <f t="shared" ca="1" si="955"/>
        <v>0</v>
      </c>
      <c r="I354" s="289">
        <f t="shared" ca="1" si="958"/>
        <v>0</v>
      </c>
      <c r="J354" s="289">
        <f t="shared" ca="1" si="958"/>
        <v>0</v>
      </c>
      <c r="K354" s="289">
        <f t="shared" ca="1" si="958"/>
        <v>0</v>
      </c>
      <c r="L354" s="289">
        <f t="shared" ca="1" si="958"/>
        <v>0</v>
      </c>
      <c r="M354" s="289">
        <f t="shared" ca="1" si="958"/>
        <v>0</v>
      </c>
      <c r="N354" s="289">
        <f t="shared" ca="1" si="958"/>
        <v>0</v>
      </c>
      <c r="O354" s="289">
        <f t="shared" ca="1" si="958"/>
        <v>0</v>
      </c>
      <c r="P354" s="289">
        <f t="shared" ca="1" si="958"/>
        <v>0</v>
      </c>
      <c r="Q354" s="289">
        <f t="shared" ca="1" si="958"/>
        <v>0</v>
      </c>
      <c r="R354" s="289">
        <f t="shared" ca="1" si="958"/>
        <v>0</v>
      </c>
      <c r="S354" s="289">
        <f t="shared" ca="1" si="958"/>
        <v>0</v>
      </c>
      <c r="T354" s="289">
        <f t="shared" ca="1" si="958"/>
        <v>0</v>
      </c>
      <c r="U354" s="289">
        <f t="shared" ca="1" si="958"/>
        <v>0</v>
      </c>
      <c r="V354" s="289">
        <f t="shared" ca="1" si="958"/>
        <v>0</v>
      </c>
      <c r="W354" s="289">
        <f t="shared" ca="1" si="958"/>
        <v>0</v>
      </c>
      <c r="X354" s="289">
        <f t="shared" ca="1" si="958"/>
        <v>0</v>
      </c>
      <c r="Y354" s="289">
        <f t="shared" ca="1" si="958"/>
        <v>0</v>
      </c>
      <c r="Z354" s="289">
        <f t="shared" ca="1" si="958"/>
        <v>0</v>
      </c>
      <c r="AA354" s="289">
        <f t="shared" ca="1" si="958"/>
        <v>0</v>
      </c>
      <c r="AB354" s="289">
        <f t="shared" ca="1" si="958"/>
        <v>0</v>
      </c>
      <c r="AC354" s="289">
        <f t="shared" ca="1" si="958"/>
        <v>0</v>
      </c>
      <c r="AD354" s="289">
        <f t="shared" ca="1" si="958"/>
        <v>0</v>
      </c>
      <c r="AE354" s="289">
        <f t="shared" ca="1" si="958"/>
        <v>0</v>
      </c>
      <c r="AF354" s="289">
        <f t="shared" ca="1" si="958"/>
        <v>0</v>
      </c>
      <c r="AG354" s="289">
        <f t="shared" ca="1" si="958"/>
        <v>0</v>
      </c>
      <c r="AH354" s="289">
        <f t="shared" ca="1" si="958"/>
        <v>0</v>
      </c>
      <c r="AI354" s="289">
        <f t="shared" ca="1" si="958"/>
        <v>0</v>
      </c>
      <c r="AJ354" s="289">
        <f t="shared" ca="1" si="958"/>
        <v>0</v>
      </c>
      <c r="AK354" s="289">
        <f t="shared" ca="1" si="957"/>
        <v>0</v>
      </c>
      <c r="AL354" s="289">
        <f t="shared" ca="1" si="958"/>
        <v>0</v>
      </c>
    </row>
    <row r="355" spans="1:38" hidden="1" outlineLevel="1">
      <c r="A355" s="275" t="str">
        <f>'ANNEX 1 Emission Factors'!B57</f>
        <v>District cooling 2 (supplier-specific)</v>
      </c>
      <c r="B355" s="15"/>
      <c r="C355" s="15" t="str">
        <f>'ANNEX 1 Emission Factors'!F57</f>
        <v/>
      </c>
      <c r="D355" s="354">
        <f>'ANNEX 1 Emission Factors'!D57</f>
        <v>0</v>
      </c>
      <c r="E355" s="354" t="str">
        <f>'ANNEX 1 Emission Factors'!E57</f>
        <v>Scope 2</v>
      </c>
      <c r="F355" s="15"/>
      <c r="G355" s="15"/>
      <c r="H355" s="289">
        <f t="shared" ca="1" si="955"/>
        <v>0</v>
      </c>
      <c r="I355" s="289">
        <f t="shared" ca="1" si="958"/>
        <v>0</v>
      </c>
      <c r="J355" s="289">
        <f t="shared" ca="1" si="958"/>
        <v>0</v>
      </c>
      <c r="K355" s="289">
        <f t="shared" ca="1" si="958"/>
        <v>0</v>
      </c>
      <c r="L355" s="289">
        <f t="shared" ca="1" si="958"/>
        <v>0</v>
      </c>
      <c r="M355" s="289">
        <f t="shared" ca="1" si="958"/>
        <v>0</v>
      </c>
      <c r="N355" s="289">
        <f t="shared" ca="1" si="958"/>
        <v>0</v>
      </c>
      <c r="O355" s="289">
        <f t="shared" ca="1" si="958"/>
        <v>0</v>
      </c>
      <c r="P355" s="289">
        <f t="shared" ca="1" si="958"/>
        <v>0</v>
      </c>
      <c r="Q355" s="289">
        <f t="shared" ca="1" si="958"/>
        <v>0</v>
      </c>
      <c r="R355" s="289">
        <f t="shared" ca="1" si="958"/>
        <v>0</v>
      </c>
      <c r="S355" s="289">
        <f t="shared" ca="1" si="958"/>
        <v>0</v>
      </c>
      <c r="T355" s="289">
        <f t="shared" ca="1" si="958"/>
        <v>0</v>
      </c>
      <c r="U355" s="289">
        <f t="shared" ca="1" si="958"/>
        <v>0</v>
      </c>
      <c r="V355" s="289">
        <f t="shared" ca="1" si="958"/>
        <v>0</v>
      </c>
      <c r="W355" s="289">
        <f t="shared" ca="1" si="958"/>
        <v>0</v>
      </c>
      <c r="X355" s="289">
        <f t="shared" ca="1" si="958"/>
        <v>0</v>
      </c>
      <c r="Y355" s="289">
        <f t="shared" ca="1" si="958"/>
        <v>0</v>
      </c>
      <c r="Z355" s="289">
        <f t="shared" ca="1" si="958"/>
        <v>0</v>
      </c>
      <c r="AA355" s="289">
        <f t="shared" ca="1" si="958"/>
        <v>0</v>
      </c>
      <c r="AB355" s="289">
        <f t="shared" ca="1" si="958"/>
        <v>0</v>
      </c>
      <c r="AC355" s="289">
        <f t="shared" ca="1" si="958"/>
        <v>0</v>
      </c>
      <c r="AD355" s="289">
        <f t="shared" ca="1" si="958"/>
        <v>0</v>
      </c>
      <c r="AE355" s="289">
        <f t="shared" ca="1" si="958"/>
        <v>0</v>
      </c>
      <c r="AF355" s="289">
        <f t="shared" ca="1" si="958"/>
        <v>0</v>
      </c>
      <c r="AG355" s="289">
        <f t="shared" ca="1" si="958"/>
        <v>0</v>
      </c>
      <c r="AH355" s="289">
        <f t="shared" ca="1" si="958"/>
        <v>0</v>
      </c>
      <c r="AI355" s="289">
        <f t="shared" ca="1" si="958"/>
        <v>0</v>
      </c>
      <c r="AJ355" s="289">
        <f t="shared" ca="1" si="958"/>
        <v>0</v>
      </c>
      <c r="AK355" s="289">
        <f t="shared" ca="1" si="957"/>
        <v>0</v>
      </c>
      <c r="AL355" s="289">
        <f t="shared" ca="1" si="958"/>
        <v>0</v>
      </c>
    </row>
    <row r="356" spans="1:38" hidden="1" outlineLevel="1">
      <c r="A356" s="275" t="str">
        <f>'ANNEX 1 Emission Factors'!B58</f>
        <v>District cooling 3 (supplier-specific)</v>
      </c>
      <c r="B356" s="15"/>
      <c r="C356" s="15" t="str">
        <f>'ANNEX 1 Emission Factors'!F58</f>
        <v/>
      </c>
      <c r="D356" s="354">
        <f>'ANNEX 1 Emission Factors'!D58</f>
        <v>0</v>
      </c>
      <c r="E356" s="354" t="str">
        <f>'ANNEX 1 Emission Factors'!E58</f>
        <v>Scope 2</v>
      </c>
      <c r="F356" s="15"/>
      <c r="G356" s="15"/>
      <c r="H356" s="289">
        <f t="shared" ca="1" si="955"/>
        <v>0</v>
      </c>
      <c r="I356" s="289">
        <f t="shared" ca="1" si="958"/>
        <v>0</v>
      </c>
      <c r="J356" s="289">
        <f t="shared" ca="1" si="958"/>
        <v>0</v>
      </c>
      <c r="K356" s="289">
        <f t="shared" ca="1" si="958"/>
        <v>0</v>
      </c>
      <c r="L356" s="289">
        <f t="shared" ca="1" si="958"/>
        <v>0</v>
      </c>
      <c r="M356" s="289">
        <f t="shared" ca="1" si="958"/>
        <v>0</v>
      </c>
      <c r="N356" s="289">
        <f t="shared" ca="1" si="958"/>
        <v>0</v>
      </c>
      <c r="O356" s="289">
        <f t="shared" ca="1" si="958"/>
        <v>0</v>
      </c>
      <c r="P356" s="289">
        <f t="shared" ca="1" si="958"/>
        <v>0</v>
      </c>
      <c r="Q356" s="289">
        <f t="shared" ca="1" si="958"/>
        <v>0</v>
      </c>
      <c r="R356" s="289">
        <f t="shared" ca="1" si="958"/>
        <v>0</v>
      </c>
      <c r="S356" s="289">
        <f t="shared" ca="1" si="958"/>
        <v>0</v>
      </c>
      <c r="T356" s="289">
        <f t="shared" ca="1" si="958"/>
        <v>0</v>
      </c>
      <c r="U356" s="289">
        <f t="shared" ca="1" si="958"/>
        <v>0</v>
      </c>
      <c r="V356" s="289">
        <f t="shared" ca="1" si="958"/>
        <v>0</v>
      </c>
      <c r="W356" s="289">
        <f t="shared" ca="1" si="958"/>
        <v>0</v>
      </c>
      <c r="X356" s="289">
        <f t="shared" ca="1" si="958"/>
        <v>0</v>
      </c>
      <c r="Y356" s="289">
        <f t="shared" ca="1" si="958"/>
        <v>0</v>
      </c>
      <c r="Z356" s="289">
        <f t="shared" ca="1" si="958"/>
        <v>0</v>
      </c>
      <c r="AA356" s="289">
        <f t="shared" ca="1" si="958"/>
        <v>0</v>
      </c>
      <c r="AB356" s="289">
        <f t="shared" ca="1" si="958"/>
        <v>0</v>
      </c>
      <c r="AC356" s="289">
        <f t="shared" ca="1" si="958"/>
        <v>0</v>
      </c>
      <c r="AD356" s="289">
        <f t="shared" ca="1" si="958"/>
        <v>0</v>
      </c>
      <c r="AE356" s="289">
        <f t="shared" ca="1" si="958"/>
        <v>0</v>
      </c>
      <c r="AF356" s="289">
        <f t="shared" ca="1" si="958"/>
        <v>0</v>
      </c>
      <c r="AG356" s="289">
        <f t="shared" ca="1" si="958"/>
        <v>0</v>
      </c>
      <c r="AH356" s="289">
        <f t="shared" ca="1" si="958"/>
        <v>0</v>
      </c>
      <c r="AI356" s="289">
        <f t="shared" ca="1" si="958"/>
        <v>0</v>
      </c>
      <c r="AJ356" s="289">
        <f t="shared" ca="1" si="958"/>
        <v>0</v>
      </c>
      <c r="AK356" s="289">
        <f t="shared" ca="1" si="957"/>
        <v>0</v>
      </c>
      <c r="AL356" s="289">
        <f t="shared" ca="1" si="958"/>
        <v>0</v>
      </c>
    </row>
    <row r="357" spans="1:38" hidden="1" outlineLevel="1">
      <c r="A357" s="15"/>
      <c r="B357" s="15"/>
      <c r="C357" s="15"/>
      <c r="D357" s="15"/>
      <c r="E357" s="15"/>
      <c r="F357" s="15"/>
      <c r="G357" s="15"/>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row>
    <row r="358" spans="1:38" hidden="1" outlineLevel="1">
      <c r="A358" s="387" t="s">
        <v>519</v>
      </c>
      <c r="B358" s="15"/>
      <c r="C358" s="15"/>
      <c r="D358" s="15"/>
      <c r="E358" s="15"/>
      <c r="F358" s="15"/>
      <c r="G358" s="15"/>
      <c r="H358" s="289"/>
      <c r="I358" s="289"/>
      <c r="J358" s="289"/>
      <c r="K358" s="289"/>
      <c r="L358" s="289"/>
      <c r="M358" s="289"/>
      <c r="N358" s="289"/>
      <c r="O358" s="289"/>
      <c r="P358" s="289"/>
      <c r="Q358" s="289"/>
      <c r="R358" s="289"/>
      <c r="S358" s="289"/>
      <c r="T358" s="289"/>
      <c r="U358" s="289"/>
      <c r="V358" s="289"/>
      <c r="W358" s="289"/>
      <c r="X358" s="289"/>
      <c r="Y358" s="289"/>
      <c r="Z358" s="289"/>
      <c r="AA358" s="289"/>
      <c r="AB358" s="289"/>
      <c r="AC358" s="289"/>
      <c r="AD358" s="289"/>
      <c r="AE358" s="289"/>
      <c r="AF358" s="289"/>
      <c r="AG358" s="289"/>
      <c r="AH358" s="289"/>
      <c r="AI358" s="289"/>
      <c r="AJ358" s="289"/>
      <c r="AK358" s="289"/>
      <c r="AL358" s="289"/>
    </row>
    <row r="359" spans="1:38" hidden="1" outlineLevel="1">
      <c r="A359" s="15" t="str">
        <f t="shared" ref="A359:A376" si="959">A339</f>
        <v>Final energy from wood chips</v>
      </c>
      <c r="B359" s="15"/>
      <c r="C359" s="15"/>
      <c r="D359" s="354"/>
      <c r="E359" s="354"/>
      <c r="F359" s="15"/>
      <c r="G359" s="15"/>
      <c r="H359" s="355">
        <f>VLOOKUP($A359,'ANNEX 1 Emission Factors'!$B$41:$AR$58,COLUMNS('ANNEX 1 Emission Factors'!$B:$H)+(H$6-2014),FALSE)</f>
        <v>7.4790000000000004E-3</v>
      </c>
      <c r="I359" s="355">
        <f>VLOOKUP($A359,'ANNEX 1 Emission Factors'!$B$41:$AR$58,COLUMNS('ANNEX 1 Emission Factors'!$B:$H)+(I$6-2014),FALSE)</f>
        <v>7.4790000000000004E-3</v>
      </c>
      <c r="J359" s="355">
        <f>VLOOKUP($A359,'ANNEX 1 Emission Factors'!$B$41:$AR$58,COLUMNS('ANNEX 1 Emission Factors'!$B:$H)+(J$6-2014),FALSE)</f>
        <v>7.4790000000000004E-3</v>
      </c>
      <c r="K359" s="355">
        <f>VLOOKUP($A359,'ANNEX 1 Emission Factors'!$B$41:$AR$58,COLUMNS('ANNEX 1 Emission Factors'!$B:$H)+(K$6-2014),FALSE)</f>
        <v>7.4790000000000004E-3</v>
      </c>
      <c r="L359" s="355">
        <f>VLOOKUP($A359,'ANNEX 1 Emission Factors'!$B$41:$AR$58,COLUMNS('ANNEX 1 Emission Factors'!$B:$H)+(L$6-2014),FALSE)</f>
        <v>7.4790000000000004E-3</v>
      </c>
      <c r="M359" s="355">
        <f>VLOOKUP($A359,'ANNEX 1 Emission Factors'!$B$41:$AR$58,COLUMNS('ANNEX 1 Emission Factors'!$B:$H)+(M$6-2014),FALSE)</f>
        <v>7.4790000000000004E-3</v>
      </c>
      <c r="N359" s="355">
        <f>VLOOKUP($A359,'ANNEX 1 Emission Factors'!$B$41:$AR$58,COLUMNS('ANNEX 1 Emission Factors'!$B:$H)+(N$6-2014),FALSE)</f>
        <v>7.4790000000000004E-3</v>
      </c>
      <c r="O359" s="355">
        <f>VLOOKUP($A359,'ANNEX 1 Emission Factors'!$B$41:$AR$58,COLUMNS('ANNEX 1 Emission Factors'!$B:$H)+(O$6-2014),FALSE)</f>
        <v>7.4790000000000004E-3</v>
      </c>
      <c r="P359" s="355">
        <f>VLOOKUP($A359,'ANNEX 1 Emission Factors'!$B$41:$AR$58,COLUMNS('ANNEX 1 Emission Factors'!$B:$H)+(P$6-2014),FALSE)</f>
        <v>7.4790000000000004E-3</v>
      </c>
      <c r="Q359" s="355">
        <f>VLOOKUP($A359,'ANNEX 1 Emission Factors'!$B$41:$AR$58,COLUMNS('ANNEX 1 Emission Factors'!$B:$H)+(Q$6-2014),FALSE)</f>
        <v>7.4790000000000004E-3</v>
      </c>
      <c r="R359" s="355">
        <f>VLOOKUP($A359,'ANNEX 1 Emission Factors'!$B$41:$AR$58,COLUMNS('ANNEX 1 Emission Factors'!$B:$H)+(R$6-2014),FALSE)</f>
        <v>7.4790000000000004E-3</v>
      </c>
      <c r="S359" s="355">
        <f>VLOOKUP($A359,'ANNEX 1 Emission Factors'!$B$41:$AR$58,COLUMNS('ANNEX 1 Emission Factors'!$B:$H)+(S$6-2014),FALSE)</f>
        <v>7.4790000000000004E-3</v>
      </c>
      <c r="T359" s="355">
        <f>VLOOKUP($A359,'ANNEX 1 Emission Factors'!$B$41:$AR$58,COLUMNS('ANNEX 1 Emission Factors'!$B:$H)+(T$6-2014),FALSE)</f>
        <v>7.4790000000000004E-3</v>
      </c>
      <c r="U359" s="355">
        <f>VLOOKUP($A359,'ANNEX 1 Emission Factors'!$B$41:$AR$58,COLUMNS('ANNEX 1 Emission Factors'!$B:$H)+(U$6-2014),FALSE)</f>
        <v>7.4790000000000004E-3</v>
      </c>
      <c r="V359" s="355">
        <f>VLOOKUP($A359,'ANNEX 1 Emission Factors'!$B$41:$AR$58,COLUMNS('ANNEX 1 Emission Factors'!$B:$H)+(V$6-2014),FALSE)</f>
        <v>7.4790000000000004E-3</v>
      </c>
      <c r="W359" s="355">
        <f>VLOOKUP($A359,'ANNEX 1 Emission Factors'!$B$41:$AR$58,COLUMNS('ANNEX 1 Emission Factors'!$B:$H)+(W$6-2014),FALSE)</f>
        <v>7.4790000000000004E-3</v>
      </c>
      <c r="X359" s="355">
        <f>VLOOKUP($A359,'ANNEX 1 Emission Factors'!$B$41:$AR$58,COLUMNS('ANNEX 1 Emission Factors'!$B:$H)+(X$6-2014),FALSE)</f>
        <v>7.4790000000000004E-3</v>
      </c>
      <c r="Y359" s="355">
        <f>VLOOKUP($A359,'ANNEX 1 Emission Factors'!$B$41:$AR$58,COLUMNS('ANNEX 1 Emission Factors'!$B:$H)+(Y$6-2014),FALSE)</f>
        <v>7.4790000000000004E-3</v>
      </c>
      <c r="Z359" s="355">
        <f>VLOOKUP($A359,'ANNEX 1 Emission Factors'!$B$41:$AR$58,COLUMNS('ANNEX 1 Emission Factors'!$B:$H)+(Z$6-2014),FALSE)</f>
        <v>7.4790000000000004E-3</v>
      </c>
      <c r="AA359" s="355">
        <f>VLOOKUP($A359,'ANNEX 1 Emission Factors'!$B$41:$AR$58,COLUMNS('ANNEX 1 Emission Factors'!$B:$H)+(AA$6-2014),FALSE)</f>
        <v>7.4790000000000004E-3</v>
      </c>
      <c r="AB359" s="355">
        <f>VLOOKUP($A359,'ANNEX 1 Emission Factors'!$B$41:$AR$58,COLUMNS('ANNEX 1 Emission Factors'!$B:$H)+(AB$6-2014),FALSE)</f>
        <v>7.4790000000000004E-3</v>
      </c>
      <c r="AC359" s="355">
        <f>VLOOKUP($A359,'ANNEX 1 Emission Factors'!$B$41:$AR$58,COLUMNS('ANNEX 1 Emission Factors'!$B:$H)+(AC$6-2014),FALSE)</f>
        <v>7.4790000000000004E-3</v>
      </c>
      <c r="AD359" s="355">
        <f>VLOOKUP($A359,'ANNEX 1 Emission Factors'!$B$41:$AR$58,COLUMNS('ANNEX 1 Emission Factors'!$B:$H)+(AD$6-2014),FALSE)</f>
        <v>7.4790000000000004E-3</v>
      </c>
      <c r="AE359" s="355">
        <f>VLOOKUP($A359,'ANNEX 1 Emission Factors'!$B$41:$AR$58,COLUMNS('ANNEX 1 Emission Factors'!$B:$H)+(AE$6-2014),FALSE)</f>
        <v>7.4790000000000004E-3</v>
      </c>
      <c r="AF359" s="355">
        <f>VLOOKUP($A359,'ANNEX 1 Emission Factors'!$B$41:$AR$58,COLUMNS('ANNEX 1 Emission Factors'!$B:$H)+(AF$6-2014),FALSE)</f>
        <v>7.4790000000000004E-3</v>
      </c>
      <c r="AG359" s="355">
        <f>VLOOKUP($A359,'ANNEX 1 Emission Factors'!$B$41:$AR$58,COLUMNS('ANNEX 1 Emission Factors'!$B:$H)+(AG$6-2014),FALSE)</f>
        <v>7.4790000000000004E-3</v>
      </c>
      <c r="AH359" s="355">
        <f>VLOOKUP($A359,'ANNEX 1 Emission Factors'!$B$41:$AR$58,COLUMNS('ANNEX 1 Emission Factors'!$B:$H)+(AH$6-2014),FALSE)</f>
        <v>7.4790000000000004E-3</v>
      </c>
      <c r="AI359" s="355">
        <f>VLOOKUP($A359,'ANNEX 1 Emission Factors'!$B$41:$AR$58,COLUMNS('ANNEX 1 Emission Factors'!$B:$H)+(AI$6-2014),FALSE)</f>
        <v>7.4790000000000004E-3</v>
      </c>
      <c r="AJ359" s="355">
        <f>VLOOKUP($A359,'ANNEX 1 Emission Factors'!$B$41:$AR$58,COLUMNS('ANNEX 1 Emission Factors'!$B:$H)+(AJ$6-2014),FALSE)</f>
        <v>7.4790000000000004E-3</v>
      </c>
      <c r="AK359" s="355">
        <f>VLOOKUP($A359,'ANNEX 1 Emission Factors'!$B$41:$AR$58,COLUMNS('ANNEX 1 Emission Factors'!$B:$H)+(AK$6-2014),FALSE)</f>
        <v>7.4790000000000004E-3</v>
      </c>
      <c r="AL359" s="355">
        <f>VLOOKUP($A359,'ANNEX 1 Emission Factors'!$B$41:$AR$58,COLUMNS('ANNEX 1 Emission Factors'!$B:$H)+(AL$6-2014),FALSE)</f>
        <v>7.4790000000000004E-3</v>
      </c>
    </row>
    <row r="360" spans="1:38" hidden="1" outlineLevel="1">
      <c r="A360" s="15" t="str">
        <f t="shared" si="959"/>
        <v>Final energy from wood pellets</v>
      </c>
      <c r="B360" s="15"/>
      <c r="C360" s="15"/>
      <c r="D360" s="354"/>
      <c r="E360" s="354"/>
      <c r="F360" s="15"/>
      <c r="G360" s="15"/>
      <c r="H360" s="355">
        <f>VLOOKUP($A360,'ANNEX 1 Emission Factors'!$B$41:$AR$58,COLUMNS('ANNEX 1 Emission Factors'!$B:$H)+(H$6-2014),FALSE)</f>
        <v>2.1080000000000002E-2</v>
      </c>
      <c r="I360" s="355">
        <f>VLOOKUP($A360,'ANNEX 1 Emission Factors'!$B$41:$AR$58,COLUMNS('ANNEX 1 Emission Factors'!$B:$H)+(I$6-2014),FALSE)</f>
        <v>2.1080000000000002E-2</v>
      </c>
      <c r="J360" s="355">
        <f>VLOOKUP($A360,'ANNEX 1 Emission Factors'!$B$41:$AR$58,COLUMNS('ANNEX 1 Emission Factors'!$B:$H)+(J$6-2014),FALSE)</f>
        <v>2.1080000000000002E-2</v>
      </c>
      <c r="K360" s="355">
        <f>VLOOKUP($A360,'ANNEX 1 Emission Factors'!$B$41:$AR$58,COLUMNS('ANNEX 1 Emission Factors'!$B:$H)+(K$6-2014),FALSE)</f>
        <v>2.1080000000000002E-2</v>
      </c>
      <c r="L360" s="355">
        <f>VLOOKUP($A360,'ANNEX 1 Emission Factors'!$B$41:$AR$58,COLUMNS('ANNEX 1 Emission Factors'!$B:$H)+(L$6-2014),FALSE)</f>
        <v>2.1080000000000002E-2</v>
      </c>
      <c r="M360" s="355">
        <f>VLOOKUP($A360,'ANNEX 1 Emission Factors'!$B$41:$AR$58,COLUMNS('ANNEX 1 Emission Factors'!$B:$H)+(M$6-2014),FALSE)</f>
        <v>2.1080000000000002E-2</v>
      </c>
      <c r="N360" s="355">
        <f>VLOOKUP($A360,'ANNEX 1 Emission Factors'!$B$41:$AR$58,COLUMNS('ANNEX 1 Emission Factors'!$B:$H)+(N$6-2014),FALSE)</f>
        <v>2.1080000000000002E-2</v>
      </c>
      <c r="O360" s="355">
        <f>VLOOKUP($A360,'ANNEX 1 Emission Factors'!$B$41:$AR$58,COLUMNS('ANNEX 1 Emission Factors'!$B:$H)+(O$6-2014),FALSE)</f>
        <v>2.1080000000000002E-2</v>
      </c>
      <c r="P360" s="355">
        <f>VLOOKUP($A360,'ANNEX 1 Emission Factors'!$B$41:$AR$58,COLUMNS('ANNEX 1 Emission Factors'!$B:$H)+(P$6-2014),FALSE)</f>
        <v>2.1080000000000002E-2</v>
      </c>
      <c r="Q360" s="355">
        <f>VLOOKUP($A360,'ANNEX 1 Emission Factors'!$B$41:$AR$58,COLUMNS('ANNEX 1 Emission Factors'!$B:$H)+(Q$6-2014),FALSE)</f>
        <v>2.1080000000000002E-2</v>
      </c>
      <c r="R360" s="355">
        <f>VLOOKUP($A360,'ANNEX 1 Emission Factors'!$B$41:$AR$58,COLUMNS('ANNEX 1 Emission Factors'!$B:$H)+(R$6-2014),FALSE)</f>
        <v>2.1080000000000002E-2</v>
      </c>
      <c r="S360" s="355">
        <f>VLOOKUP($A360,'ANNEX 1 Emission Factors'!$B$41:$AR$58,COLUMNS('ANNEX 1 Emission Factors'!$B:$H)+(S$6-2014),FALSE)</f>
        <v>2.1080000000000002E-2</v>
      </c>
      <c r="T360" s="355">
        <f>VLOOKUP($A360,'ANNEX 1 Emission Factors'!$B$41:$AR$58,COLUMNS('ANNEX 1 Emission Factors'!$B:$H)+(T$6-2014),FALSE)</f>
        <v>2.1080000000000002E-2</v>
      </c>
      <c r="U360" s="355">
        <f>VLOOKUP($A360,'ANNEX 1 Emission Factors'!$B$41:$AR$58,COLUMNS('ANNEX 1 Emission Factors'!$B:$H)+(U$6-2014),FALSE)</f>
        <v>2.1080000000000002E-2</v>
      </c>
      <c r="V360" s="355">
        <f>VLOOKUP($A360,'ANNEX 1 Emission Factors'!$B$41:$AR$58,COLUMNS('ANNEX 1 Emission Factors'!$B:$H)+(V$6-2014),FALSE)</f>
        <v>2.1080000000000002E-2</v>
      </c>
      <c r="W360" s="355">
        <f>VLOOKUP($A360,'ANNEX 1 Emission Factors'!$B$41:$AR$58,COLUMNS('ANNEX 1 Emission Factors'!$B:$H)+(W$6-2014),FALSE)</f>
        <v>2.1080000000000002E-2</v>
      </c>
      <c r="X360" s="355">
        <f>VLOOKUP($A360,'ANNEX 1 Emission Factors'!$B$41:$AR$58,COLUMNS('ANNEX 1 Emission Factors'!$B:$H)+(X$6-2014),FALSE)</f>
        <v>2.1080000000000002E-2</v>
      </c>
      <c r="Y360" s="355">
        <f>VLOOKUP($A360,'ANNEX 1 Emission Factors'!$B$41:$AR$58,COLUMNS('ANNEX 1 Emission Factors'!$B:$H)+(Y$6-2014),FALSE)</f>
        <v>2.1080000000000002E-2</v>
      </c>
      <c r="Z360" s="355">
        <f>VLOOKUP($A360,'ANNEX 1 Emission Factors'!$B$41:$AR$58,COLUMNS('ANNEX 1 Emission Factors'!$B:$H)+(Z$6-2014),FALSE)</f>
        <v>2.1080000000000002E-2</v>
      </c>
      <c r="AA360" s="355">
        <f>VLOOKUP($A360,'ANNEX 1 Emission Factors'!$B$41:$AR$58,COLUMNS('ANNEX 1 Emission Factors'!$B:$H)+(AA$6-2014),FALSE)</f>
        <v>2.1080000000000002E-2</v>
      </c>
      <c r="AB360" s="355">
        <f>VLOOKUP($A360,'ANNEX 1 Emission Factors'!$B$41:$AR$58,COLUMNS('ANNEX 1 Emission Factors'!$B:$H)+(AB$6-2014),FALSE)</f>
        <v>2.1080000000000002E-2</v>
      </c>
      <c r="AC360" s="355">
        <f>VLOOKUP($A360,'ANNEX 1 Emission Factors'!$B$41:$AR$58,COLUMNS('ANNEX 1 Emission Factors'!$B:$H)+(AC$6-2014),FALSE)</f>
        <v>2.1080000000000002E-2</v>
      </c>
      <c r="AD360" s="355">
        <f>VLOOKUP($A360,'ANNEX 1 Emission Factors'!$B$41:$AR$58,COLUMNS('ANNEX 1 Emission Factors'!$B:$H)+(AD$6-2014),FALSE)</f>
        <v>2.1080000000000002E-2</v>
      </c>
      <c r="AE360" s="355">
        <f>VLOOKUP($A360,'ANNEX 1 Emission Factors'!$B$41:$AR$58,COLUMNS('ANNEX 1 Emission Factors'!$B:$H)+(AE$6-2014),FALSE)</f>
        <v>2.1080000000000002E-2</v>
      </c>
      <c r="AF360" s="355">
        <f>VLOOKUP($A360,'ANNEX 1 Emission Factors'!$B$41:$AR$58,COLUMNS('ANNEX 1 Emission Factors'!$B:$H)+(AF$6-2014),FALSE)</f>
        <v>2.1080000000000002E-2</v>
      </c>
      <c r="AG360" s="355">
        <f>VLOOKUP($A360,'ANNEX 1 Emission Factors'!$B$41:$AR$58,COLUMNS('ANNEX 1 Emission Factors'!$B:$H)+(AG$6-2014),FALSE)</f>
        <v>2.1080000000000002E-2</v>
      </c>
      <c r="AH360" s="355">
        <f>VLOOKUP($A360,'ANNEX 1 Emission Factors'!$B$41:$AR$58,COLUMNS('ANNEX 1 Emission Factors'!$B:$H)+(AH$6-2014),FALSE)</f>
        <v>2.1080000000000002E-2</v>
      </c>
      <c r="AI360" s="355">
        <f>VLOOKUP($A360,'ANNEX 1 Emission Factors'!$B$41:$AR$58,COLUMNS('ANNEX 1 Emission Factors'!$B:$H)+(AI$6-2014),FALSE)</f>
        <v>2.1080000000000002E-2</v>
      </c>
      <c r="AJ360" s="355">
        <f>VLOOKUP($A360,'ANNEX 1 Emission Factors'!$B$41:$AR$58,COLUMNS('ANNEX 1 Emission Factors'!$B:$H)+(AJ$6-2014),FALSE)</f>
        <v>2.1080000000000002E-2</v>
      </c>
      <c r="AK360" s="355">
        <f>VLOOKUP($A360,'ANNEX 1 Emission Factors'!$B$41:$AR$58,COLUMNS('ANNEX 1 Emission Factors'!$B:$H)+(AK$6-2014),FALSE)</f>
        <v>2.1080000000000002E-2</v>
      </c>
      <c r="AL360" s="355">
        <f>VLOOKUP($A360,'ANNEX 1 Emission Factors'!$B$41:$AR$58,COLUMNS('ANNEX 1 Emission Factors'!$B:$H)+(AL$6-2014),FALSE)</f>
        <v>2.1080000000000002E-2</v>
      </c>
    </row>
    <row r="361" spans="1:38" hidden="1" outlineLevel="1">
      <c r="A361" s="15" t="str">
        <f t="shared" si="959"/>
        <v>Final energy from biogas-mix Germany, upper heating value</v>
      </c>
      <c r="B361" s="15"/>
      <c r="C361" s="15"/>
      <c r="D361" s="354"/>
      <c r="E361" s="354"/>
      <c r="F361" s="15"/>
      <c r="G361" s="15"/>
      <c r="H361" s="355" t="str">
        <f>VLOOKUP($A361,'ANNEX 1 Emission Factors'!$B$41:$AR$58,COLUMNS('ANNEX 1 Emission Factors'!$B:$H)+(H$6-2014),FALSE)</f>
        <v>-</v>
      </c>
      <c r="I361" s="355" t="str">
        <f>VLOOKUP($A361,'ANNEX 1 Emission Factors'!$B$41:$AR$58,COLUMNS('ANNEX 1 Emission Factors'!$B:$H)+(I$6-2014),FALSE)</f>
        <v>-</v>
      </c>
      <c r="J361" s="355" t="str">
        <f>VLOOKUP($A361,'ANNEX 1 Emission Factors'!$B$41:$AR$58,COLUMNS('ANNEX 1 Emission Factors'!$B:$H)+(J$6-2014),FALSE)</f>
        <v>-</v>
      </c>
      <c r="K361" s="355" t="str">
        <f>VLOOKUP($A361,'ANNEX 1 Emission Factors'!$B$41:$AR$58,COLUMNS('ANNEX 1 Emission Factors'!$B:$H)+(K$6-2014),FALSE)</f>
        <v>-</v>
      </c>
      <c r="L361" s="355" t="str">
        <f>VLOOKUP($A361,'ANNEX 1 Emission Factors'!$B$41:$AR$58,COLUMNS('ANNEX 1 Emission Factors'!$B:$H)+(L$6-2014),FALSE)</f>
        <v>-</v>
      </c>
      <c r="M361" s="355" t="str">
        <f>VLOOKUP($A361,'ANNEX 1 Emission Factors'!$B$41:$AR$58,COLUMNS('ANNEX 1 Emission Factors'!$B:$H)+(M$6-2014),FALSE)</f>
        <v>-</v>
      </c>
      <c r="N361" s="355" t="str">
        <f>VLOOKUP($A361,'ANNEX 1 Emission Factors'!$B$41:$AR$58,COLUMNS('ANNEX 1 Emission Factors'!$B:$H)+(N$6-2014),FALSE)</f>
        <v>-</v>
      </c>
      <c r="O361" s="355" t="str">
        <f>VLOOKUP($A361,'ANNEX 1 Emission Factors'!$B$41:$AR$58,COLUMNS('ANNEX 1 Emission Factors'!$B:$H)+(O$6-2014),FALSE)</f>
        <v>-</v>
      </c>
      <c r="P361" s="355" t="str">
        <f>VLOOKUP($A361,'ANNEX 1 Emission Factors'!$B$41:$AR$58,COLUMNS('ANNEX 1 Emission Factors'!$B:$H)+(P$6-2014),FALSE)</f>
        <v>-</v>
      </c>
      <c r="Q361" s="355" t="str">
        <f>VLOOKUP($A361,'ANNEX 1 Emission Factors'!$B$41:$AR$58,COLUMNS('ANNEX 1 Emission Factors'!$B:$H)+(Q$6-2014),FALSE)</f>
        <v>-</v>
      </c>
      <c r="R361" s="355" t="str">
        <f>VLOOKUP($A361,'ANNEX 1 Emission Factors'!$B$41:$AR$58,COLUMNS('ANNEX 1 Emission Factors'!$B:$H)+(R$6-2014),FALSE)</f>
        <v>-</v>
      </c>
      <c r="S361" s="355" t="str">
        <f>VLOOKUP($A361,'ANNEX 1 Emission Factors'!$B$41:$AR$58,COLUMNS('ANNEX 1 Emission Factors'!$B:$H)+(S$6-2014),FALSE)</f>
        <v>-</v>
      </c>
      <c r="T361" s="355" t="str">
        <f>VLOOKUP($A361,'ANNEX 1 Emission Factors'!$B$41:$AR$58,COLUMNS('ANNEX 1 Emission Factors'!$B:$H)+(T$6-2014),FALSE)</f>
        <v>-</v>
      </c>
      <c r="U361" s="355" t="str">
        <f>VLOOKUP($A361,'ANNEX 1 Emission Factors'!$B$41:$AR$58,COLUMNS('ANNEX 1 Emission Factors'!$B:$H)+(U$6-2014),FALSE)</f>
        <v>-</v>
      </c>
      <c r="V361" s="355" t="str">
        <f>VLOOKUP($A361,'ANNEX 1 Emission Factors'!$B$41:$AR$58,COLUMNS('ANNEX 1 Emission Factors'!$B:$H)+(V$6-2014),FALSE)</f>
        <v>-</v>
      </c>
      <c r="W361" s="355" t="str">
        <f>VLOOKUP($A361,'ANNEX 1 Emission Factors'!$B$41:$AR$58,COLUMNS('ANNEX 1 Emission Factors'!$B:$H)+(W$6-2014),FALSE)</f>
        <v>-</v>
      </c>
      <c r="X361" s="355" t="str">
        <f>VLOOKUP($A361,'ANNEX 1 Emission Factors'!$B$41:$AR$58,COLUMNS('ANNEX 1 Emission Factors'!$B:$H)+(X$6-2014),FALSE)</f>
        <v>-</v>
      </c>
      <c r="Y361" s="355" t="str">
        <f>VLOOKUP($A361,'ANNEX 1 Emission Factors'!$B$41:$AR$58,COLUMNS('ANNEX 1 Emission Factors'!$B:$H)+(Y$6-2014),FALSE)</f>
        <v>-</v>
      </c>
      <c r="Z361" s="355" t="str">
        <f>VLOOKUP($A361,'ANNEX 1 Emission Factors'!$B$41:$AR$58,COLUMNS('ANNEX 1 Emission Factors'!$B:$H)+(Z$6-2014),FALSE)</f>
        <v>-</v>
      </c>
      <c r="AA361" s="355" t="str">
        <f>VLOOKUP($A361,'ANNEX 1 Emission Factors'!$B$41:$AR$58,COLUMNS('ANNEX 1 Emission Factors'!$B:$H)+(AA$6-2014),FALSE)</f>
        <v>-</v>
      </c>
      <c r="AB361" s="355" t="str">
        <f>VLOOKUP($A361,'ANNEX 1 Emission Factors'!$B$41:$AR$58,COLUMNS('ANNEX 1 Emission Factors'!$B:$H)+(AB$6-2014),FALSE)</f>
        <v>-</v>
      </c>
      <c r="AC361" s="355" t="str">
        <f>VLOOKUP($A361,'ANNEX 1 Emission Factors'!$B$41:$AR$58,COLUMNS('ANNEX 1 Emission Factors'!$B:$H)+(AC$6-2014),FALSE)</f>
        <v>-</v>
      </c>
      <c r="AD361" s="355" t="str">
        <f>VLOOKUP($A361,'ANNEX 1 Emission Factors'!$B$41:$AR$58,COLUMNS('ANNEX 1 Emission Factors'!$B:$H)+(AD$6-2014),FALSE)</f>
        <v>-</v>
      </c>
      <c r="AE361" s="355" t="str">
        <f>VLOOKUP($A361,'ANNEX 1 Emission Factors'!$B$41:$AR$58,COLUMNS('ANNEX 1 Emission Factors'!$B:$H)+(AE$6-2014),FALSE)</f>
        <v>-</v>
      </c>
      <c r="AF361" s="355" t="str">
        <f>VLOOKUP($A361,'ANNEX 1 Emission Factors'!$B$41:$AR$58,COLUMNS('ANNEX 1 Emission Factors'!$B:$H)+(AF$6-2014),FALSE)</f>
        <v>-</v>
      </c>
      <c r="AG361" s="355" t="str">
        <f>VLOOKUP($A361,'ANNEX 1 Emission Factors'!$B$41:$AR$58,COLUMNS('ANNEX 1 Emission Factors'!$B:$H)+(AG$6-2014),FALSE)</f>
        <v>-</v>
      </c>
      <c r="AH361" s="355" t="str">
        <f>VLOOKUP($A361,'ANNEX 1 Emission Factors'!$B$41:$AR$58,COLUMNS('ANNEX 1 Emission Factors'!$B:$H)+(AH$6-2014),FALSE)</f>
        <v>-</v>
      </c>
      <c r="AI361" s="355" t="str">
        <f>VLOOKUP($A361,'ANNEX 1 Emission Factors'!$B$41:$AR$58,COLUMNS('ANNEX 1 Emission Factors'!$B:$H)+(AI$6-2014),FALSE)</f>
        <v>-</v>
      </c>
      <c r="AJ361" s="355" t="str">
        <f>VLOOKUP($A361,'ANNEX 1 Emission Factors'!$B$41:$AR$58,COLUMNS('ANNEX 1 Emission Factors'!$B:$H)+(AJ$6-2014),FALSE)</f>
        <v>-</v>
      </c>
      <c r="AK361" s="355" t="str">
        <f>VLOOKUP($A361,'ANNEX 1 Emission Factors'!$B$41:$AR$58,COLUMNS('ANNEX 1 Emission Factors'!$B:$H)+(AK$6-2014),FALSE)</f>
        <v>-</v>
      </c>
      <c r="AL361" s="355" t="str">
        <f>VLOOKUP($A361,'ANNEX 1 Emission Factors'!$B$41:$AR$58,COLUMNS('ANNEX 1 Emission Factors'!$B:$H)+(AL$6-2014),FALSE)</f>
        <v>-</v>
      </c>
    </row>
    <row r="362" spans="1:38" hidden="1" outlineLevel="1">
      <c r="A362" s="15" t="str">
        <f t="shared" si="959"/>
        <v>Final energy from biogas-mix Germany, lower heating value</v>
      </c>
      <c r="B362" s="15"/>
      <c r="C362" s="15"/>
      <c r="D362" s="354"/>
      <c r="E362" s="354"/>
      <c r="F362" s="15"/>
      <c r="G362" s="15"/>
      <c r="H362" s="355" t="str">
        <f>VLOOKUP($A362,'ANNEX 1 Emission Factors'!$B$41:$AR$58,COLUMNS('ANNEX 1 Emission Factors'!$B:$H)+(H$6-2014),FALSE)</f>
        <v>-</v>
      </c>
      <c r="I362" s="355" t="str">
        <f>VLOOKUP($A362,'ANNEX 1 Emission Factors'!$B$41:$AR$58,COLUMNS('ANNEX 1 Emission Factors'!$B:$H)+(I$6-2014),FALSE)</f>
        <v>-</v>
      </c>
      <c r="J362" s="355" t="str">
        <f>VLOOKUP($A362,'ANNEX 1 Emission Factors'!$B$41:$AR$58,COLUMNS('ANNEX 1 Emission Factors'!$B:$H)+(J$6-2014),FALSE)</f>
        <v>-</v>
      </c>
      <c r="K362" s="355" t="str">
        <f>VLOOKUP($A362,'ANNEX 1 Emission Factors'!$B$41:$AR$58,COLUMNS('ANNEX 1 Emission Factors'!$B:$H)+(K$6-2014),FALSE)</f>
        <v>-</v>
      </c>
      <c r="L362" s="355" t="str">
        <f>VLOOKUP($A362,'ANNEX 1 Emission Factors'!$B$41:$AR$58,COLUMNS('ANNEX 1 Emission Factors'!$B:$H)+(L$6-2014),FALSE)</f>
        <v>-</v>
      </c>
      <c r="M362" s="355" t="str">
        <f>VLOOKUP($A362,'ANNEX 1 Emission Factors'!$B$41:$AR$58,COLUMNS('ANNEX 1 Emission Factors'!$B:$H)+(M$6-2014),FALSE)</f>
        <v>-</v>
      </c>
      <c r="N362" s="355" t="str">
        <f>VLOOKUP($A362,'ANNEX 1 Emission Factors'!$B$41:$AR$58,COLUMNS('ANNEX 1 Emission Factors'!$B:$H)+(N$6-2014),FALSE)</f>
        <v>-</v>
      </c>
      <c r="O362" s="355" t="str">
        <f>VLOOKUP($A362,'ANNEX 1 Emission Factors'!$B$41:$AR$58,COLUMNS('ANNEX 1 Emission Factors'!$B:$H)+(O$6-2014),FALSE)</f>
        <v>-</v>
      </c>
      <c r="P362" s="355" t="str">
        <f>VLOOKUP($A362,'ANNEX 1 Emission Factors'!$B$41:$AR$58,COLUMNS('ANNEX 1 Emission Factors'!$B:$H)+(P$6-2014),FALSE)</f>
        <v>-</v>
      </c>
      <c r="Q362" s="355" t="str">
        <f>VLOOKUP($A362,'ANNEX 1 Emission Factors'!$B$41:$AR$58,COLUMNS('ANNEX 1 Emission Factors'!$B:$H)+(Q$6-2014),FALSE)</f>
        <v>-</v>
      </c>
      <c r="R362" s="355" t="str">
        <f>VLOOKUP($A362,'ANNEX 1 Emission Factors'!$B$41:$AR$58,COLUMNS('ANNEX 1 Emission Factors'!$B:$H)+(R$6-2014),FALSE)</f>
        <v>-</v>
      </c>
      <c r="S362" s="355" t="str">
        <f>VLOOKUP($A362,'ANNEX 1 Emission Factors'!$B$41:$AR$58,COLUMNS('ANNEX 1 Emission Factors'!$B:$H)+(S$6-2014),FALSE)</f>
        <v>-</v>
      </c>
      <c r="T362" s="355" t="str">
        <f>VLOOKUP($A362,'ANNEX 1 Emission Factors'!$B$41:$AR$58,COLUMNS('ANNEX 1 Emission Factors'!$B:$H)+(T$6-2014),FALSE)</f>
        <v>-</v>
      </c>
      <c r="U362" s="355" t="str">
        <f>VLOOKUP($A362,'ANNEX 1 Emission Factors'!$B$41:$AR$58,COLUMNS('ANNEX 1 Emission Factors'!$B:$H)+(U$6-2014),FALSE)</f>
        <v>-</v>
      </c>
      <c r="V362" s="355" t="str">
        <f>VLOOKUP($A362,'ANNEX 1 Emission Factors'!$B$41:$AR$58,COLUMNS('ANNEX 1 Emission Factors'!$B:$H)+(V$6-2014),FALSE)</f>
        <v>-</v>
      </c>
      <c r="W362" s="355" t="str">
        <f>VLOOKUP($A362,'ANNEX 1 Emission Factors'!$B$41:$AR$58,COLUMNS('ANNEX 1 Emission Factors'!$B:$H)+(W$6-2014),FALSE)</f>
        <v>-</v>
      </c>
      <c r="X362" s="355" t="str">
        <f>VLOOKUP($A362,'ANNEX 1 Emission Factors'!$B$41:$AR$58,COLUMNS('ANNEX 1 Emission Factors'!$B:$H)+(X$6-2014),FALSE)</f>
        <v>-</v>
      </c>
      <c r="Y362" s="355" t="str">
        <f>VLOOKUP($A362,'ANNEX 1 Emission Factors'!$B$41:$AR$58,COLUMNS('ANNEX 1 Emission Factors'!$B:$H)+(Y$6-2014),FALSE)</f>
        <v>-</v>
      </c>
      <c r="Z362" s="355" t="str">
        <f>VLOOKUP($A362,'ANNEX 1 Emission Factors'!$B$41:$AR$58,COLUMNS('ANNEX 1 Emission Factors'!$B:$H)+(Z$6-2014),FALSE)</f>
        <v>-</v>
      </c>
      <c r="AA362" s="355" t="str">
        <f>VLOOKUP($A362,'ANNEX 1 Emission Factors'!$B$41:$AR$58,COLUMNS('ANNEX 1 Emission Factors'!$B:$H)+(AA$6-2014),FALSE)</f>
        <v>-</v>
      </c>
      <c r="AB362" s="355" t="str">
        <f>VLOOKUP($A362,'ANNEX 1 Emission Factors'!$B$41:$AR$58,COLUMNS('ANNEX 1 Emission Factors'!$B:$H)+(AB$6-2014),FALSE)</f>
        <v>-</v>
      </c>
      <c r="AC362" s="355" t="str">
        <f>VLOOKUP($A362,'ANNEX 1 Emission Factors'!$B$41:$AR$58,COLUMNS('ANNEX 1 Emission Factors'!$B:$H)+(AC$6-2014),FALSE)</f>
        <v>-</v>
      </c>
      <c r="AD362" s="355" t="str">
        <f>VLOOKUP($A362,'ANNEX 1 Emission Factors'!$B$41:$AR$58,COLUMNS('ANNEX 1 Emission Factors'!$B:$H)+(AD$6-2014),FALSE)</f>
        <v>-</v>
      </c>
      <c r="AE362" s="355" t="str">
        <f>VLOOKUP($A362,'ANNEX 1 Emission Factors'!$B$41:$AR$58,COLUMNS('ANNEX 1 Emission Factors'!$B:$H)+(AE$6-2014),FALSE)</f>
        <v>-</v>
      </c>
      <c r="AF362" s="355" t="str">
        <f>VLOOKUP($A362,'ANNEX 1 Emission Factors'!$B$41:$AR$58,COLUMNS('ANNEX 1 Emission Factors'!$B:$H)+(AF$6-2014),FALSE)</f>
        <v>-</v>
      </c>
      <c r="AG362" s="355" t="str">
        <f>VLOOKUP($A362,'ANNEX 1 Emission Factors'!$B$41:$AR$58,COLUMNS('ANNEX 1 Emission Factors'!$B:$H)+(AG$6-2014),FALSE)</f>
        <v>-</v>
      </c>
      <c r="AH362" s="355" t="str">
        <f>VLOOKUP($A362,'ANNEX 1 Emission Factors'!$B$41:$AR$58,COLUMNS('ANNEX 1 Emission Factors'!$B:$H)+(AH$6-2014),FALSE)</f>
        <v>-</v>
      </c>
      <c r="AI362" s="355" t="str">
        <f>VLOOKUP($A362,'ANNEX 1 Emission Factors'!$B$41:$AR$58,COLUMNS('ANNEX 1 Emission Factors'!$B:$H)+(AI$6-2014),FALSE)</f>
        <v>-</v>
      </c>
      <c r="AJ362" s="355" t="str">
        <f>VLOOKUP($A362,'ANNEX 1 Emission Factors'!$B$41:$AR$58,COLUMNS('ANNEX 1 Emission Factors'!$B:$H)+(AJ$6-2014),FALSE)</f>
        <v>-</v>
      </c>
      <c r="AK362" s="355" t="str">
        <f>VLOOKUP($A362,'ANNEX 1 Emission Factors'!$B$41:$AR$58,COLUMNS('ANNEX 1 Emission Factors'!$B:$H)+(AK$6-2014),FALSE)</f>
        <v>-</v>
      </c>
      <c r="AL362" s="355" t="str">
        <f>VLOOKUP($A362,'ANNEX 1 Emission Factors'!$B$41:$AR$58,COLUMNS('ANNEX 1 Emission Factors'!$B:$H)+(AL$6-2014),FALSE)</f>
        <v>-</v>
      </c>
    </row>
    <row r="363" spans="1:38" hidden="1" outlineLevel="1">
      <c r="A363" s="15" t="str">
        <f t="shared" si="959"/>
        <v>Final energy from gas, upper heating value</v>
      </c>
      <c r="B363" s="15"/>
      <c r="C363" s="15"/>
      <c r="D363" s="354"/>
      <c r="E363" s="354"/>
      <c r="F363" s="15"/>
      <c r="G363" s="15"/>
      <c r="H363" s="355">
        <f>VLOOKUP($A363,'ANNEX 1 Emission Factors'!$B$41:$AR$58,COLUMNS('ANNEX 1 Emission Factors'!$B:$H)+(H$6-2014),FALSE)</f>
        <v>0.23480000000000001</v>
      </c>
      <c r="I363" s="355">
        <f>VLOOKUP($A363,'ANNEX 1 Emission Factors'!$B$41:$AR$58,COLUMNS('ANNEX 1 Emission Factors'!$B:$H)+(I$6-2014),FALSE)</f>
        <v>0.23480000000000001</v>
      </c>
      <c r="J363" s="355">
        <f>VLOOKUP($A363,'ANNEX 1 Emission Factors'!$B$41:$AR$58,COLUMNS('ANNEX 1 Emission Factors'!$B:$H)+(J$6-2014),FALSE)</f>
        <v>0.23480000000000001</v>
      </c>
      <c r="K363" s="355">
        <f>VLOOKUP($A363,'ANNEX 1 Emission Factors'!$B$41:$AR$58,COLUMNS('ANNEX 1 Emission Factors'!$B:$H)+(K$6-2014),FALSE)</f>
        <v>0.23480000000000001</v>
      </c>
      <c r="L363" s="355">
        <f>VLOOKUP($A363,'ANNEX 1 Emission Factors'!$B$41:$AR$58,COLUMNS('ANNEX 1 Emission Factors'!$B:$H)+(L$6-2014),FALSE)</f>
        <v>0.23480000000000001</v>
      </c>
      <c r="M363" s="355">
        <f>VLOOKUP($A363,'ANNEX 1 Emission Factors'!$B$41:$AR$58,COLUMNS('ANNEX 1 Emission Factors'!$B:$H)+(M$6-2014),FALSE)</f>
        <v>0.23480000000000001</v>
      </c>
      <c r="N363" s="355">
        <f>VLOOKUP($A363,'ANNEX 1 Emission Factors'!$B$41:$AR$58,COLUMNS('ANNEX 1 Emission Factors'!$B:$H)+(N$6-2014),FALSE)</f>
        <v>0.23480000000000001</v>
      </c>
      <c r="O363" s="355">
        <f>VLOOKUP($A363,'ANNEX 1 Emission Factors'!$B$41:$AR$58,COLUMNS('ANNEX 1 Emission Factors'!$B:$H)+(O$6-2014),FALSE)</f>
        <v>0.23480000000000001</v>
      </c>
      <c r="P363" s="355">
        <f>VLOOKUP($A363,'ANNEX 1 Emission Factors'!$B$41:$AR$58,COLUMNS('ANNEX 1 Emission Factors'!$B:$H)+(P$6-2014),FALSE)</f>
        <v>0.23480000000000001</v>
      </c>
      <c r="Q363" s="355">
        <f>VLOOKUP($A363,'ANNEX 1 Emission Factors'!$B$41:$AR$58,COLUMNS('ANNEX 1 Emission Factors'!$B:$H)+(Q$6-2014),FALSE)</f>
        <v>0.23480000000000001</v>
      </c>
      <c r="R363" s="355">
        <f>VLOOKUP($A363,'ANNEX 1 Emission Factors'!$B$41:$AR$58,COLUMNS('ANNEX 1 Emission Factors'!$B:$H)+(R$6-2014),FALSE)</f>
        <v>0.23480000000000001</v>
      </c>
      <c r="S363" s="355">
        <f>VLOOKUP($A363,'ANNEX 1 Emission Factors'!$B$41:$AR$58,COLUMNS('ANNEX 1 Emission Factors'!$B:$H)+(S$6-2014),FALSE)</f>
        <v>0.23480000000000001</v>
      </c>
      <c r="T363" s="355">
        <f>VLOOKUP($A363,'ANNEX 1 Emission Factors'!$B$41:$AR$58,COLUMNS('ANNEX 1 Emission Factors'!$B:$H)+(T$6-2014),FALSE)</f>
        <v>0.23480000000000001</v>
      </c>
      <c r="U363" s="355">
        <f>VLOOKUP($A363,'ANNEX 1 Emission Factors'!$B$41:$AR$58,COLUMNS('ANNEX 1 Emission Factors'!$B:$H)+(U$6-2014),FALSE)</f>
        <v>0.23480000000000001</v>
      </c>
      <c r="V363" s="355">
        <f>VLOOKUP($A363,'ANNEX 1 Emission Factors'!$B$41:$AR$58,COLUMNS('ANNEX 1 Emission Factors'!$B:$H)+(V$6-2014),FALSE)</f>
        <v>0.23480000000000001</v>
      </c>
      <c r="W363" s="355">
        <f>VLOOKUP($A363,'ANNEX 1 Emission Factors'!$B$41:$AR$58,COLUMNS('ANNEX 1 Emission Factors'!$B:$H)+(W$6-2014),FALSE)</f>
        <v>0.23480000000000001</v>
      </c>
      <c r="X363" s="355">
        <f>VLOOKUP($A363,'ANNEX 1 Emission Factors'!$B$41:$AR$58,COLUMNS('ANNEX 1 Emission Factors'!$B:$H)+(X$6-2014),FALSE)</f>
        <v>0.23480000000000001</v>
      </c>
      <c r="Y363" s="355">
        <f>VLOOKUP($A363,'ANNEX 1 Emission Factors'!$B$41:$AR$58,COLUMNS('ANNEX 1 Emission Factors'!$B:$H)+(Y$6-2014),FALSE)</f>
        <v>0.23480000000000001</v>
      </c>
      <c r="Z363" s="355">
        <f>VLOOKUP($A363,'ANNEX 1 Emission Factors'!$B$41:$AR$58,COLUMNS('ANNEX 1 Emission Factors'!$B:$H)+(Z$6-2014),FALSE)</f>
        <v>0.23480000000000001</v>
      </c>
      <c r="AA363" s="355">
        <f>VLOOKUP($A363,'ANNEX 1 Emission Factors'!$B$41:$AR$58,COLUMNS('ANNEX 1 Emission Factors'!$B:$H)+(AA$6-2014),FALSE)</f>
        <v>0.23480000000000001</v>
      </c>
      <c r="AB363" s="355">
        <f>VLOOKUP($A363,'ANNEX 1 Emission Factors'!$B$41:$AR$58,COLUMNS('ANNEX 1 Emission Factors'!$B:$H)+(AB$6-2014),FALSE)</f>
        <v>0.23480000000000001</v>
      </c>
      <c r="AC363" s="355">
        <f>VLOOKUP($A363,'ANNEX 1 Emission Factors'!$B$41:$AR$58,COLUMNS('ANNEX 1 Emission Factors'!$B:$H)+(AC$6-2014),FALSE)</f>
        <v>0.23480000000000001</v>
      </c>
      <c r="AD363" s="355">
        <f>VLOOKUP($A363,'ANNEX 1 Emission Factors'!$B$41:$AR$58,COLUMNS('ANNEX 1 Emission Factors'!$B:$H)+(AD$6-2014),FALSE)</f>
        <v>0.23480000000000001</v>
      </c>
      <c r="AE363" s="355">
        <f>VLOOKUP($A363,'ANNEX 1 Emission Factors'!$B$41:$AR$58,COLUMNS('ANNEX 1 Emission Factors'!$B:$H)+(AE$6-2014),FALSE)</f>
        <v>0.23480000000000001</v>
      </c>
      <c r="AF363" s="355">
        <f>VLOOKUP($A363,'ANNEX 1 Emission Factors'!$B$41:$AR$58,COLUMNS('ANNEX 1 Emission Factors'!$B:$H)+(AF$6-2014),FALSE)</f>
        <v>0.23480000000000001</v>
      </c>
      <c r="AG363" s="355">
        <f>VLOOKUP($A363,'ANNEX 1 Emission Factors'!$B$41:$AR$58,COLUMNS('ANNEX 1 Emission Factors'!$B:$H)+(AG$6-2014),FALSE)</f>
        <v>0.23480000000000001</v>
      </c>
      <c r="AH363" s="355">
        <f>VLOOKUP($A363,'ANNEX 1 Emission Factors'!$B$41:$AR$58,COLUMNS('ANNEX 1 Emission Factors'!$B:$H)+(AH$6-2014),FALSE)</f>
        <v>0.23480000000000001</v>
      </c>
      <c r="AI363" s="355">
        <f>VLOOKUP($A363,'ANNEX 1 Emission Factors'!$B$41:$AR$58,COLUMNS('ANNEX 1 Emission Factors'!$B:$H)+(AI$6-2014),FALSE)</f>
        <v>0.23480000000000001</v>
      </c>
      <c r="AJ363" s="355">
        <f>VLOOKUP($A363,'ANNEX 1 Emission Factors'!$B$41:$AR$58,COLUMNS('ANNEX 1 Emission Factors'!$B:$H)+(AJ$6-2014),FALSE)</f>
        <v>0.23480000000000001</v>
      </c>
      <c r="AK363" s="355">
        <f>VLOOKUP($A363,'ANNEX 1 Emission Factors'!$B$41:$AR$58,COLUMNS('ANNEX 1 Emission Factors'!$B:$H)+(AK$6-2014),FALSE)</f>
        <v>0.23480000000000001</v>
      </c>
      <c r="AL363" s="355">
        <f>VLOOKUP($A363,'ANNEX 1 Emission Factors'!$B$41:$AR$58,COLUMNS('ANNEX 1 Emission Factors'!$B:$H)+(AL$6-2014),FALSE)</f>
        <v>0.23480000000000001</v>
      </c>
    </row>
    <row r="364" spans="1:38" hidden="1" outlineLevel="1">
      <c r="A364" s="15" t="str">
        <f t="shared" si="959"/>
        <v>Final energy from gas, lower heating temperature</v>
      </c>
      <c r="B364" s="15"/>
      <c r="C364" s="15"/>
      <c r="D364" s="354"/>
      <c r="E364" s="354"/>
      <c r="F364" s="15"/>
      <c r="G364" s="15"/>
      <c r="H364" s="355">
        <f>VLOOKUP($A364,'ANNEX 1 Emission Factors'!$B$41:$AR$58,COLUMNS('ANNEX 1 Emission Factors'!$B:$H)+(H$6-2014),FALSE)</f>
        <v>0.2339</v>
      </c>
      <c r="I364" s="355">
        <f>VLOOKUP($A364,'ANNEX 1 Emission Factors'!$B$41:$AR$58,COLUMNS('ANNEX 1 Emission Factors'!$B:$H)+(I$6-2014),FALSE)</f>
        <v>0.2339</v>
      </c>
      <c r="J364" s="355">
        <f>VLOOKUP($A364,'ANNEX 1 Emission Factors'!$B$41:$AR$58,COLUMNS('ANNEX 1 Emission Factors'!$B:$H)+(J$6-2014),FALSE)</f>
        <v>0.2339</v>
      </c>
      <c r="K364" s="355">
        <f>VLOOKUP($A364,'ANNEX 1 Emission Factors'!$B$41:$AR$58,COLUMNS('ANNEX 1 Emission Factors'!$B:$H)+(K$6-2014),FALSE)</f>
        <v>0.2339</v>
      </c>
      <c r="L364" s="355">
        <f>VLOOKUP($A364,'ANNEX 1 Emission Factors'!$B$41:$AR$58,COLUMNS('ANNEX 1 Emission Factors'!$B:$H)+(L$6-2014),FALSE)</f>
        <v>0.2339</v>
      </c>
      <c r="M364" s="355">
        <f>VLOOKUP($A364,'ANNEX 1 Emission Factors'!$B$41:$AR$58,COLUMNS('ANNEX 1 Emission Factors'!$B:$H)+(M$6-2014),FALSE)</f>
        <v>0.2339</v>
      </c>
      <c r="N364" s="355">
        <f>VLOOKUP($A364,'ANNEX 1 Emission Factors'!$B$41:$AR$58,COLUMNS('ANNEX 1 Emission Factors'!$B:$H)+(N$6-2014),FALSE)</f>
        <v>0.2339</v>
      </c>
      <c r="O364" s="355">
        <f>VLOOKUP($A364,'ANNEX 1 Emission Factors'!$B$41:$AR$58,COLUMNS('ANNEX 1 Emission Factors'!$B:$H)+(O$6-2014),FALSE)</f>
        <v>0.2339</v>
      </c>
      <c r="P364" s="355">
        <f>VLOOKUP($A364,'ANNEX 1 Emission Factors'!$B$41:$AR$58,COLUMNS('ANNEX 1 Emission Factors'!$B:$H)+(P$6-2014),FALSE)</f>
        <v>0.2339</v>
      </c>
      <c r="Q364" s="355">
        <f>VLOOKUP($A364,'ANNEX 1 Emission Factors'!$B$41:$AR$58,COLUMNS('ANNEX 1 Emission Factors'!$B:$H)+(Q$6-2014),FALSE)</f>
        <v>0.2339</v>
      </c>
      <c r="R364" s="355">
        <f>VLOOKUP($A364,'ANNEX 1 Emission Factors'!$B$41:$AR$58,COLUMNS('ANNEX 1 Emission Factors'!$B:$H)+(R$6-2014),FALSE)</f>
        <v>0.2339</v>
      </c>
      <c r="S364" s="355">
        <f>VLOOKUP($A364,'ANNEX 1 Emission Factors'!$B$41:$AR$58,COLUMNS('ANNEX 1 Emission Factors'!$B:$H)+(S$6-2014),FALSE)</f>
        <v>0.2339</v>
      </c>
      <c r="T364" s="355">
        <f>VLOOKUP($A364,'ANNEX 1 Emission Factors'!$B$41:$AR$58,COLUMNS('ANNEX 1 Emission Factors'!$B:$H)+(T$6-2014),FALSE)</f>
        <v>0.2339</v>
      </c>
      <c r="U364" s="355">
        <f>VLOOKUP($A364,'ANNEX 1 Emission Factors'!$B$41:$AR$58,COLUMNS('ANNEX 1 Emission Factors'!$B:$H)+(U$6-2014),FALSE)</f>
        <v>0.2339</v>
      </c>
      <c r="V364" s="355">
        <f>VLOOKUP($A364,'ANNEX 1 Emission Factors'!$B$41:$AR$58,COLUMNS('ANNEX 1 Emission Factors'!$B:$H)+(V$6-2014),FALSE)</f>
        <v>0.2339</v>
      </c>
      <c r="W364" s="355">
        <f>VLOOKUP($A364,'ANNEX 1 Emission Factors'!$B$41:$AR$58,COLUMNS('ANNEX 1 Emission Factors'!$B:$H)+(W$6-2014),FALSE)</f>
        <v>0.2339</v>
      </c>
      <c r="X364" s="355">
        <f>VLOOKUP($A364,'ANNEX 1 Emission Factors'!$B$41:$AR$58,COLUMNS('ANNEX 1 Emission Factors'!$B:$H)+(X$6-2014),FALSE)</f>
        <v>0.2339</v>
      </c>
      <c r="Y364" s="355">
        <f>VLOOKUP($A364,'ANNEX 1 Emission Factors'!$B$41:$AR$58,COLUMNS('ANNEX 1 Emission Factors'!$B:$H)+(Y$6-2014),FALSE)</f>
        <v>0.2339</v>
      </c>
      <c r="Z364" s="355">
        <f>VLOOKUP($A364,'ANNEX 1 Emission Factors'!$B$41:$AR$58,COLUMNS('ANNEX 1 Emission Factors'!$B:$H)+(Z$6-2014),FALSE)</f>
        <v>0.2339</v>
      </c>
      <c r="AA364" s="355">
        <f>VLOOKUP($A364,'ANNEX 1 Emission Factors'!$B$41:$AR$58,COLUMNS('ANNEX 1 Emission Factors'!$B:$H)+(AA$6-2014),FALSE)</f>
        <v>0.2339</v>
      </c>
      <c r="AB364" s="355">
        <f>VLOOKUP($A364,'ANNEX 1 Emission Factors'!$B$41:$AR$58,COLUMNS('ANNEX 1 Emission Factors'!$B:$H)+(AB$6-2014),FALSE)</f>
        <v>0.2339</v>
      </c>
      <c r="AC364" s="355">
        <f>VLOOKUP($A364,'ANNEX 1 Emission Factors'!$B$41:$AR$58,COLUMNS('ANNEX 1 Emission Factors'!$B:$H)+(AC$6-2014),FALSE)</f>
        <v>0.2339</v>
      </c>
      <c r="AD364" s="355">
        <f>VLOOKUP($A364,'ANNEX 1 Emission Factors'!$B$41:$AR$58,COLUMNS('ANNEX 1 Emission Factors'!$B:$H)+(AD$6-2014),FALSE)</f>
        <v>0.2339</v>
      </c>
      <c r="AE364" s="355">
        <f>VLOOKUP($A364,'ANNEX 1 Emission Factors'!$B$41:$AR$58,COLUMNS('ANNEX 1 Emission Factors'!$B:$H)+(AE$6-2014),FALSE)</f>
        <v>0.2339</v>
      </c>
      <c r="AF364" s="355">
        <f>VLOOKUP($A364,'ANNEX 1 Emission Factors'!$B$41:$AR$58,COLUMNS('ANNEX 1 Emission Factors'!$B:$H)+(AF$6-2014),FALSE)</f>
        <v>0.2339</v>
      </c>
      <c r="AG364" s="355">
        <f>VLOOKUP($A364,'ANNEX 1 Emission Factors'!$B$41:$AR$58,COLUMNS('ANNEX 1 Emission Factors'!$B:$H)+(AG$6-2014),FALSE)</f>
        <v>0.2339</v>
      </c>
      <c r="AH364" s="355">
        <f>VLOOKUP($A364,'ANNEX 1 Emission Factors'!$B$41:$AR$58,COLUMNS('ANNEX 1 Emission Factors'!$B:$H)+(AH$6-2014),FALSE)</f>
        <v>0.2339</v>
      </c>
      <c r="AI364" s="355">
        <f>VLOOKUP($A364,'ANNEX 1 Emission Factors'!$B$41:$AR$58,COLUMNS('ANNEX 1 Emission Factors'!$B:$H)+(AI$6-2014),FALSE)</f>
        <v>0.2339</v>
      </c>
      <c r="AJ364" s="355">
        <f>VLOOKUP($A364,'ANNEX 1 Emission Factors'!$B$41:$AR$58,COLUMNS('ANNEX 1 Emission Factors'!$B:$H)+(AJ$6-2014),FALSE)</f>
        <v>0.2339</v>
      </c>
      <c r="AK364" s="355">
        <f>VLOOKUP($A364,'ANNEX 1 Emission Factors'!$B$41:$AR$58,COLUMNS('ANNEX 1 Emission Factors'!$B:$H)+(AK$6-2014),FALSE)</f>
        <v>0.2339</v>
      </c>
      <c r="AL364" s="355">
        <f>VLOOKUP($A364,'ANNEX 1 Emission Factors'!$B$41:$AR$58,COLUMNS('ANNEX 1 Emission Factors'!$B:$H)+(AL$6-2014),FALSE)</f>
        <v>0.2339</v>
      </c>
    </row>
    <row r="365" spans="1:38" hidden="1" outlineLevel="1">
      <c r="A365" s="15" t="str">
        <f t="shared" si="959"/>
        <v>Final energy from oil, upper and lower heating value</v>
      </c>
      <c r="B365" s="15"/>
      <c r="C365" s="15"/>
      <c r="D365" s="354"/>
      <c r="E365" s="354"/>
      <c r="F365" s="15"/>
      <c r="G365" s="15"/>
      <c r="H365" s="355">
        <f>VLOOKUP($A365,'ANNEX 1 Emission Factors'!$B$41:$AR$58,COLUMNS('ANNEX 1 Emission Factors'!$B:$H)+(H$6-2014),FALSE)</f>
        <v>0.29959999999999998</v>
      </c>
      <c r="I365" s="355">
        <f>VLOOKUP($A365,'ANNEX 1 Emission Factors'!$B$41:$AR$58,COLUMNS('ANNEX 1 Emission Factors'!$B:$H)+(I$6-2014),FALSE)</f>
        <v>0.29959999999999998</v>
      </c>
      <c r="J365" s="355">
        <f>VLOOKUP($A365,'ANNEX 1 Emission Factors'!$B$41:$AR$58,COLUMNS('ANNEX 1 Emission Factors'!$B:$H)+(J$6-2014),FALSE)</f>
        <v>0.29959999999999998</v>
      </c>
      <c r="K365" s="355">
        <f>VLOOKUP($A365,'ANNEX 1 Emission Factors'!$B$41:$AR$58,COLUMNS('ANNEX 1 Emission Factors'!$B:$H)+(K$6-2014),FALSE)</f>
        <v>0.29959999999999998</v>
      </c>
      <c r="L365" s="355">
        <f>VLOOKUP($A365,'ANNEX 1 Emission Factors'!$B$41:$AR$58,COLUMNS('ANNEX 1 Emission Factors'!$B:$H)+(L$6-2014),FALSE)</f>
        <v>0.29959999999999998</v>
      </c>
      <c r="M365" s="355">
        <f>VLOOKUP($A365,'ANNEX 1 Emission Factors'!$B$41:$AR$58,COLUMNS('ANNEX 1 Emission Factors'!$B:$H)+(M$6-2014),FALSE)</f>
        <v>0.29959999999999998</v>
      </c>
      <c r="N365" s="355">
        <f>VLOOKUP($A365,'ANNEX 1 Emission Factors'!$B$41:$AR$58,COLUMNS('ANNEX 1 Emission Factors'!$B:$H)+(N$6-2014),FALSE)</f>
        <v>0.29959999999999998</v>
      </c>
      <c r="O365" s="355">
        <f>VLOOKUP($A365,'ANNEX 1 Emission Factors'!$B$41:$AR$58,COLUMNS('ANNEX 1 Emission Factors'!$B:$H)+(O$6-2014),FALSE)</f>
        <v>0.29959999999999998</v>
      </c>
      <c r="P365" s="355">
        <f>VLOOKUP($A365,'ANNEX 1 Emission Factors'!$B$41:$AR$58,COLUMNS('ANNEX 1 Emission Factors'!$B:$H)+(P$6-2014),FALSE)</f>
        <v>0.29959999999999998</v>
      </c>
      <c r="Q365" s="355">
        <f>VLOOKUP($A365,'ANNEX 1 Emission Factors'!$B$41:$AR$58,COLUMNS('ANNEX 1 Emission Factors'!$B:$H)+(Q$6-2014),FALSE)</f>
        <v>0.29959999999999998</v>
      </c>
      <c r="R365" s="355">
        <f>VLOOKUP($A365,'ANNEX 1 Emission Factors'!$B$41:$AR$58,COLUMNS('ANNEX 1 Emission Factors'!$B:$H)+(R$6-2014),FALSE)</f>
        <v>0.29959999999999998</v>
      </c>
      <c r="S365" s="355">
        <f>VLOOKUP($A365,'ANNEX 1 Emission Factors'!$B$41:$AR$58,COLUMNS('ANNEX 1 Emission Factors'!$B:$H)+(S$6-2014),FALSE)</f>
        <v>0.29959999999999998</v>
      </c>
      <c r="T365" s="355">
        <f>VLOOKUP($A365,'ANNEX 1 Emission Factors'!$B$41:$AR$58,COLUMNS('ANNEX 1 Emission Factors'!$B:$H)+(T$6-2014),FALSE)</f>
        <v>0.29959999999999998</v>
      </c>
      <c r="U365" s="355">
        <f>VLOOKUP($A365,'ANNEX 1 Emission Factors'!$B$41:$AR$58,COLUMNS('ANNEX 1 Emission Factors'!$B:$H)+(U$6-2014),FALSE)</f>
        <v>0.29959999999999998</v>
      </c>
      <c r="V365" s="355">
        <f>VLOOKUP($A365,'ANNEX 1 Emission Factors'!$B$41:$AR$58,COLUMNS('ANNEX 1 Emission Factors'!$B:$H)+(V$6-2014),FALSE)</f>
        <v>0.29959999999999998</v>
      </c>
      <c r="W365" s="355">
        <f>VLOOKUP($A365,'ANNEX 1 Emission Factors'!$B$41:$AR$58,COLUMNS('ANNEX 1 Emission Factors'!$B:$H)+(W$6-2014),FALSE)</f>
        <v>0.29959999999999998</v>
      </c>
      <c r="X365" s="355">
        <f>VLOOKUP($A365,'ANNEX 1 Emission Factors'!$B$41:$AR$58,COLUMNS('ANNEX 1 Emission Factors'!$B:$H)+(X$6-2014),FALSE)</f>
        <v>0.29959999999999998</v>
      </c>
      <c r="Y365" s="355">
        <f>VLOOKUP($A365,'ANNEX 1 Emission Factors'!$B$41:$AR$58,COLUMNS('ANNEX 1 Emission Factors'!$B:$H)+(Y$6-2014),FALSE)</f>
        <v>0.29959999999999998</v>
      </c>
      <c r="Z365" s="355">
        <f>VLOOKUP($A365,'ANNEX 1 Emission Factors'!$B$41:$AR$58,COLUMNS('ANNEX 1 Emission Factors'!$B:$H)+(Z$6-2014),FALSE)</f>
        <v>0.29959999999999998</v>
      </c>
      <c r="AA365" s="355">
        <f>VLOOKUP($A365,'ANNEX 1 Emission Factors'!$B$41:$AR$58,COLUMNS('ANNEX 1 Emission Factors'!$B:$H)+(AA$6-2014),FALSE)</f>
        <v>0.29959999999999998</v>
      </c>
      <c r="AB365" s="355">
        <f>VLOOKUP($A365,'ANNEX 1 Emission Factors'!$B$41:$AR$58,COLUMNS('ANNEX 1 Emission Factors'!$B:$H)+(AB$6-2014),FALSE)</f>
        <v>0.29959999999999998</v>
      </c>
      <c r="AC365" s="355">
        <f>VLOOKUP($A365,'ANNEX 1 Emission Factors'!$B$41:$AR$58,COLUMNS('ANNEX 1 Emission Factors'!$B:$H)+(AC$6-2014),FALSE)</f>
        <v>0.29959999999999998</v>
      </c>
      <c r="AD365" s="355">
        <f>VLOOKUP($A365,'ANNEX 1 Emission Factors'!$B$41:$AR$58,COLUMNS('ANNEX 1 Emission Factors'!$B:$H)+(AD$6-2014),FALSE)</f>
        <v>0.29959999999999998</v>
      </c>
      <c r="AE365" s="355">
        <f>VLOOKUP($A365,'ANNEX 1 Emission Factors'!$B$41:$AR$58,COLUMNS('ANNEX 1 Emission Factors'!$B:$H)+(AE$6-2014),FALSE)</f>
        <v>0.29959999999999998</v>
      </c>
      <c r="AF365" s="355">
        <f>VLOOKUP($A365,'ANNEX 1 Emission Factors'!$B$41:$AR$58,COLUMNS('ANNEX 1 Emission Factors'!$B:$H)+(AF$6-2014),FALSE)</f>
        <v>0.29959999999999998</v>
      </c>
      <c r="AG365" s="355">
        <f>VLOOKUP($A365,'ANNEX 1 Emission Factors'!$B$41:$AR$58,COLUMNS('ANNEX 1 Emission Factors'!$B:$H)+(AG$6-2014),FALSE)</f>
        <v>0.29959999999999998</v>
      </c>
      <c r="AH365" s="355">
        <f>VLOOKUP($A365,'ANNEX 1 Emission Factors'!$B$41:$AR$58,COLUMNS('ANNEX 1 Emission Factors'!$B:$H)+(AH$6-2014),FALSE)</f>
        <v>0.29959999999999998</v>
      </c>
      <c r="AI365" s="355">
        <f>VLOOKUP($A365,'ANNEX 1 Emission Factors'!$B$41:$AR$58,COLUMNS('ANNEX 1 Emission Factors'!$B:$H)+(AI$6-2014),FALSE)</f>
        <v>0.29959999999999998</v>
      </c>
      <c r="AJ365" s="355">
        <f>VLOOKUP($A365,'ANNEX 1 Emission Factors'!$B$41:$AR$58,COLUMNS('ANNEX 1 Emission Factors'!$B:$H)+(AJ$6-2014),FALSE)</f>
        <v>0.29959999999999998</v>
      </c>
      <c r="AK365" s="355">
        <f>VLOOKUP($A365,'ANNEX 1 Emission Factors'!$B$41:$AR$58,COLUMNS('ANNEX 1 Emission Factors'!$B:$H)+(AK$6-2014),FALSE)</f>
        <v>0.29959999999999998</v>
      </c>
      <c r="AL365" s="355">
        <f>VLOOKUP($A365,'ANNEX 1 Emission Factors'!$B$41:$AR$58,COLUMNS('ANNEX 1 Emission Factors'!$B:$H)+(AL$6-2014),FALSE)</f>
        <v>0.29959999999999998</v>
      </c>
    </row>
    <row r="366" spans="1:38" hidden="1" outlineLevel="1">
      <c r="A366" s="15" t="str">
        <f t="shared" si="959"/>
        <v>Final energy district heating from biogas (100%)</v>
      </c>
      <c r="B366" s="15"/>
      <c r="C366" s="15"/>
      <c r="D366" s="354"/>
      <c r="E366" s="354"/>
      <c r="F366" s="15"/>
      <c r="G366" s="15"/>
      <c r="H366" s="355">
        <f>VLOOKUP($A366,'ANNEX 1 Emission Factors'!$B$41:$AR$58,COLUMNS('ANNEX 1 Emission Factors'!$B:$H)+(H$6-2014),FALSE)</f>
        <v>5.629E-2</v>
      </c>
      <c r="I366" s="355">
        <f>VLOOKUP($A366,'ANNEX 1 Emission Factors'!$B$41:$AR$58,COLUMNS('ANNEX 1 Emission Factors'!$B:$H)+(I$6-2014),FALSE)</f>
        <v>5.629E-2</v>
      </c>
      <c r="J366" s="355">
        <f>VLOOKUP($A366,'ANNEX 1 Emission Factors'!$B$41:$AR$58,COLUMNS('ANNEX 1 Emission Factors'!$B:$H)+(J$6-2014),FALSE)</f>
        <v>5.629E-2</v>
      </c>
      <c r="K366" s="355">
        <f>VLOOKUP($A366,'ANNEX 1 Emission Factors'!$B$41:$AR$58,COLUMNS('ANNEX 1 Emission Factors'!$B:$H)+(K$6-2014),FALSE)</f>
        <v>5.629E-2</v>
      </c>
      <c r="L366" s="355">
        <f>VLOOKUP($A366,'ANNEX 1 Emission Factors'!$B$41:$AR$58,COLUMNS('ANNEX 1 Emission Factors'!$B:$H)+(L$6-2014),FALSE)</f>
        <v>5.629E-2</v>
      </c>
      <c r="M366" s="355">
        <f>VLOOKUP($A366,'ANNEX 1 Emission Factors'!$B$41:$AR$58,COLUMNS('ANNEX 1 Emission Factors'!$B:$H)+(M$6-2014),FALSE)</f>
        <v>5.629E-2</v>
      </c>
      <c r="N366" s="355">
        <f>VLOOKUP($A366,'ANNEX 1 Emission Factors'!$B$41:$AR$58,COLUMNS('ANNEX 1 Emission Factors'!$B:$H)+(N$6-2014),FALSE)</f>
        <v>5.629E-2</v>
      </c>
      <c r="O366" s="355">
        <f>VLOOKUP($A366,'ANNEX 1 Emission Factors'!$B$41:$AR$58,COLUMNS('ANNEX 1 Emission Factors'!$B:$H)+(O$6-2014),FALSE)</f>
        <v>5.629E-2</v>
      </c>
      <c r="P366" s="355">
        <f>VLOOKUP($A366,'ANNEX 1 Emission Factors'!$B$41:$AR$58,COLUMNS('ANNEX 1 Emission Factors'!$B:$H)+(P$6-2014),FALSE)</f>
        <v>5.629E-2</v>
      </c>
      <c r="Q366" s="355">
        <f>VLOOKUP($A366,'ANNEX 1 Emission Factors'!$B$41:$AR$58,COLUMNS('ANNEX 1 Emission Factors'!$B:$H)+(Q$6-2014),FALSE)</f>
        <v>5.629E-2</v>
      </c>
      <c r="R366" s="355">
        <f>VLOOKUP($A366,'ANNEX 1 Emission Factors'!$B$41:$AR$58,COLUMNS('ANNEX 1 Emission Factors'!$B:$H)+(R$6-2014),FALSE)</f>
        <v>5.629E-2</v>
      </c>
      <c r="S366" s="355">
        <f>VLOOKUP($A366,'ANNEX 1 Emission Factors'!$B$41:$AR$58,COLUMNS('ANNEX 1 Emission Factors'!$B:$H)+(S$6-2014),FALSE)</f>
        <v>5.629E-2</v>
      </c>
      <c r="T366" s="355">
        <f>VLOOKUP($A366,'ANNEX 1 Emission Factors'!$B$41:$AR$58,COLUMNS('ANNEX 1 Emission Factors'!$B:$H)+(T$6-2014),FALSE)</f>
        <v>5.629E-2</v>
      </c>
      <c r="U366" s="355">
        <f>VLOOKUP($A366,'ANNEX 1 Emission Factors'!$B$41:$AR$58,COLUMNS('ANNEX 1 Emission Factors'!$B:$H)+(U$6-2014),FALSE)</f>
        <v>5.629E-2</v>
      </c>
      <c r="V366" s="355">
        <f>VLOOKUP($A366,'ANNEX 1 Emission Factors'!$B$41:$AR$58,COLUMNS('ANNEX 1 Emission Factors'!$B:$H)+(V$6-2014),FALSE)</f>
        <v>5.629E-2</v>
      </c>
      <c r="W366" s="355">
        <f>VLOOKUP($A366,'ANNEX 1 Emission Factors'!$B$41:$AR$58,COLUMNS('ANNEX 1 Emission Factors'!$B:$H)+(W$6-2014),FALSE)</f>
        <v>5.629E-2</v>
      </c>
      <c r="X366" s="355">
        <f>VLOOKUP($A366,'ANNEX 1 Emission Factors'!$B$41:$AR$58,COLUMNS('ANNEX 1 Emission Factors'!$B:$H)+(X$6-2014),FALSE)</f>
        <v>5.629E-2</v>
      </c>
      <c r="Y366" s="355">
        <f>VLOOKUP($A366,'ANNEX 1 Emission Factors'!$B$41:$AR$58,COLUMNS('ANNEX 1 Emission Factors'!$B:$H)+(Y$6-2014),FALSE)</f>
        <v>5.629E-2</v>
      </c>
      <c r="Z366" s="355">
        <f>VLOOKUP($A366,'ANNEX 1 Emission Factors'!$B$41:$AR$58,COLUMNS('ANNEX 1 Emission Factors'!$B:$H)+(Z$6-2014),FALSE)</f>
        <v>5.629E-2</v>
      </c>
      <c r="AA366" s="355">
        <f>VLOOKUP($A366,'ANNEX 1 Emission Factors'!$B$41:$AR$58,COLUMNS('ANNEX 1 Emission Factors'!$B:$H)+(AA$6-2014),FALSE)</f>
        <v>5.629E-2</v>
      </c>
      <c r="AB366" s="355">
        <f>VLOOKUP($A366,'ANNEX 1 Emission Factors'!$B$41:$AR$58,COLUMNS('ANNEX 1 Emission Factors'!$B:$H)+(AB$6-2014),FALSE)</f>
        <v>5.629E-2</v>
      </c>
      <c r="AC366" s="355">
        <f>VLOOKUP($A366,'ANNEX 1 Emission Factors'!$B$41:$AR$58,COLUMNS('ANNEX 1 Emission Factors'!$B:$H)+(AC$6-2014),FALSE)</f>
        <v>5.629E-2</v>
      </c>
      <c r="AD366" s="355">
        <f>VLOOKUP($A366,'ANNEX 1 Emission Factors'!$B$41:$AR$58,COLUMNS('ANNEX 1 Emission Factors'!$B:$H)+(AD$6-2014),FALSE)</f>
        <v>5.629E-2</v>
      </c>
      <c r="AE366" s="355">
        <f>VLOOKUP($A366,'ANNEX 1 Emission Factors'!$B$41:$AR$58,COLUMNS('ANNEX 1 Emission Factors'!$B:$H)+(AE$6-2014),FALSE)</f>
        <v>5.629E-2</v>
      </c>
      <c r="AF366" s="355">
        <f>VLOOKUP($A366,'ANNEX 1 Emission Factors'!$B$41:$AR$58,COLUMNS('ANNEX 1 Emission Factors'!$B:$H)+(AF$6-2014),FALSE)</f>
        <v>5.629E-2</v>
      </c>
      <c r="AG366" s="355">
        <f>VLOOKUP($A366,'ANNEX 1 Emission Factors'!$B$41:$AR$58,COLUMNS('ANNEX 1 Emission Factors'!$B:$H)+(AG$6-2014),FALSE)</f>
        <v>5.629E-2</v>
      </c>
      <c r="AH366" s="355">
        <f>VLOOKUP($A366,'ANNEX 1 Emission Factors'!$B$41:$AR$58,COLUMNS('ANNEX 1 Emission Factors'!$B:$H)+(AH$6-2014),FALSE)</f>
        <v>5.629E-2</v>
      </c>
      <c r="AI366" s="355">
        <f>VLOOKUP($A366,'ANNEX 1 Emission Factors'!$B$41:$AR$58,COLUMNS('ANNEX 1 Emission Factors'!$B:$H)+(AI$6-2014),FALSE)</f>
        <v>5.629E-2</v>
      </c>
      <c r="AJ366" s="355">
        <f>VLOOKUP($A366,'ANNEX 1 Emission Factors'!$B$41:$AR$58,COLUMNS('ANNEX 1 Emission Factors'!$B:$H)+(AJ$6-2014),FALSE)</f>
        <v>5.629E-2</v>
      </c>
      <c r="AK366" s="355">
        <f>VLOOKUP($A366,'ANNEX 1 Emission Factors'!$B$41:$AR$58,COLUMNS('ANNEX 1 Emission Factors'!$B:$H)+(AK$6-2014),FALSE)</f>
        <v>5.629E-2</v>
      </c>
      <c r="AL366" s="355">
        <f>VLOOKUP($A366,'ANNEX 1 Emission Factors'!$B$41:$AR$58,COLUMNS('ANNEX 1 Emission Factors'!$B:$H)+(AL$6-2014),FALSE)</f>
        <v>5.629E-2</v>
      </c>
    </row>
    <row r="367" spans="1:38" hidden="1" outlineLevel="1">
      <c r="A367" s="15" t="str">
        <f t="shared" si="959"/>
        <v>Final energy district heating from biomass (solid)</v>
      </c>
      <c r="B367" s="15"/>
      <c r="C367" s="15"/>
      <c r="D367" s="354"/>
      <c r="E367" s="354"/>
      <c r="F367" s="15"/>
      <c r="G367" s="15"/>
      <c r="H367" s="355">
        <f>VLOOKUP($A367,'ANNEX 1 Emission Factors'!$B$41:$AR$58,COLUMNS('ANNEX 1 Emission Factors'!$B:$H)+(H$6-2014),FALSE)</f>
        <v>1.153E-2</v>
      </c>
      <c r="I367" s="355">
        <f>VLOOKUP($A367,'ANNEX 1 Emission Factors'!$B$41:$AR$58,COLUMNS('ANNEX 1 Emission Factors'!$B:$H)+(I$6-2014),FALSE)</f>
        <v>1.153E-2</v>
      </c>
      <c r="J367" s="355">
        <f>VLOOKUP($A367,'ANNEX 1 Emission Factors'!$B$41:$AR$58,COLUMNS('ANNEX 1 Emission Factors'!$B:$H)+(J$6-2014),FALSE)</f>
        <v>1.153E-2</v>
      </c>
      <c r="K367" s="355">
        <f>VLOOKUP($A367,'ANNEX 1 Emission Factors'!$B$41:$AR$58,COLUMNS('ANNEX 1 Emission Factors'!$B:$H)+(K$6-2014),FALSE)</f>
        <v>1.153E-2</v>
      </c>
      <c r="L367" s="355">
        <f>VLOOKUP($A367,'ANNEX 1 Emission Factors'!$B$41:$AR$58,COLUMNS('ANNEX 1 Emission Factors'!$B:$H)+(L$6-2014),FALSE)</f>
        <v>1.153E-2</v>
      </c>
      <c r="M367" s="355">
        <f>VLOOKUP($A367,'ANNEX 1 Emission Factors'!$B$41:$AR$58,COLUMNS('ANNEX 1 Emission Factors'!$B:$H)+(M$6-2014),FALSE)</f>
        <v>1.153E-2</v>
      </c>
      <c r="N367" s="355">
        <f>VLOOKUP($A367,'ANNEX 1 Emission Factors'!$B$41:$AR$58,COLUMNS('ANNEX 1 Emission Factors'!$B:$H)+(N$6-2014),FALSE)</f>
        <v>1.153E-2</v>
      </c>
      <c r="O367" s="355">
        <f>VLOOKUP($A367,'ANNEX 1 Emission Factors'!$B$41:$AR$58,COLUMNS('ANNEX 1 Emission Factors'!$B:$H)+(O$6-2014),FALSE)</f>
        <v>1.153E-2</v>
      </c>
      <c r="P367" s="355">
        <f>VLOOKUP($A367,'ANNEX 1 Emission Factors'!$B$41:$AR$58,COLUMNS('ANNEX 1 Emission Factors'!$B:$H)+(P$6-2014),FALSE)</f>
        <v>1.153E-2</v>
      </c>
      <c r="Q367" s="355">
        <f>VLOOKUP($A367,'ANNEX 1 Emission Factors'!$B$41:$AR$58,COLUMNS('ANNEX 1 Emission Factors'!$B:$H)+(Q$6-2014),FALSE)</f>
        <v>1.153E-2</v>
      </c>
      <c r="R367" s="355">
        <f>VLOOKUP($A367,'ANNEX 1 Emission Factors'!$B$41:$AR$58,COLUMNS('ANNEX 1 Emission Factors'!$B:$H)+(R$6-2014),FALSE)</f>
        <v>1.153E-2</v>
      </c>
      <c r="S367" s="355">
        <f>VLOOKUP($A367,'ANNEX 1 Emission Factors'!$B$41:$AR$58,COLUMNS('ANNEX 1 Emission Factors'!$B:$H)+(S$6-2014),FALSE)</f>
        <v>1.153E-2</v>
      </c>
      <c r="T367" s="355">
        <f>VLOOKUP($A367,'ANNEX 1 Emission Factors'!$B$41:$AR$58,COLUMNS('ANNEX 1 Emission Factors'!$B:$H)+(T$6-2014),FALSE)</f>
        <v>1.153E-2</v>
      </c>
      <c r="U367" s="355">
        <f>VLOOKUP($A367,'ANNEX 1 Emission Factors'!$B$41:$AR$58,COLUMNS('ANNEX 1 Emission Factors'!$B:$H)+(U$6-2014),FALSE)</f>
        <v>1.153E-2</v>
      </c>
      <c r="V367" s="355">
        <f>VLOOKUP($A367,'ANNEX 1 Emission Factors'!$B$41:$AR$58,COLUMNS('ANNEX 1 Emission Factors'!$B:$H)+(V$6-2014),FALSE)</f>
        <v>1.153E-2</v>
      </c>
      <c r="W367" s="355">
        <f>VLOOKUP($A367,'ANNEX 1 Emission Factors'!$B$41:$AR$58,COLUMNS('ANNEX 1 Emission Factors'!$B:$H)+(W$6-2014),FALSE)</f>
        <v>1.153E-2</v>
      </c>
      <c r="X367" s="355">
        <f>VLOOKUP($A367,'ANNEX 1 Emission Factors'!$B$41:$AR$58,COLUMNS('ANNEX 1 Emission Factors'!$B:$H)+(X$6-2014),FALSE)</f>
        <v>1.153E-2</v>
      </c>
      <c r="Y367" s="355">
        <f>VLOOKUP($A367,'ANNEX 1 Emission Factors'!$B$41:$AR$58,COLUMNS('ANNEX 1 Emission Factors'!$B:$H)+(Y$6-2014),FALSE)</f>
        <v>1.153E-2</v>
      </c>
      <c r="Z367" s="355">
        <f>VLOOKUP($A367,'ANNEX 1 Emission Factors'!$B$41:$AR$58,COLUMNS('ANNEX 1 Emission Factors'!$B:$H)+(Z$6-2014),FALSE)</f>
        <v>1.153E-2</v>
      </c>
      <c r="AA367" s="355">
        <f>VLOOKUP($A367,'ANNEX 1 Emission Factors'!$B$41:$AR$58,COLUMNS('ANNEX 1 Emission Factors'!$B:$H)+(AA$6-2014),FALSE)</f>
        <v>1.153E-2</v>
      </c>
      <c r="AB367" s="355">
        <f>VLOOKUP($A367,'ANNEX 1 Emission Factors'!$B$41:$AR$58,COLUMNS('ANNEX 1 Emission Factors'!$B:$H)+(AB$6-2014),FALSE)</f>
        <v>1.153E-2</v>
      </c>
      <c r="AC367" s="355">
        <f>VLOOKUP($A367,'ANNEX 1 Emission Factors'!$B$41:$AR$58,COLUMNS('ANNEX 1 Emission Factors'!$B:$H)+(AC$6-2014),FALSE)</f>
        <v>1.153E-2</v>
      </c>
      <c r="AD367" s="355">
        <f>VLOOKUP($A367,'ANNEX 1 Emission Factors'!$B$41:$AR$58,COLUMNS('ANNEX 1 Emission Factors'!$B:$H)+(AD$6-2014),FALSE)</f>
        <v>1.153E-2</v>
      </c>
      <c r="AE367" s="355">
        <f>VLOOKUP($A367,'ANNEX 1 Emission Factors'!$B$41:$AR$58,COLUMNS('ANNEX 1 Emission Factors'!$B:$H)+(AE$6-2014),FALSE)</f>
        <v>1.153E-2</v>
      </c>
      <c r="AF367" s="355">
        <f>VLOOKUP($A367,'ANNEX 1 Emission Factors'!$B$41:$AR$58,COLUMNS('ANNEX 1 Emission Factors'!$B:$H)+(AF$6-2014),FALSE)</f>
        <v>1.153E-2</v>
      </c>
      <c r="AG367" s="355">
        <f>VLOOKUP($A367,'ANNEX 1 Emission Factors'!$B$41:$AR$58,COLUMNS('ANNEX 1 Emission Factors'!$B:$H)+(AG$6-2014),FALSE)</f>
        <v>1.153E-2</v>
      </c>
      <c r="AH367" s="355">
        <f>VLOOKUP($A367,'ANNEX 1 Emission Factors'!$B$41:$AR$58,COLUMNS('ANNEX 1 Emission Factors'!$B:$H)+(AH$6-2014),FALSE)</f>
        <v>1.153E-2</v>
      </c>
      <c r="AI367" s="355">
        <f>VLOOKUP($A367,'ANNEX 1 Emission Factors'!$B$41:$AR$58,COLUMNS('ANNEX 1 Emission Factors'!$B:$H)+(AI$6-2014),FALSE)</f>
        <v>1.153E-2</v>
      </c>
      <c r="AJ367" s="355">
        <f>VLOOKUP($A367,'ANNEX 1 Emission Factors'!$B$41:$AR$58,COLUMNS('ANNEX 1 Emission Factors'!$B:$H)+(AJ$6-2014),FALSE)</f>
        <v>1.153E-2</v>
      </c>
      <c r="AK367" s="355">
        <f>VLOOKUP($A367,'ANNEX 1 Emission Factors'!$B$41:$AR$58,COLUMNS('ANNEX 1 Emission Factors'!$B:$H)+(AK$6-2014),FALSE)</f>
        <v>1.153E-2</v>
      </c>
      <c r="AL367" s="355">
        <f>VLOOKUP($A367,'ANNEX 1 Emission Factors'!$B$41:$AR$58,COLUMNS('ANNEX 1 Emission Factors'!$B:$H)+(AL$6-2014),FALSE)</f>
        <v>1.153E-2</v>
      </c>
    </row>
    <row r="368" spans="1:38" hidden="1" outlineLevel="1">
      <c r="A368" s="15" t="str">
        <f t="shared" si="959"/>
        <v>Final energy district heating (120-400 kW)</v>
      </c>
      <c r="B368" s="15"/>
      <c r="C368" s="15"/>
      <c r="D368" s="354"/>
      <c r="E368" s="354"/>
      <c r="F368" s="15"/>
      <c r="G368" s="15"/>
      <c r="H368" s="355">
        <f>VLOOKUP($A368,'ANNEX 1 Emission Factors'!$B$41:$AR$58,COLUMNS('ANNEX 1 Emission Factors'!$B:$H)+(H$6-2014),FALSE)</f>
        <v>0.27439999999999998</v>
      </c>
      <c r="I368" s="355">
        <f>VLOOKUP($A368,'ANNEX 1 Emission Factors'!$B$41:$AR$58,COLUMNS('ANNEX 1 Emission Factors'!$B:$H)+(I$6-2014),FALSE)</f>
        <v>0.27439999999999998</v>
      </c>
      <c r="J368" s="355">
        <f>VLOOKUP($A368,'ANNEX 1 Emission Factors'!$B$41:$AR$58,COLUMNS('ANNEX 1 Emission Factors'!$B:$H)+(J$6-2014),FALSE)</f>
        <v>0.27439999999999998</v>
      </c>
      <c r="K368" s="355">
        <f>VLOOKUP($A368,'ANNEX 1 Emission Factors'!$B$41:$AR$58,COLUMNS('ANNEX 1 Emission Factors'!$B:$H)+(K$6-2014),FALSE)</f>
        <v>0.27439999999999998</v>
      </c>
      <c r="L368" s="355">
        <f>VLOOKUP($A368,'ANNEX 1 Emission Factors'!$B$41:$AR$58,COLUMNS('ANNEX 1 Emission Factors'!$B:$H)+(L$6-2014),FALSE)</f>
        <v>0.27439999999999998</v>
      </c>
      <c r="M368" s="355">
        <f>VLOOKUP($A368,'ANNEX 1 Emission Factors'!$B$41:$AR$58,COLUMNS('ANNEX 1 Emission Factors'!$B:$H)+(M$6-2014),FALSE)</f>
        <v>0.27439999999999998</v>
      </c>
      <c r="N368" s="355">
        <f>VLOOKUP($A368,'ANNEX 1 Emission Factors'!$B$41:$AR$58,COLUMNS('ANNEX 1 Emission Factors'!$B:$H)+(N$6-2014),FALSE)</f>
        <v>0.27439999999999998</v>
      </c>
      <c r="O368" s="355">
        <f>VLOOKUP($A368,'ANNEX 1 Emission Factors'!$B$41:$AR$58,COLUMNS('ANNEX 1 Emission Factors'!$B:$H)+(O$6-2014),FALSE)</f>
        <v>0.27439999999999998</v>
      </c>
      <c r="P368" s="355">
        <f>VLOOKUP($A368,'ANNEX 1 Emission Factors'!$B$41:$AR$58,COLUMNS('ANNEX 1 Emission Factors'!$B:$H)+(P$6-2014),FALSE)</f>
        <v>0.27439999999999998</v>
      </c>
      <c r="Q368" s="355">
        <f>VLOOKUP($A368,'ANNEX 1 Emission Factors'!$B$41:$AR$58,COLUMNS('ANNEX 1 Emission Factors'!$B:$H)+(Q$6-2014),FALSE)</f>
        <v>0.27439999999999998</v>
      </c>
      <c r="R368" s="355">
        <f>VLOOKUP($A368,'ANNEX 1 Emission Factors'!$B$41:$AR$58,COLUMNS('ANNEX 1 Emission Factors'!$B:$H)+(R$6-2014),FALSE)</f>
        <v>0.27439999999999998</v>
      </c>
      <c r="S368" s="355">
        <f>VLOOKUP($A368,'ANNEX 1 Emission Factors'!$B$41:$AR$58,COLUMNS('ANNEX 1 Emission Factors'!$B:$H)+(S$6-2014),FALSE)</f>
        <v>0.27439999999999998</v>
      </c>
      <c r="T368" s="355">
        <f>VLOOKUP($A368,'ANNEX 1 Emission Factors'!$B$41:$AR$58,COLUMNS('ANNEX 1 Emission Factors'!$B:$H)+(T$6-2014),FALSE)</f>
        <v>0.27439999999999998</v>
      </c>
      <c r="U368" s="355">
        <f>VLOOKUP($A368,'ANNEX 1 Emission Factors'!$B$41:$AR$58,COLUMNS('ANNEX 1 Emission Factors'!$B:$H)+(U$6-2014),FALSE)</f>
        <v>0.27439999999999998</v>
      </c>
      <c r="V368" s="355">
        <f>VLOOKUP($A368,'ANNEX 1 Emission Factors'!$B$41:$AR$58,COLUMNS('ANNEX 1 Emission Factors'!$B:$H)+(V$6-2014),FALSE)</f>
        <v>0.27439999999999998</v>
      </c>
      <c r="W368" s="355">
        <f>VLOOKUP($A368,'ANNEX 1 Emission Factors'!$B$41:$AR$58,COLUMNS('ANNEX 1 Emission Factors'!$B:$H)+(W$6-2014),FALSE)</f>
        <v>0.27439999999999998</v>
      </c>
      <c r="X368" s="355">
        <f>VLOOKUP($A368,'ANNEX 1 Emission Factors'!$B$41:$AR$58,COLUMNS('ANNEX 1 Emission Factors'!$B:$H)+(X$6-2014),FALSE)</f>
        <v>0.27439999999999998</v>
      </c>
      <c r="Y368" s="355">
        <f>VLOOKUP($A368,'ANNEX 1 Emission Factors'!$B$41:$AR$58,COLUMNS('ANNEX 1 Emission Factors'!$B:$H)+(Y$6-2014),FALSE)</f>
        <v>0.27439999999999998</v>
      </c>
      <c r="Z368" s="355">
        <f>VLOOKUP($A368,'ANNEX 1 Emission Factors'!$B$41:$AR$58,COLUMNS('ANNEX 1 Emission Factors'!$B:$H)+(Z$6-2014),FALSE)</f>
        <v>0.27439999999999998</v>
      </c>
      <c r="AA368" s="355">
        <f>VLOOKUP($A368,'ANNEX 1 Emission Factors'!$B$41:$AR$58,COLUMNS('ANNEX 1 Emission Factors'!$B:$H)+(AA$6-2014),FALSE)</f>
        <v>0.27439999999999998</v>
      </c>
      <c r="AB368" s="355">
        <f>VLOOKUP($A368,'ANNEX 1 Emission Factors'!$B$41:$AR$58,COLUMNS('ANNEX 1 Emission Factors'!$B:$H)+(AB$6-2014),FALSE)</f>
        <v>0.27439999999999998</v>
      </c>
      <c r="AC368" s="355">
        <f>VLOOKUP($A368,'ANNEX 1 Emission Factors'!$B$41:$AR$58,COLUMNS('ANNEX 1 Emission Factors'!$B:$H)+(AC$6-2014),FALSE)</f>
        <v>0.27439999999999998</v>
      </c>
      <c r="AD368" s="355">
        <f>VLOOKUP($A368,'ANNEX 1 Emission Factors'!$B$41:$AR$58,COLUMNS('ANNEX 1 Emission Factors'!$B:$H)+(AD$6-2014),FALSE)</f>
        <v>0.27439999999999998</v>
      </c>
      <c r="AE368" s="355">
        <f>VLOOKUP($A368,'ANNEX 1 Emission Factors'!$B$41:$AR$58,COLUMNS('ANNEX 1 Emission Factors'!$B:$H)+(AE$6-2014),FALSE)</f>
        <v>0.27439999999999998</v>
      </c>
      <c r="AF368" s="355">
        <f>VLOOKUP($A368,'ANNEX 1 Emission Factors'!$B$41:$AR$58,COLUMNS('ANNEX 1 Emission Factors'!$B:$H)+(AF$6-2014),FALSE)</f>
        <v>0.27439999999999998</v>
      </c>
      <c r="AG368" s="355">
        <f>VLOOKUP($A368,'ANNEX 1 Emission Factors'!$B$41:$AR$58,COLUMNS('ANNEX 1 Emission Factors'!$B:$H)+(AG$6-2014),FALSE)</f>
        <v>0.27439999999999998</v>
      </c>
      <c r="AH368" s="355">
        <f>VLOOKUP($A368,'ANNEX 1 Emission Factors'!$B$41:$AR$58,COLUMNS('ANNEX 1 Emission Factors'!$B:$H)+(AH$6-2014),FALSE)</f>
        <v>0.27439999999999998</v>
      </c>
      <c r="AI368" s="355">
        <f>VLOOKUP($A368,'ANNEX 1 Emission Factors'!$B$41:$AR$58,COLUMNS('ANNEX 1 Emission Factors'!$B:$H)+(AI$6-2014),FALSE)</f>
        <v>0.27439999999999998</v>
      </c>
      <c r="AJ368" s="355">
        <f>VLOOKUP($A368,'ANNEX 1 Emission Factors'!$B$41:$AR$58,COLUMNS('ANNEX 1 Emission Factors'!$B:$H)+(AJ$6-2014),FALSE)</f>
        <v>0.27439999999999998</v>
      </c>
      <c r="AK368" s="355">
        <f>VLOOKUP($A368,'ANNEX 1 Emission Factors'!$B$41:$AR$58,COLUMNS('ANNEX 1 Emission Factors'!$B:$H)+(AK$6-2014),FALSE)</f>
        <v>0.27439999999999998</v>
      </c>
      <c r="AL368" s="355">
        <f>VLOOKUP($A368,'ANNEX 1 Emission Factors'!$B$41:$AR$58,COLUMNS('ANNEX 1 Emission Factors'!$B:$H)+(AL$6-2014),FALSE)</f>
        <v>0.27439999999999998</v>
      </c>
    </row>
    <row r="369" spans="1:38" hidden="1" outlineLevel="1">
      <c r="A369" s="15" t="str">
        <f t="shared" si="959"/>
        <v>Final energy district heating (20-120 kW)</v>
      </c>
      <c r="B369" s="15"/>
      <c r="C369" s="15"/>
      <c r="D369" s="354"/>
      <c r="E369" s="354"/>
      <c r="F369" s="15"/>
      <c r="G369" s="15"/>
      <c r="H369" s="355">
        <f>VLOOKUP($A369,'ANNEX 1 Emission Factors'!$B$41:$AR$58,COLUMNS('ANNEX 1 Emission Factors'!$B:$H)+(H$6-2014),FALSE)</f>
        <v>0.27629999999999999</v>
      </c>
      <c r="I369" s="355">
        <f>VLOOKUP($A369,'ANNEX 1 Emission Factors'!$B$41:$AR$58,COLUMNS('ANNEX 1 Emission Factors'!$B:$H)+(I$6-2014),FALSE)</f>
        <v>0.27629999999999999</v>
      </c>
      <c r="J369" s="355">
        <f>VLOOKUP($A369,'ANNEX 1 Emission Factors'!$B$41:$AR$58,COLUMNS('ANNEX 1 Emission Factors'!$B:$H)+(J$6-2014),FALSE)</f>
        <v>0.27629999999999999</v>
      </c>
      <c r="K369" s="355">
        <f>VLOOKUP($A369,'ANNEX 1 Emission Factors'!$B$41:$AR$58,COLUMNS('ANNEX 1 Emission Factors'!$B:$H)+(K$6-2014),FALSE)</f>
        <v>0.27629999999999999</v>
      </c>
      <c r="L369" s="355">
        <f>VLOOKUP($A369,'ANNEX 1 Emission Factors'!$B$41:$AR$58,COLUMNS('ANNEX 1 Emission Factors'!$B:$H)+(L$6-2014),FALSE)</f>
        <v>0.27629999999999999</v>
      </c>
      <c r="M369" s="355">
        <f>VLOOKUP($A369,'ANNEX 1 Emission Factors'!$B$41:$AR$58,COLUMNS('ANNEX 1 Emission Factors'!$B:$H)+(M$6-2014),FALSE)</f>
        <v>0.27629999999999999</v>
      </c>
      <c r="N369" s="355">
        <f>VLOOKUP($A369,'ANNEX 1 Emission Factors'!$B$41:$AR$58,COLUMNS('ANNEX 1 Emission Factors'!$B:$H)+(N$6-2014),FALSE)</f>
        <v>0.27629999999999999</v>
      </c>
      <c r="O369" s="355">
        <f>VLOOKUP($A369,'ANNEX 1 Emission Factors'!$B$41:$AR$58,COLUMNS('ANNEX 1 Emission Factors'!$B:$H)+(O$6-2014),FALSE)</f>
        <v>0.27629999999999999</v>
      </c>
      <c r="P369" s="355">
        <f>VLOOKUP($A369,'ANNEX 1 Emission Factors'!$B$41:$AR$58,COLUMNS('ANNEX 1 Emission Factors'!$B:$H)+(P$6-2014),FALSE)</f>
        <v>0.27629999999999999</v>
      </c>
      <c r="Q369" s="355">
        <f>VLOOKUP($A369,'ANNEX 1 Emission Factors'!$B$41:$AR$58,COLUMNS('ANNEX 1 Emission Factors'!$B:$H)+(Q$6-2014),FALSE)</f>
        <v>0.27629999999999999</v>
      </c>
      <c r="R369" s="355">
        <f>VLOOKUP($A369,'ANNEX 1 Emission Factors'!$B$41:$AR$58,COLUMNS('ANNEX 1 Emission Factors'!$B:$H)+(R$6-2014),FALSE)</f>
        <v>0.27629999999999999</v>
      </c>
      <c r="S369" s="355">
        <f>VLOOKUP($A369,'ANNEX 1 Emission Factors'!$B$41:$AR$58,COLUMNS('ANNEX 1 Emission Factors'!$B:$H)+(S$6-2014),FALSE)</f>
        <v>0.27629999999999999</v>
      </c>
      <c r="T369" s="355">
        <f>VLOOKUP($A369,'ANNEX 1 Emission Factors'!$B$41:$AR$58,COLUMNS('ANNEX 1 Emission Factors'!$B:$H)+(T$6-2014),FALSE)</f>
        <v>0.27629999999999999</v>
      </c>
      <c r="U369" s="355">
        <f>VLOOKUP($A369,'ANNEX 1 Emission Factors'!$B$41:$AR$58,COLUMNS('ANNEX 1 Emission Factors'!$B:$H)+(U$6-2014),FALSE)</f>
        <v>0.27629999999999999</v>
      </c>
      <c r="V369" s="355">
        <f>VLOOKUP($A369,'ANNEX 1 Emission Factors'!$B$41:$AR$58,COLUMNS('ANNEX 1 Emission Factors'!$B:$H)+(V$6-2014),FALSE)</f>
        <v>0.27629999999999999</v>
      </c>
      <c r="W369" s="355">
        <f>VLOOKUP($A369,'ANNEX 1 Emission Factors'!$B$41:$AR$58,COLUMNS('ANNEX 1 Emission Factors'!$B:$H)+(W$6-2014),FALSE)</f>
        <v>0.27629999999999999</v>
      </c>
      <c r="X369" s="355">
        <f>VLOOKUP($A369,'ANNEX 1 Emission Factors'!$B$41:$AR$58,COLUMNS('ANNEX 1 Emission Factors'!$B:$H)+(X$6-2014),FALSE)</f>
        <v>0.27629999999999999</v>
      </c>
      <c r="Y369" s="355">
        <f>VLOOKUP($A369,'ANNEX 1 Emission Factors'!$B$41:$AR$58,COLUMNS('ANNEX 1 Emission Factors'!$B:$H)+(Y$6-2014),FALSE)</f>
        <v>0.27629999999999999</v>
      </c>
      <c r="Z369" s="355">
        <f>VLOOKUP($A369,'ANNEX 1 Emission Factors'!$B$41:$AR$58,COLUMNS('ANNEX 1 Emission Factors'!$B:$H)+(Z$6-2014),FALSE)</f>
        <v>0.27629999999999999</v>
      </c>
      <c r="AA369" s="355">
        <f>VLOOKUP($A369,'ANNEX 1 Emission Factors'!$B$41:$AR$58,COLUMNS('ANNEX 1 Emission Factors'!$B:$H)+(AA$6-2014),FALSE)</f>
        <v>0.27629999999999999</v>
      </c>
      <c r="AB369" s="355">
        <f>VLOOKUP($A369,'ANNEX 1 Emission Factors'!$B$41:$AR$58,COLUMNS('ANNEX 1 Emission Factors'!$B:$H)+(AB$6-2014),FALSE)</f>
        <v>0.27629999999999999</v>
      </c>
      <c r="AC369" s="355">
        <f>VLOOKUP($A369,'ANNEX 1 Emission Factors'!$B$41:$AR$58,COLUMNS('ANNEX 1 Emission Factors'!$B:$H)+(AC$6-2014),FALSE)</f>
        <v>0.27629999999999999</v>
      </c>
      <c r="AD369" s="355">
        <f>VLOOKUP($A369,'ANNEX 1 Emission Factors'!$B$41:$AR$58,COLUMNS('ANNEX 1 Emission Factors'!$B:$H)+(AD$6-2014),FALSE)</f>
        <v>0.27629999999999999</v>
      </c>
      <c r="AE369" s="355">
        <f>VLOOKUP($A369,'ANNEX 1 Emission Factors'!$B$41:$AR$58,COLUMNS('ANNEX 1 Emission Factors'!$B:$H)+(AE$6-2014),FALSE)</f>
        <v>0.27629999999999999</v>
      </c>
      <c r="AF369" s="355">
        <f>VLOOKUP($A369,'ANNEX 1 Emission Factors'!$B$41:$AR$58,COLUMNS('ANNEX 1 Emission Factors'!$B:$H)+(AF$6-2014),FALSE)</f>
        <v>0.27629999999999999</v>
      </c>
      <c r="AG369" s="355">
        <f>VLOOKUP($A369,'ANNEX 1 Emission Factors'!$B$41:$AR$58,COLUMNS('ANNEX 1 Emission Factors'!$B:$H)+(AG$6-2014),FALSE)</f>
        <v>0.27629999999999999</v>
      </c>
      <c r="AH369" s="355">
        <f>VLOOKUP($A369,'ANNEX 1 Emission Factors'!$B$41:$AR$58,COLUMNS('ANNEX 1 Emission Factors'!$B:$H)+(AH$6-2014),FALSE)</f>
        <v>0.27629999999999999</v>
      </c>
      <c r="AI369" s="355">
        <f>VLOOKUP($A369,'ANNEX 1 Emission Factors'!$B$41:$AR$58,COLUMNS('ANNEX 1 Emission Factors'!$B:$H)+(AI$6-2014),FALSE)</f>
        <v>0.27629999999999999</v>
      </c>
      <c r="AJ369" s="355">
        <f>VLOOKUP($A369,'ANNEX 1 Emission Factors'!$B$41:$AR$58,COLUMNS('ANNEX 1 Emission Factors'!$B:$H)+(AJ$6-2014),FALSE)</f>
        <v>0.27629999999999999</v>
      </c>
      <c r="AK369" s="355">
        <f>VLOOKUP($A369,'ANNEX 1 Emission Factors'!$B$41:$AR$58,COLUMNS('ANNEX 1 Emission Factors'!$B:$H)+(AK$6-2014),FALSE)</f>
        <v>0.27629999999999999</v>
      </c>
      <c r="AL369" s="355">
        <f>VLOOKUP($A369,'ANNEX 1 Emission Factors'!$B$41:$AR$58,COLUMNS('ANNEX 1 Emission Factors'!$B:$H)+(AL$6-2014),FALSE)</f>
        <v>0.27629999999999999</v>
      </c>
    </row>
    <row r="370" spans="1:38" hidden="1" outlineLevel="1">
      <c r="A370" s="15" t="str">
        <f t="shared" si="959"/>
        <v>District heating 1 (supplier-specific)</v>
      </c>
      <c r="B370" s="15"/>
      <c r="C370" s="15"/>
      <c r="D370" s="354"/>
      <c r="E370" s="354"/>
      <c r="F370" s="15"/>
      <c r="G370" s="15"/>
      <c r="H370" s="355" t="str">
        <f>VLOOKUP($A370,'ANNEX 1 Emission Factors'!$B$41:$AR$58,COLUMNS('ANNEX 1 Emission Factors'!$B:$H)+(H$6-2014),FALSE)</f>
        <v>Calculation in ANNEX 2</v>
      </c>
      <c r="I370" s="355" t="str">
        <f>VLOOKUP($A370,'ANNEX 1 Emission Factors'!$B$41:$AR$58,COLUMNS('ANNEX 1 Emission Factors'!$B:$H)+(I$6-2014),FALSE)</f>
        <v>Calculation in ANNEX 2</v>
      </c>
      <c r="J370" s="355" t="str">
        <f>VLOOKUP($A370,'ANNEX 1 Emission Factors'!$B$41:$AR$58,COLUMNS('ANNEX 1 Emission Factors'!$B:$H)+(J$6-2014),FALSE)</f>
        <v>Calculation in ANNEX 2</v>
      </c>
      <c r="K370" s="355" t="str">
        <f>VLOOKUP($A370,'ANNEX 1 Emission Factors'!$B$41:$AR$58,COLUMNS('ANNEX 1 Emission Factors'!$B:$H)+(K$6-2014),FALSE)</f>
        <v>Calculation in ANNEX 2</v>
      </c>
      <c r="L370" s="355" t="str">
        <f>VLOOKUP($A370,'ANNEX 1 Emission Factors'!$B$41:$AR$58,COLUMNS('ANNEX 1 Emission Factors'!$B:$H)+(L$6-2014),FALSE)</f>
        <v>Calculation in ANNEX 2</v>
      </c>
      <c r="M370" s="355" t="str">
        <f>VLOOKUP($A370,'ANNEX 1 Emission Factors'!$B$41:$AR$58,COLUMNS('ANNEX 1 Emission Factors'!$B:$H)+(M$6-2014),FALSE)</f>
        <v>Calculation in ANNEX 2</v>
      </c>
      <c r="N370" s="355" t="str">
        <f>VLOOKUP($A370,'ANNEX 1 Emission Factors'!$B$41:$AR$58,COLUMNS('ANNEX 1 Emission Factors'!$B:$H)+(N$6-2014),FALSE)</f>
        <v>Calculation in ANNEX 2</v>
      </c>
      <c r="O370" s="355" t="str">
        <f>VLOOKUP($A370,'ANNEX 1 Emission Factors'!$B$41:$AR$58,COLUMNS('ANNEX 1 Emission Factors'!$B:$H)+(O$6-2014),FALSE)</f>
        <v>Calculation in ANNEX 2</v>
      </c>
      <c r="P370" s="355" t="str">
        <f>VLOOKUP($A370,'ANNEX 1 Emission Factors'!$B$41:$AR$58,COLUMNS('ANNEX 1 Emission Factors'!$B:$H)+(P$6-2014),FALSE)</f>
        <v>Calculation in ANNEX 2</v>
      </c>
      <c r="Q370" s="355" t="str">
        <f>VLOOKUP($A370,'ANNEX 1 Emission Factors'!$B$41:$AR$58,COLUMNS('ANNEX 1 Emission Factors'!$B:$H)+(Q$6-2014),FALSE)</f>
        <v>Calculation in ANNEX 2</v>
      </c>
      <c r="R370" s="355" t="str">
        <f>VLOOKUP($A370,'ANNEX 1 Emission Factors'!$B$41:$AR$58,COLUMNS('ANNEX 1 Emission Factors'!$B:$H)+(R$6-2014),FALSE)</f>
        <v>Calculation in ANNEX 2</v>
      </c>
      <c r="S370" s="355" t="str">
        <f>VLOOKUP($A370,'ANNEX 1 Emission Factors'!$B$41:$AR$58,COLUMNS('ANNEX 1 Emission Factors'!$B:$H)+(S$6-2014),FALSE)</f>
        <v>Calculation in ANNEX 2</v>
      </c>
      <c r="T370" s="355" t="str">
        <f>VLOOKUP($A370,'ANNEX 1 Emission Factors'!$B$41:$AR$58,COLUMNS('ANNEX 1 Emission Factors'!$B:$H)+(T$6-2014),FALSE)</f>
        <v>Calculation in ANNEX 2</v>
      </c>
      <c r="U370" s="355" t="str">
        <f>VLOOKUP($A370,'ANNEX 1 Emission Factors'!$B$41:$AR$58,COLUMNS('ANNEX 1 Emission Factors'!$B:$H)+(U$6-2014),FALSE)</f>
        <v>Calculation in ANNEX 2</v>
      </c>
      <c r="V370" s="355" t="str">
        <f>VLOOKUP($A370,'ANNEX 1 Emission Factors'!$B$41:$AR$58,COLUMNS('ANNEX 1 Emission Factors'!$B:$H)+(V$6-2014),FALSE)</f>
        <v>Calculation in ANNEX 2</v>
      </c>
      <c r="W370" s="355" t="str">
        <f>VLOOKUP($A370,'ANNEX 1 Emission Factors'!$B$41:$AR$58,COLUMNS('ANNEX 1 Emission Factors'!$B:$H)+(W$6-2014),FALSE)</f>
        <v>Calculation in ANNEX 2</v>
      </c>
      <c r="X370" s="355" t="str">
        <f>VLOOKUP($A370,'ANNEX 1 Emission Factors'!$B$41:$AR$58,COLUMNS('ANNEX 1 Emission Factors'!$B:$H)+(X$6-2014),FALSE)</f>
        <v>Calculation in ANNEX 2</v>
      </c>
      <c r="Y370" s="355" t="str">
        <f>VLOOKUP($A370,'ANNEX 1 Emission Factors'!$B$41:$AR$58,COLUMNS('ANNEX 1 Emission Factors'!$B:$H)+(Y$6-2014),FALSE)</f>
        <v>Calculation in ANNEX 2</v>
      </c>
      <c r="Z370" s="355" t="str">
        <f>VLOOKUP($A370,'ANNEX 1 Emission Factors'!$B$41:$AR$58,COLUMNS('ANNEX 1 Emission Factors'!$B:$H)+(Z$6-2014),FALSE)</f>
        <v>Calculation in ANNEX 2</v>
      </c>
      <c r="AA370" s="355" t="str">
        <f>VLOOKUP($A370,'ANNEX 1 Emission Factors'!$B$41:$AR$58,COLUMNS('ANNEX 1 Emission Factors'!$B:$H)+(AA$6-2014),FALSE)</f>
        <v>Calculation in ANNEX 2</v>
      </c>
      <c r="AB370" s="355" t="str">
        <f>VLOOKUP($A370,'ANNEX 1 Emission Factors'!$B$41:$AR$58,COLUMNS('ANNEX 1 Emission Factors'!$B:$H)+(AB$6-2014),FALSE)</f>
        <v>Calculation in ANNEX 2</v>
      </c>
      <c r="AC370" s="355" t="str">
        <f>VLOOKUP($A370,'ANNEX 1 Emission Factors'!$B$41:$AR$58,COLUMNS('ANNEX 1 Emission Factors'!$B:$H)+(AC$6-2014),FALSE)</f>
        <v>Calculation in ANNEX 2</v>
      </c>
      <c r="AD370" s="355" t="str">
        <f>VLOOKUP($A370,'ANNEX 1 Emission Factors'!$B$41:$AR$58,COLUMNS('ANNEX 1 Emission Factors'!$B:$H)+(AD$6-2014),FALSE)</f>
        <v>Calculation in ANNEX 2</v>
      </c>
      <c r="AE370" s="355" t="str">
        <f>VLOOKUP($A370,'ANNEX 1 Emission Factors'!$B$41:$AR$58,COLUMNS('ANNEX 1 Emission Factors'!$B:$H)+(AE$6-2014),FALSE)</f>
        <v>Calculation in ANNEX 2</v>
      </c>
      <c r="AF370" s="355" t="str">
        <f>VLOOKUP($A370,'ANNEX 1 Emission Factors'!$B$41:$AR$58,COLUMNS('ANNEX 1 Emission Factors'!$B:$H)+(AF$6-2014),FALSE)</f>
        <v>Calculation in ANNEX 2</v>
      </c>
      <c r="AG370" s="355" t="str">
        <f>VLOOKUP($A370,'ANNEX 1 Emission Factors'!$B$41:$AR$58,COLUMNS('ANNEX 1 Emission Factors'!$B:$H)+(AG$6-2014),FALSE)</f>
        <v>Calculation in ANNEX 2</v>
      </c>
      <c r="AH370" s="355" t="str">
        <f>VLOOKUP($A370,'ANNEX 1 Emission Factors'!$B$41:$AR$58,COLUMNS('ANNEX 1 Emission Factors'!$B:$H)+(AH$6-2014),FALSE)</f>
        <v>Calculation in ANNEX 2</v>
      </c>
      <c r="AI370" s="355" t="str">
        <f>VLOOKUP($A370,'ANNEX 1 Emission Factors'!$B$41:$AR$58,COLUMNS('ANNEX 1 Emission Factors'!$B:$H)+(AI$6-2014),FALSE)</f>
        <v>Calculation in ANNEX 2</v>
      </c>
      <c r="AJ370" s="355" t="str">
        <f>VLOOKUP($A370,'ANNEX 1 Emission Factors'!$B$41:$AR$58,COLUMNS('ANNEX 1 Emission Factors'!$B:$H)+(AJ$6-2014),FALSE)</f>
        <v>Calculation in ANNEX 2</v>
      </c>
      <c r="AK370" s="355" t="str">
        <f>VLOOKUP($A370,'ANNEX 1 Emission Factors'!$B$41:$AR$58,COLUMNS('ANNEX 1 Emission Factors'!$B:$H)+(AK$6-2014),FALSE)</f>
        <v>Calculation in ANNEX 2</v>
      </c>
      <c r="AL370" s="355" t="str">
        <f>VLOOKUP($A370,'ANNEX 1 Emission Factors'!$B$41:$AR$58,COLUMNS('ANNEX 1 Emission Factors'!$B:$H)+(AL$6-2014),FALSE)</f>
        <v>Calculation in ANNEX 2</v>
      </c>
    </row>
    <row r="371" spans="1:38" hidden="1" outlineLevel="1">
      <c r="A371" s="15" t="str">
        <f t="shared" si="959"/>
        <v>District heating 2 (supplier-specific)</v>
      </c>
      <c r="B371" s="15"/>
      <c r="C371" s="15"/>
      <c r="D371" s="354"/>
      <c r="E371" s="354"/>
      <c r="F371" s="15"/>
      <c r="G371" s="15"/>
      <c r="H371" s="355" t="str">
        <f>VLOOKUP($A371,'ANNEX 1 Emission Factors'!$B$41:$AR$58,COLUMNS('ANNEX 1 Emission Factors'!$B:$H)+(H$6-2014),FALSE)</f>
        <v>Calculation in ANNEX 2</v>
      </c>
      <c r="I371" s="355" t="str">
        <f>VLOOKUP($A371,'ANNEX 1 Emission Factors'!$B$41:$AR$58,COLUMNS('ANNEX 1 Emission Factors'!$B:$H)+(I$6-2014),FALSE)</f>
        <v>Calculation in ANNEX 2</v>
      </c>
      <c r="J371" s="355" t="str">
        <f>VLOOKUP($A371,'ANNEX 1 Emission Factors'!$B$41:$AR$58,COLUMNS('ANNEX 1 Emission Factors'!$B:$H)+(J$6-2014),FALSE)</f>
        <v>Calculation in ANNEX 2</v>
      </c>
      <c r="K371" s="355" t="str">
        <f>VLOOKUP($A371,'ANNEX 1 Emission Factors'!$B$41:$AR$58,COLUMNS('ANNEX 1 Emission Factors'!$B:$H)+(K$6-2014),FALSE)</f>
        <v>Calculation in ANNEX 2</v>
      </c>
      <c r="L371" s="355" t="str">
        <f>VLOOKUP($A371,'ANNEX 1 Emission Factors'!$B$41:$AR$58,COLUMNS('ANNEX 1 Emission Factors'!$B:$H)+(L$6-2014),FALSE)</f>
        <v>Calculation in ANNEX 2</v>
      </c>
      <c r="M371" s="355" t="str">
        <f>VLOOKUP($A371,'ANNEX 1 Emission Factors'!$B$41:$AR$58,COLUMNS('ANNEX 1 Emission Factors'!$B:$H)+(M$6-2014),FALSE)</f>
        <v>Calculation in ANNEX 2</v>
      </c>
      <c r="N371" s="355" t="str">
        <f>VLOOKUP($A371,'ANNEX 1 Emission Factors'!$B$41:$AR$58,COLUMNS('ANNEX 1 Emission Factors'!$B:$H)+(N$6-2014),FALSE)</f>
        <v>Calculation in ANNEX 2</v>
      </c>
      <c r="O371" s="355" t="str">
        <f>VLOOKUP($A371,'ANNEX 1 Emission Factors'!$B$41:$AR$58,COLUMNS('ANNEX 1 Emission Factors'!$B:$H)+(O$6-2014),FALSE)</f>
        <v>Calculation in ANNEX 2</v>
      </c>
      <c r="P371" s="355" t="str">
        <f>VLOOKUP($A371,'ANNEX 1 Emission Factors'!$B$41:$AR$58,COLUMNS('ANNEX 1 Emission Factors'!$B:$H)+(P$6-2014),FALSE)</f>
        <v>Calculation in ANNEX 2</v>
      </c>
      <c r="Q371" s="355" t="str">
        <f>VLOOKUP($A371,'ANNEX 1 Emission Factors'!$B$41:$AR$58,COLUMNS('ANNEX 1 Emission Factors'!$B:$H)+(Q$6-2014),FALSE)</f>
        <v>Calculation in ANNEX 2</v>
      </c>
      <c r="R371" s="355" t="str">
        <f>VLOOKUP($A371,'ANNEX 1 Emission Factors'!$B$41:$AR$58,COLUMNS('ANNEX 1 Emission Factors'!$B:$H)+(R$6-2014),FALSE)</f>
        <v>Calculation in ANNEX 2</v>
      </c>
      <c r="S371" s="355" t="str">
        <f>VLOOKUP($A371,'ANNEX 1 Emission Factors'!$B$41:$AR$58,COLUMNS('ANNEX 1 Emission Factors'!$B:$H)+(S$6-2014),FALSE)</f>
        <v>Calculation in ANNEX 2</v>
      </c>
      <c r="T371" s="355" t="str">
        <f>VLOOKUP($A371,'ANNEX 1 Emission Factors'!$B$41:$AR$58,COLUMNS('ANNEX 1 Emission Factors'!$B:$H)+(T$6-2014),FALSE)</f>
        <v>Calculation in ANNEX 2</v>
      </c>
      <c r="U371" s="355" t="str">
        <f>VLOOKUP($A371,'ANNEX 1 Emission Factors'!$B$41:$AR$58,COLUMNS('ANNEX 1 Emission Factors'!$B:$H)+(U$6-2014),FALSE)</f>
        <v>Calculation in ANNEX 2</v>
      </c>
      <c r="V371" s="355" t="str">
        <f>VLOOKUP($A371,'ANNEX 1 Emission Factors'!$B$41:$AR$58,COLUMNS('ANNEX 1 Emission Factors'!$B:$H)+(V$6-2014),FALSE)</f>
        <v>Calculation in ANNEX 2</v>
      </c>
      <c r="W371" s="355" t="str">
        <f>VLOOKUP($A371,'ANNEX 1 Emission Factors'!$B$41:$AR$58,COLUMNS('ANNEX 1 Emission Factors'!$B:$H)+(W$6-2014),FALSE)</f>
        <v>Calculation in ANNEX 2</v>
      </c>
      <c r="X371" s="355" t="str">
        <f>VLOOKUP($A371,'ANNEX 1 Emission Factors'!$B$41:$AR$58,COLUMNS('ANNEX 1 Emission Factors'!$B:$H)+(X$6-2014),FALSE)</f>
        <v>Calculation in ANNEX 2</v>
      </c>
      <c r="Y371" s="355" t="str">
        <f>VLOOKUP($A371,'ANNEX 1 Emission Factors'!$B$41:$AR$58,COLUMNS('ANNEX 1 Emission Factors'!$B:$H)+(Y$6-2014),FALSE)</f>
        <v>Calculation in ANNEX 2</v>
      </c>
      <c r="Z371" s="355" t="str">
        <f>VLOOKUP($A371,'ANNEX 1 Emission Factors'!$B$41:$AR$58,COLUMNS('ANNEX 1 Emission Factors'!$B:$H)+(Z$6-2014),FALSE)</f>
        <v>Calculation in ANNEX 2</v>
      </c>
      <c r="AA371" s="355" t="str">
        <f>VLOOKUP($A371,'ANNEX 1 Emission Factors'!$B$41:$AR$58,COLUMNS('ANNEX 1 Emission Factors'!$B:$H)+(AA$6-2014),FALSE)</f>
        <v>Calculation in ANNEX 2</v>
      </c>
      <c r="AB371" s="355" t="str">
        <f>VLOOKUP($A371,'ANNEX 1 Emission Factors'!$B$41:$AR$58,COLUMNS('ANNEX 1 Emission Factors'!$B:$H)+(AB$6-2014),FALSE)</f>
        <v>Calculation in ANNEX 2</v>
      </c>
      <c r="AC371" s="355" t="str">
        <f>VLOOKUP($A371,'ANNEX 1 Emission Factors'!$B$41:$AR$58,COLUMNS('ANNEX 1 Emission Factors'!$B:$H)+(AC$6-2014),FALSE)</f>
        <v>Calculation in ANNEX 2</v>
      </c>
      <c r="AD371" s="355" t="str">
        <f>VLOOKUP($A371,'ANNEX 1 Emission Factors'!$B$41:$AR$58,COLUMNS('ANNEX 1 Emission Factors'!$B:$H)+(AD$6-2014),FALSE)</f>
        <v>Calculation in ANNEX 2</v>
      </c>
      <c r="AE371" s="355" t="str">
        <f>VLOOKUP($A371,'ANNEX 1 Emission Factors'!$B$41:$AR$58,COLUMNS('ANNEX 1 Emission Factors'!$B:$H)+(AE$6-2014),FALSE)</f>
        <v>Calculation in ANNEX 2</v>
      </c>
      <c r="AF371" s="355" t="str">
        <f>VLOOKUP($A371,'ANNEX 1 Emission Factors'!$B$41:$AR$58,COLUMNS('ANNEX 1 Emission Factors'!$B:$H)+(AF$6-2014),FALSE)</f>
        <v>Calculation in ANNEX 2</v>
      </c>
      <c r="AG371" s="355" t="str">
        <f>VLOOKUP($A371,'ANNEX 1 Emission Factors'!$B$41:$AR$58,COLUMNS('ANNEX 1 Emission Factors'!$B:$H)+(AG$6-2014),FALSE)</f>
        <v>Calculation in ANNEX 2</v>
      </c>
      <c r="AH371" s="355" t="str">
        <f>VLOOKUP($A371,'ANNEX 1 Emission Factors'!$B$41:$AR$58,COLUMNS('ANNEX 1 Emission Factors'!$B:$H)+(AH$6-2014),FALSE)</f>
        <v>Calculation in ANNEX 2</v>
      </c>
      <c r="AI371" s="355" t="str">
        <f>VLOOKUP($A371,'ANNEX 1 Emission Factors'!$B$41:$AR$58,COLUMNS('ANNEX 1 Emission Factors'!$B:$H)+(AI$6-2014),FALSE)</f>
        <v>Calculation in ANNEX 2</v>
      </c>
      <c r="AJ371" s="355" t="str">
        <f>VLOOKUP($A371,'ANNEX 1 Emission Factors'!$B$41:$AR$58,COLUMNS('ANNEX 1 Emission Factors'!$B:$H)+(AJ$6-2014),FALSE)</f>
        <v>Calculation in ANNEX 2</v>
      </c>
      <c r="AK371" s="355" t="str">
        <f>VLOOKUP($A371,'ANNEX 1 Emission Factors'!$B$41:$AR$58,COLUMNS('ANNEX 1 Emission Factors'!$B:$H)+(AK$6-2014),FALSE)</f>
        <v>Calculation in ANNEX 2</v>
      </c>
      <c r="AL371" s="355" t="str">
        <f>VLOOKUP($A371,'ANNEX 1 Emission Factors'!$B$41:$AR$58,COLUMNS('ANNEX 1 Emission Factors'!$B:$H)+(AL$6-2014),FALSE)</f>
        <v>Calculation in ANNEX 2</v>
      </c>
    </row>
    <row r="372" spans="1:38" hidden="1" outlineLevel="1">
      <c r="A372" s="15" t="str">
        <f t="shared" si="959"/>
        <v>District heating 3 (supplier-specific)</v>
      </c>
      <c r="B372" s="15"/>
      <c r="C372" s="15"/>
      <c r="D372" s="354"/>
      <c r="E372" s="354"/>
      <c r="F372" s="15"/>
      <c r="G372" s="15"/>
      <c r="H372" s="355" t="str">
        <f>VLOOKUP($A372,'ANNEX 1 Emission Factors'!$B$41:$AR$58,COLUMNS('ANNEX 1 Emission Factors'!$B:$H)+(H$6-2014),FALSE)</f>
        <v>Calculation in ANNEX 2</v>
      </c>
      <c r="I372" s="355" t="str">
        <f>VLOOKUP($A372,'ANNEX 1 Emission Factors'!$B$41:$AR$58,COLUMNS('ANNEX 1 Emission Factors'!$B:$H)+(I$6-2014),FALSE)</f>
        <v>Calculation in ANNEX 2</v>
      </c>
      <c r="J372" s="355" t="str">
        <f>VLOOKUP($A372,'ANNEX 1 Emission Factors'!$B$41:$AR$58,COLUMNS('ANNEX 1 Emission Factors'!$B:$H)+(J$6-2014),FALSE)</f>
        <v>Calculation in ANNEX 2</v>
      </c>
      <c r="K372" s="355" t="str">
        <f>VLOOKUP($A372,'ANNEX 1 Emission Factors'!$B$41:$AR$58,COLUMNS('ANNEX 1 Emission Factors'!$B:$H)+(K$6-2014),FALSE)</f>
        <v>Calculation in ANNEX 2</v>
      </c>
      <c r="L372" s="355" t="str">
        <f>VLOOKUP($A372,'ANNEX 1 Emission Factors'!$B$41:$AR$58,COLUMNS('ANNEX 1 Emission Factors'!$B:$H)+(L$6-2014),FALSE)</f>
        <v>Calculation in ANNEX 2</v>
      </c>
      <c r="M372" s="355" t="str">
        <f>VLOOKUP($A372,'ANNEX 1 Emission Factors'!$B$41:$AR$58,COLUMNS('ANNEX 1 Emission Factors'!$B:$H)+(M$6-2014),FALSE)</f>
        <v>Calculation in ANNEX 2</v>
      </c>
      <c r="N372" s="355" t="str">
        <f>VLOOKUP($A372,'ANNEX 1 Emission Factors'!$B$41:$AR$58,COLUMNS('ANNEX 1 Emission Factors'!$B:$H)+(N$6-2014),FALSE)</f>
        <v>Calculation in ANNEX 2</v>
      </c>
      <c r="O372" s="355" t="str">
        <f>VLOOKUP($A372,'ANNEX 1 Emission Factors'!$B$41:$AR$58,COLUMNS('ANNEX 1 Emission Factors'!$B:$H)+(O$6-2014),FALSE)</f>
        <v>Calculation in ANNEX 2</v>
      </c>
      <c r="P372" s="355" t="str">
        <f>VLOOKUP($A372,'ANNEX 1 Emission Factors'!$B$41:$AR$58,COLUMNS('ANNEX 1 Emission Factors'!$B:$H)+(P$6-2014),FALSE)</f>
        <v>Calculation in ANNEX 2</v>
      </c>
      <c r="Q372" s="355" t="str">
        <f>VLOOKUP($A372,'ANNEX 1 Emission Factors'!$B$41:$AR$58,COLUMNS('ANNEX 1 Emission Factors'!$B:$H)+(Q$6-2014),FALSE)</f>
        <v>Calculation in ANNEX 2</v>
      </c>
      <c r="R372" s="355" t="str">
        <f>VLOOKUP($A372,'ANNEX 1 Emission Factors'!$B$41:$AR$58,COLUMNS('ANNEX 1 Emission Factors'!$B:$H)+(R$6-2014),FALSE)</f>
        <v>Calculation in ANNEX 2</v>
      </c>
      <c r="S372" s="355" t="str">
        <f>VLOOKUP($A372,'ANNEX 1 Emission Factors'!$B$41:$AR$58,COLUMNS('ANNEX 1 Emission Factors'!$B:$H)+(S$6-2014),FALSE)</f>
        <v>Calculation in ANNEX 2</v>
      </c>
      <c r="T372" s="355" t="str">
        <f>VLOOKUP($A372,'ANNEX 1 Emission Factors'!$B$41:$AR$58,COLUMNS('ANNEX 1 Emission Factors'!$B:$H)+(T$6-2014),FALSE)</f>
        <v>Calculation in ANNEX 2</v>
      </c>
      <c r="U372" s="355" t="str">
        <f>VLOOKUP($A372,'ANNEX 1 Emission Factors'!$B$41:$AR$58,COLUMNS('ANNEX 1 Emission Factors'!$B:$H)+(U$6-2014),FALSE)</f>
        <v>Calculation in ANNEX 2</v>
      </c>
      <c r="V372" s="355" t="str">
        <f>VLOOKUP($A372,'ANNEX 1 Emission Factors'!$B$41:$AR$58,COLUMNS('ANNEX 1 Emission Factors'!$B:$H)+(V$6-2014),FALSE)</f>
        <v>Calculation in ANNEX 2</v>
      </c>
      <c r="W372" s="355" t="str">
        <f>VLOOKUP($A372,'ANNEX 1 Emission Factors'!$B$41:$AR$58,COLUMNS('ANNEX 1 Emission Factors'!$B:$H)+(W$6-2014),FALSE)</f>
        <v>Calculation in ANNEX 2</v>
      </c>
      <c r="X372" s="355" t="str">
        <f>VLOOKUP($A372,'ANNEX 1 Emission Factors'!$B$41:$AR$58,COLUMNS('ANNEX 1 Emission Factors'!$B:$H)+(X$6-2014),FALSE)</f>
        <v>Calculation in ANNEX 2</v>
      </c>
      <c r="Y372" s="355" t="str">
        <f>VLOOKUP($A372,'ANNEX 1 Emission Factors'!$B$41:$AR$58,COLUMNS('ANNEX 1 Emission Factors'!$B:$H)+(Y$6-2014),FALSE)</f>
        <v>Calculation in ANNEX 2</v>
      </c>
      <c r="Z372" s="355" t="str">
        <f>VLOOKUP($A372,'ANNEX 1 Emission Factors'!$B$41:$AR$58,COLUMNS('ANNEX 1 Emission Factors'!$B:$H)+(Z$6-2014),FALSE)</f>
        <v>Calculation in ANNEX 2</v>
      </c>
      <c r="AA372" s="355" t="str">
        <f>VLOOKUP($A372,'ANNEX 1 Emission Factors'!$B$41:$AR$58,COLUMNS('ANNEX 1 Emission Factors'!$B:$H)+(AA$6-2014),FALSE)</f>
        <v>Calculation in ANNEX 2</v>
      </c>
      <c r="AB372" s="355" t="str">
        <f>VLOOKUP($A372,'ANNEX 1 Emission Factors'!$B$41:$AR$58,COLUMNS('ANNEX 1 Emission Factors'!$B:$H)+(AB$6-2014),FALSE)</f>
        <v>Calculation in ANNEX 2</v>
      </c>
      <c r="AC372" s="355" t="str">
        <f>VLOOKUP($A372,'ANNEX 1 Emission Factors'!$B$41:$AR$58,COLUMNS('ANNEX 1 Emission Factors'!$B:$H)+(AC$6-2014),FALSE)</f>
        <v>Calculation in ANNEX 2</v>
      </c>
      <c r="AD372" s="355" t="str">
        <f>VLOOKUP($A372,'ANNEX 1 Emission Factors'!$B$41:$AR$58,COLUMNS('ANNEX 1 Emission Factors'!$B:$H)+(AD$6-2014),FALSE)</f>
        <v>Calculation in ANNEX 2</v>
      </c>
      <c r="AE372" s="355" t="str">
        <f>VLOOKUP($A372,'ANNEX 1 Emission Factors'!$B$41:$AR$58,COLUMNS('ANNEX 1 Emission Factors'!$B:$H)+(AE$6-2014),FALSE)</f>
        <v>Calculation in ANNEX 2</v>
      </c>
      <c r="AF372" s="355" t="str">
        <f>VLOOKUP($A372,'ANNEX 1 Emission Factors'!$B$41:$AR$58,COLUMNS('ANNEX 1 Emission Factors'!$B:$H)+(AF$6-2014),FALSE)</f>
        <v>Calculation in ANNEX 2</v>
      </c>
      <c r="AG372" s="355" t="str">
        <f>VLOOKUP($A372,'ANNEX 1 Emission Factors'!$B$41:$AR$58,COLUMNS('ANNEX 1 Emission Factors'!$B:$H)+(AG$6-2014),FALSE)</f>
        <v>Calculation in ANNEX 2</v>
      </c>
      <c r="AH372" s="355" t="str">
        <f>VLOOKUP($A372,'ANNEX 1 Emission Factors'!$B$41:$AR$58,COLUMNS('ANNEX 1 Emission Factors'!$B:$H)+(AH$6-2014),FALSE)</f>
        <v>Calculation in ANNEX 2</v>
      </c>
      <c r="AI372" s="355" t="str">
        <f>VLOOKUP($A372,'ANNEX 1 Emission Factors'!$B$41:$AR$58,COLUMNS('ANNEX 1 Emission Factors'!$B:$H)+(AI$6-2014),FALSE)</f>
        <v>Calculation in ANNEX 2</v>
      </c>
      <c r="AJ372" s="355" t="str">
        <f>VLOOKUP($A372,'ANNEX 1 Emission Factors'!$B$41:$AR$58,COLUMNS('ANNEX 1 Emission Factors'!$B:$H)+(AJ$6-2014),FALSE)</f>
        <v>Calculation in ANNEX 2</v>
      </c>
      <c r="AK372" s="355" t="str">
        <f>VLOOKUP($A372,'ANNEX 1 Emission Factors'!$B$41:$AR$58,COLUMNS('ANNEX 1 Emission Factors'!$B:$H)+(AK$6-2014),FALSE)</f>
        <v>Calculation in ANNEX 2</v>
      </c>
      <c r="AL372" s="355" t="str">
        <f>VLOOKUP($A372,'ANNEX 1 Emission Factors'!$B$41:$AR$58,COLUMNS('ANNEX 1 Emission Factors'!$B:$H)+(AL$6-2014),FALSE)</f>
        <v>Calculation in ANNEX 2</v>
      </c>
    </row>
    <row r="373" spans="1:38" hidden="1" outlineLevel="1">
      <c r="A373" s="15" t="str">
        <f t="shared" si="959"/>
        <v>Heating-Mix Germany (source DGNB, 2018)</v>
      </c>
      <c r="B373" s="15"/>
      <c r="C373" s="15"/>
      <c r="D373" s="354"/>
      <c r="E373" s="354"/>
      <c r="F373" s="15"/>
      <c r="G373" s="15"/>
      <c r="H373" s="355">
        <f>VLOOKUP($A373,'ANNEX 1 Emission Factors'!$B$41:$AR$58,COLUMNS('ANNEX 1 Emission Factors'!$B:$H)+(H$6-2014),FALSE)</f>
        <v>0.23100000000000001</v>
      </c>
      <c r="I373" s="355">
        <f>VLOOKUP($A373,'ANNEX 1 Emission Factors'!$B$41:$AR$58,COLUMNS('ANNEX 1 Emission Factors'!$B:$H)+(I$6-2014),FALSE)</f>
        <v>0.23100000000000001</v>
      </c>
      <c r="J373" s="355">
        <f>VLOOKUP($A373,'ANNEX 1 Emission Factors'!$B$41:$AR$58,COLUMNS('ANNEX 1 Emission Factors'!$B:$H)+(J$6-2014),FALSE)</f>
        <v>0.23100000000000001</v>
      </c>
      <c r="K373" s="355">
        <f>VLOOKUP($A373,'ANNEX 1 Emission Factors'!$B$41:$AR$58,COLUMNS('ANNEX 1 Emission Factors'!$B:$H)+(K$6-2014),FALSE)</f>
        <v>0.23100000000000001</v>
      </c>
      <c r="L373" s="355">
        <f>VLOOKUP($A373,'ANNEX 1 Emission Factors'!$B$41:$AR$58,COLUMNS('ANNEX 1 Emission Factors'!$B:$H)+(L$6-2014),FALSE)</f>
        <v>0.23100000000000001</v>
      </c>
      <c r="M373" s="355">
        <f>VLOOKUP($A373,'ANNEX 1 Emission Factors'!$B$41:$AR$58,COLUMNS('ANNEX 1 Emission Factors'!$B:$H)+(M$6-2014),FALSE)</f>
        <v>0.23100000000000001</v>
      </c>
      <c r="N373" s="355">
        <f>VLOOKUP($A373,'ANNEX 1 Emission Factors'!$B$41:$AR$58,COLUMNS('ANNEX 1 Emission Factors'!$B:$H)+(N$6-2014),FALSE)</f>
        <v>0.23100000000000001</v>
      </c>
      <c r="O373" s="355">
        <f>VLOOKUP($A373,'ANNEX 1 Emission Factors'!$B$41:$AR$58,COLUMNS('ANNEX 1 Emission Factors'!$B:$H)+(O$6-2014),FALSE)</f>
        <v>0.23100000000000001</v>
      </c>
      <c r="P373" s="355">
        <f>VLOOKUP($A373,'ANNEX 1 Emission Factors'!$B$41:$AR$58,COLUMNS('ANNEX 1 Emission Factors'!$B:$H)+(P$6-2014),FALSE)</f>
        <v>0.23100000000000001</v>
      </c>
      <c r="Q373" s="355">
        <f>VLOOKUP($A373,'ANNEX 1 Emission Factors'!$B$41:$AR$58,COLUMNS('ANNEX 1 Emission Factors'!$B:$H)+(Q$6-2014),FALSE)</f>
        <v>0.23100000000000001</v>
      </c>
      <c r="R373" s="355">
        <f>VLOOKUP($A373,'ANNEX 1 Emission Factors'!$B$41:$AR$58,COLUMNS('ANNEX 1 Emission Factors'!$B:$H)+(R$6-2014),FALSE)</f>
        <v>0.23100000000000001</v>
      </c>
      <c r="S373" s="355">
        <f>VLOOKUP($A373,'ANNEX 1 Emission Factors'!$B$41:$AR$58,COLUMNS('ANNEX 1 Emission Factors'!$B:$H)+(S$6-2014),FALSE)</f>
        <v>0.23100000000000001</v>
      </c>
      <c r="T373" s="355">
        <f>VLOOKUP($A373,'ANNEX 1 Emission Factors'!$B$41:$AR$58,COLUMNS('ANNEX 1 Emission Factors'!$B:$H)+(T$6-2014),FALSE)</f>
        <v>0.23100000000000001</v>
      </c>
      <c r="U373" s="355">
        <f>VLOOKUP($A373,'ANNEX 1 Emission Factors'!$B$41:$AR$58,COLUMNS('ANNEX 1 Emission Factors'!$B:$H)+(U$6-2014),FALSE)</f>
        <v>0.23100000000000001</v>
      </c>
      <c r="V373" s="355">
        <f>VLOOKUP($A373,'ANNEX 1 Emission Factors'!$B$41:$AR$58,COLUMNS('ANNEX 1 Emission Factors'!$B:$H)+(V$6-2014),FALSE)</f>
        <v>0.23100000000000001</v>
      </c>
      <c r="W373" s="355">
        <f>VLOOKUP($A373,'ANNEX 1 Emission Factors'!$B$41:$AR$58,COLUMNS('ANNEX 1 Emission Factors'!$B:$H)+(W$6-2014),FALSE)</f>
        <v>0.23100000000000001</v>
      </c>
      <c r="X373" s="355">
        <f>VLOOKUP($A373,'ANNEX 1 Emission Factors'!$B$41:$AR$58,COLUMNS('ANNEX 1 Emission Factors'!$B:$H)+(X$6-2014),FALSE)</f>
        <v>0.23100000000000001</v>
      </c>
      <c r="Y373" s="355">
        <f>VLOOKUP($A373,'ANNEX 1 Emission Factors'!$B$41:$AR$58,COLUMNS('ANNEX 1 Emission Factors'!$B:$H)+(Y$6-2014),FALSE)</f>
        <v>0.23100000000000001</v>
      </c>
      <c r="Z373" s="355">
        <f>VLOOKUP($A373,'ANNEX 1 Emission Factors'!$B$41:$AR$58,COLUMNS('ANNEX 1 Emission Factors'!$B:$H)+(Z$6-2014),FALSE)</f>
        <v>0.23100000000000001</v>
      </c>
      <c r="AA373" s="355">
        <f>VLOOKUP($A373,'ANNEX 1 Emission Factors'!$B$41:$AR$58,COLUMNS('ANNEX 1 Emission Factors'!$B:$H)+(AA$6-2014),FALSE)</f>
        <v>0.23100000000000001</v>
      </c>
      <c r="AB373" s="355">
        <f>VLOOKUP($A373,'ANNEX 1 Emission Factors'!$B$41:$AR$58,COLUMNS('ANNEX 1 Emission Factors'!$B:$H)+(AB$6-2014),FALSE)</f>
        <v>0.23100000000000001</v>
      </c>
      <c r="AC373" s="355">
        <f>VLOOKUP($A373,'ANNEX 1 Emission Factors'!$B$41:$AR$58,COLUMNS('ANNEX 1 Emission Factors'!$B:$H)+(AC$6-2014),FALSE)</f>
        <v>0.23100000000000001</v>
      </c>
      <c r="AD373" s="355">
        <f>VLOOKUP($A373,'ANNEX 1 Emission Factors'!$B$41:$AR$58,COLUMNS('ANNEX 1 Emission Factors'!$B:$H)+(AD$6-2014),FALSE)</f>
        <v>0.23100000000000001</v>
      </c>
      <c r="AE373" s="355">
        <f>VLOOKUP($A373,'ANNEX 1 Emission Factors'!$B$41:$AR$58,COLUMNS('ANNEX 1 Emission Factors'!$B:$H)+(AE$6-2014),FALSE)</f>
        <v>0.23100000000000001</v>
      </c>
      <c r="AF373" s="355">
        <f>VLOOKUP($A373,'ANNEX 1 Emission Factors'!$B$41:$AR$58,COLUMNS('ANNEX 1 Emission Factors'!$B:$H)+(AF$6-2014),FALSE)</f>
        <v>0.23100000000000001</v>
      </c>
      <c r="AG373" s="355">
        <f>VLOOKUP($A373,'ANNEX 1 Emission Factors'!$B$41:$AR$58,COLUMNS('ANNEX 1 Emission Factors'!$B:$H)+(AG$6-2014),FALSE)</f>
        <v>0.23100000000000001</v>
      </c>
      <c r="AH373" s="355">
        <f>VLOOKUP($A373,'ANNEX 1 Emission Factors'!$B$41:$AR$58,COLUMNS('ANNEX 1 Emission Factors'!$B:$H)+(AH$6-2014),FALSE)</f>
        <v>0.23100000000000001</v>
      </c>
      <c r="AI373" s="355">
        <f>VLOOKUP($A373,'ANNEX 1 Emission Factors'!$B$41:$AR$58,COLUMNS('ANNEX 1 Emission Factors'!$B:$H)+(AI$6-2014),FALSE)</f>
        <v>0.23100000000000001</v>
      </c>
      <c r="AJ373" s="355">
        <f>VLOOKUP($A373,'ANNEX 1 Emission Factors'!$B$41:$AR$58,COLUMNS('ANNEX 1 Emission Factors'!$B:$H)+(AJ$6-2014),FALSE)</f>
        <v>0.23100000000000001</v>
      </c>
      <c r="AK373" s="355">
        <f>VLOOKUP($A373,'ANNEX 1 Emission Factors'!$B$41:$AR$58,COLUMNS('ANNEX 1 Emission Factors'!$B:$H)+(AK$6-2014),FALSE)</f>
        <v>0.23100000000000001</v>
      </c>
      <c r="AL373" s="355">
        <f>VLOOKUP($A373,'ANNEX 1 Emission Factors'!$B$41:$AR$58,COLUMNS('ANNEX 1 Emission Factors'!$B:$H)+(AL$6-2014),FALSE)</f>
        <v>0.23100000000000001</v>
      </c>
    </row>
    <row r="374" spans="1:38" hidden="1" outlineLevel="1">
      <c r="A374" s="15" t="str">
        <f t="shared" si="959"/>
        <v>District cooling 1 (supplier-specific)</v>
      </c>
      <c r="B374" s="15"/>
      <c r="C374" s="15"/>
      <c r="D374" s="354"/>
      <c r="E374" s="354"/>
      <c r="F374" s="15"/>
      <c r="G374" s="15"/>
      <c r="H374" s="355" t="str">
        <f>VLOOKUP($A374,'ANNEX 1 Emission Factors'!$B$41:$AR$58,COLUMNS('ANNEX 1 Emission Factors'!$B:$H)+(H$6-2014),FALSE)</f>
        <v>Calculation in ANNEX 2</v>
      </c>
      <c r="I374" s="355" t="str">
        <f>VLOOKUP($A374,'ANNEX 1 Emission Factors'!$B$41:$AR$58,COLUMNS('ANNEX 1 Emission Factors'!$B:$H)+(I$6-2014),FALSE)</f>
        <v>Calculation in ANNEX 2</v>
      </c>
      <c r="J374" s="355" t="str">
        <f>VLOOKUP($A374,'ANNEX 1 Emission Factors'!$B$41:$AR$58,COLUMNS('ANNEX 1 Emission Factors'!$B:$H)+(J$6-2014),FALSE)</f>
        <v>Calculation in ANNEX 2</v>
      </c>
      <c r="K374" s="355" t="str">
        <f>VLOOKUP($A374,'ANNEX 1 Emission Factors'!$B$41:$AR$58,COLUMNS('ANNEX 1 Emission Factors'!$B:$H)+(K$6-2014),FALSE)</f>
        <v>Calculation in ANNEX 2</v>
      </c>
      <c r="L374" s="355" t="str">
        <f>VLOOKUP($A374,'ANNEX 1 Emission Factors'!$B$41:$AR$58,COLUMNS('ANNEX 1 Emission Factors'!$B:$H)+(L$6-2014),FALSE)</f>
        <v>Calculation in ANNEX 2</v>
      </c>
      <c r="M374" s="355" t="str">
        <f>VLOOKUP($A374,'ANNEX 1 Emission Factors'!$B$41:$AR$58,COLUMNS('ANNEX 1 Emission Factors'!$B:$H)+(M$6-2014),FALSE)</f>
        <v>Calculation in ANNEX 2</v>
      </c>
      <c r="N374" s="355" t="str">
        <f>VLOOKUP($A374,'ANNEX 1 Emission Factors'!$B$41:$AR$58,COLUMNS('ANNEX 1 Emission Factors'!$B:$H)+(N$6-2014),FALSE)</f>
        <v>Calculation in ANNEX 2</v>
      </c>
      <c r="O374" s="355" t="str">
        <f>VLOOKUP($A374,'ANNEX 1 Emission Factors'!$B$41:$AR$58,COLUMNS('ANNEX 1 Emission Factors'!$B:$H)+(O$6-2014),FALSE)</f>
        <v>Calculation in ANNEX 2</v>
      </c>
      <c r="P374" s="355" t="str">
        <f>VLOOKUP($A374,'ANNEX 1 Emission Factors'!$B$41:$AR$58,COLUMNS('ANNEX 1 Emission Factors'!$B:$H)+(P$6-2014),FALSE)</f>
        <v>Calculation in ANNEX 2</v>
      </c>
      <c r="Q374" s="355" t="str">
        <f>VLOOKUP($A374,'ANNEX 1 Emission Factors'!$B$41:$AR$58,COLUMNS('ANNEX 1 Emission Factors'!$B:$H)+(Q$6-2014),FALSE)</f>
        <v>Calculation in ANNEX 2</v>
      </c>
      <c r="R374" s="355" t="str">
        <f>VLOOKUP($A374,'ANNEX 1 Emission Factors'!$B$41:$AR$58,COLUMNS('ANNEX 1 Emission Factors'!$B:$H)+(R$6-2014),FALSE)</f>
        <v>Calculation in ANNEX 2</v>
      </c>
      <c r="S374" s="355" t="str">
        <f>VLOOKUP($A374,'ANNEX 1 Emission Factors'!$B$41:$AR$58,COLUMNS('ANNEX 1 Emission Factors'!$B:$H)+(S$6-2014),FALSE)</f>
        <v>Calculation in ANNEX 2</v>
      </c>
      <c r="T374" s="355" t="str">
        <f>VLOOKUP($A374,'ANNEX 1 Emission Factors'!$B$41:$AR$58,COLUMNS('ANNEX 1 Emission Factors'!$B:$H)+(T$6-2014),FALSE)</f>
        <v>Calculation in ANNEX 2</v>
      </c>
      <c r="U374" s="355" t="str">
        <f>VLOOKUP($A374,'ANNEX 1 Emission Factors'!$B$41:$AR$58,COLUMNS('ANNEX 1 Emission Factors'!$B:$H)+(U$6-2014),FALSE)</f>
        <v>Calculation in ANNEX 2</v>
      </c>
      <c r="V374" s="355" t="str">
        <f>VLOOKUP($A374,'ANNEX 1 Emission Factors'!$B$41:$AR$58,COLUMNS('ANNEX 1 Emission Factors'!$B:$H)+(V$6-2014),FALSE)</f>
        <v>Calculation in ANNEX 2</v>
      </c>
      <c r="W374" s="355" t="str">
        <f>VLOOKUP($A374,'ANNEX 1 Emission Factors'!$B$41:$AR$58,COLUMNS('ANNEX 1 Emission Factors'!$B:$H)+(W$6-2014),FALSE)</f>
        <v>Calculation in ANNEX 2</v>
      </c>
      <c r="X374" s="355" t="str">
        <f>VLOOKUP($A374,'ANNEX 1 Emission Factors'!$B$41:$AR$58,COLUMNS('ANNEX 1 Emission Factors'!$B:$H)+(X$6-2014),FALSE)</f>
        <v>Calculation in ANNEX 2</v>
      </c>
      <c r="Y374" s="355" t="str">
        <f>VLOOKUP($A374,'ANNEX 1 Emission Factors'!$B$41:$AR$58,COLUMNS('ANNEX 1 Emission Factors'!$B:$H)+(Y$6-2014),FALSE)</f>
        <v>Calculation in ANNEX 2</v>
      </c>
      <c r="Z374" s="355" t="str">
        <f>VLOOKUP($A374,'ANNEX 1 Emission Factors'!$B$41:$AR$58,COLUMNS('ANNEX 1 Emission Factors'!$B:$H)+(Z$6-2014),FALSE)</f>
        <v>Calculation in ANNEX 2</v>
      </c>
      <c r="AA374" s="355" t="str">
        <f>VLOOKUP($A374,'ANNEX 1 Emission Factors'!$B$41:$AR$58,COLUMNS('ANNEX 1 Emission Factors'!$B:$H)+(AA$6-2014),FALSE)</f>
        <v>Calculation in ANNEX 2</v>
      </c>
      <c r="AB374" s="355" t="str">
        <f>VLOOKUP($A374,'ANNEX 1 Emission Factors'!$B$41:$AR$58,COLUMNS('ANNEX 1 Emission Factors'!$B:$H)+(AB$6-2014),FALSE)</f>
        <v>Calculation in ANNEX 2</v>
      </c>
      <c r="AC374" s="355" t="str">
        <f>VLOOKUP($A374,'ANNEX 1 Emission Factors'!$B$41:$AR$58,COLUMNS('ANNEX 1 Emission Factors'!$B:$H)+(AC$6-2014),FALSE)</f>
        <v>Calculation in ANNEX 2</v>
      </c>
      <c r="AD374" s="355" t="str">
        <f>VLOOKUP($A374,'ANNEX 1 Emission Factors'!$B$41:$AR$58,COLUMNS('ANNEX 1 Emission Factors'!$B:$H)+(AD$6-2014),FALSE)</f>
        <v>Calculation in ANNEX 2</v>
      </c>
      <c r="AE374" s="355" t="str">
        <f>VLOOKUP($A374,'ANNEX 1 Emission Factors'!$B$41:$AR$58,COLUMNS('ANNEX 1 Emission Factors'!$B:$H)+(AE$6-2014),FALSE)</f>
        <v>Calculation in ANNEX 2</v>
      </c>
      <c r="AF374" s="355" t="str">
        <f>VLOOKUP($A374,'ANNEX 1 Emission Factors'!$B$41:$AR$58,COLUMNS('ANNEX 1 Emission Factors'!$B:$H)+(AF$6-2014),FALSE)</f>
        <v>Calculation in ANNEX 2</v>
      </c>
      <c r="AG374" s="355" t="str">
        <f>VLOOKUP($A374,'ANNEX 1 Emission Factors'!$B$41:$AR$58,COLUMNS('ANNEX 1 Emission Factors'!$B:$H)+(AG$6-2014),FALSE)</f>
        <v>Calculation in ANNEX 2</v>
      </c>
      <c r="AH374" s="355" t="str">
        <f>VLOOKUP($A374,'ANNEX 1 Emission Factors'!$B$41:$AR$58,COLUMNS('ANNEX 1 Emission Factors'!$B:$H)+(AH$6-2014),FALSE)</f>
        <v>Calculation in ANNEX 2</v>
      </c>
      <c r="AI374" s="355" t="str">
        <f>VLOOKUP($A374,'ANNEX 1 Emission Factors'!$B$41:$AR$58,COLUMNS('ANNEX 1 Emission Factors'!$B:$H)+(AI$6-2014),FALSE)</f>
        <v>Calculation in ANNEX 2</v>
      </c>
      <c r="AJ374" s="355" t="str">
        <f>VLOOKUP($A374,'ANNEX 1 Emission Factors'!$B$41:$AR$58,COLUMNS('ANNEX 1 Emission Factors'!$B:$H)+(AJ$6-2014),FALSE)</f>
        <v>Calculation in ANNEX 2</v>
      </c>
      <c r="AK374" s="355" t="str">
        <f>VLOOKUP($A374,'ANNEX 1 Emission Factors'!$B$41:$AR$58,COLUMNS('ANNEX 1 Emission Factors'!$B:$H)+(AK$6-2014),FALSE)</f>
        <v>Calculation in ANNEX 2</v>
      </c>
      <c r="AL374" s="355" t="str">
        <f>VLOOKUP($A374,'ANNEX 1 Emission Factors'!$B$41:$AR$58,COLUMNS('ANNEX 1 Emission Factors'!$B:$H)+(AL$6-2014),FALSE)</f>
        <v>Calculation in ANNEX 2</v>
      </c>
    </row>
    <row r="375" spans="1:38" hidden="1" outlineLevel="1">
      <c r="A375" s="15" t="str">
        <f t="shared" si="959"/>
        <v>District cooling 2 (supplier-specific)</v>
      </c>
      <c r="B375" s="15"/>
      <c r="C375" s="15"/>
      <c r="D375" s="354"/>
      <c r="E375" s="354"/>
      <c r="F375" s="15"/>
      <c r="G375" s="15"/>
      <c r="H375" s="355" t="str">
        <f>VLOOKUP($A375,'ANNEX 1 Emission Factors'!$B$41:$AR$58,COLUMNS('ANNEX 1 Emission Factors'!$B:$H)+(H$6-2014),FALSE)</f>
        <v>Calculation in ANNEX 2</v>
      </c>
      <c r="I375" s="355" t="str">
        <f>VLOOKUP($A375,'ANNEX 1 Emission Factors'!$B$41:$AR$58,COLUMNS('ANNEX 1 Emission Factors'!$B:$H)+(I$6-2014),FALSE)</f>
        <v>Calculation in ANNEX 2</v>
      </c>
      <c r="J375" s="355" t="str">
        <f>VLOOKUP($A375,'ANNEX 1 Emission Factors'!$B$41:$AR$58,COLUMNS('ANNEX 1 Emission Factors'!$B:$H)+(J$6-2014),FALSE)</f>
        <v>Calculation in ANNEX 2</v>
      </c>
      <c r="K375" s="355" t="str">
        <f>VLOOKUP($A375,'ANNEX 1 Emission Factors'!$B$41:$AR$58,COLUMNS('ANNEX 1 Emission Factors'!$B:$H)+(K$6-2014),FALSE)</f>
        <v>Calculation in ANNEX 2</v>
      </c>
      <c r="L375" s="355" t="str">
        <f>VLOOKUP($A375,'ANNEX 1 Emission Factors'!$B$41:$AR$58,COLUMNS('ANNEX 1 Emission Factors'!$B:$H)+(L$6-2014),FALSE)</f>
        <v>Calculation in ANNEX 2</v>
      </c>
      <c r="M375" s="355" t="str">
        <f>VLOOKUP($A375,'ANNEX 1 Emission Factors'!$B$41:$AR$58,COLUMNS('ANNEX 1 Emission Factors'!$B:$H)+(M$6-2014),FALSE)</f>
        <v>Calculation in ANNEX 2</v>
      </c>
      <c r="N375" s="355" t="str">
        <f>VLOOKUP($A375,'ANNEX 1 Emission Factors'!$B$41:$AR$58,COLUMNS('ANNEX 1 Emission Factors'!$B:$H)+(N$6-2014),FALSE)</f>
        <v>Calculation in ANNEX 2</v>
      </c>
      <c r="O375" s="355" t="str">
        <f>VLOOKUP($A375,'ANNEX 1 Emission Factors'!$B$41:$AR$58,COLUMNS('ANNEX 1 Emission Factors'!$B:$H)+(O$6-2014),FALSE)</f>
        <v>Calculation in ANNEX 2</v>
      </c>
      <c r="P375" s="355" t="str">
        <f>VLOOKUP($A375,'ANNEX 1 Emission Factors'!$B$41:$AR$58,COLUMNS('ANNEX 1 Emission Factors'!$B:$H)+(P$6-2014),FALSE)</f>
        <v>Calculation in ANNEX 2</v>
      </c>
      <c r="Q375" s="355" t="str">
        <f>VLOOKUP($A375,'ANNEX 1 Emission Factors'!$B$41:$AR$58,COLUMNS('ANNEX 1 Emission Factors'!$B:$H)+(Q$6-2014),FALSE)</f>
        <v>Calculation in ANNEX 2</v>
      </c>
      <c r="R375" s="355" t="str">
        <f>VLOOKUP($A375,'ANNEX 1 Emission Factors'!$B$41:$AR$58,COLUMNS('ANNEX 1 Emission Factors'!$B:$H)+(R$6-2014),FALSE)</f>
        <v>Calculation in ANNEX 2</v>
      </c>
      <c r="S375" s="355" t="str">
        <f>VLOOKUP($A375,'ANNEX 1 Emission Factors'!$B$41:$AR$58,COLUMNS('ANNEX 1 Emission Factors'!$B:$H)+(S$6-2014),FALSE)</f>
        <v>Calculation in ANNEX 2</v>
      </c>
      <c r="T375" s="355" t="str">
        <f>VLOOKUP($A375,'ANNEX 1 Emission Factors'!$B$41:$AR$58,COLUMNS('ANNEX 1 Emission Factors'!$B:$H)+(T$6-2014),FALSE)</f>
        <v>Calculation in ANNEX 2</v>
      </c>
      <c r="U375" s="355" t="str">
        <f>VLOOKUP($A375,'ANNEX 1 Emission Factors'!$B$41:$AR$58,COLUMNS('ANNEX 1 Emission Factors'!$B:$H)+(U$6-2014),FALSE)</f>
        <v>Calculation in ANNEX 2</v>
      </c>
      <c r="V375" s="355" t="str">
        <f>VLOOKUP($A375,'ANNEX 1 Emission Factors'!$B$41:$AR$58,COLUMNS('ANNEX 1 Emission Factors'!$B:$H)+(V$6-2014),FALSE)</f>
        <v>Calculation in ANNEX 2</v>
      </c>
      <c r="W375" s="355" t="str">
        <f>VLOOKUP($A375,'ANNEX 1 Emission Factors'!$B$41:$AR$58,COLUMNS('ANNEX 1 Emission Factors'!$B:$H)+(W$6-2014),FALSE)</f>
        <v>Calculation in ANNEX 2</v>
      </c>
      <c r="X375" s="355" t="str">
        <f>VLOOKUP($A375,'ANNEX 1 Emission Factors'!$B$41:$AR$58,COLUMNS('ANNEX 1 Emission Factors'!$B:$H)+(X$6-2014),FALSE)</f>
        <v>Calculation in ANNEX 2</v>
      </c>
      <c r="Y375" s="355" t="str">
        <f>VLOOKUP($A375,'ANNEX 1 Emission Factors'!$B$41:$AR$58,COLUMNS('ANNEX 1 Emission Factors'!$B:$H)+(Y$6-2014),FALSE)</f>
        <v>Calculation in ANNEX 2</v>
      </c>
      <c r="Z375" s="355" t="str">
        <f>VLOOKUP($A375,'ANNEX 1 Emission Factors'!$B$41:$AR$58,COLUMNS('ANNEX 1 Emission Factors'!$B:$H)+(Z$6-2014),FALSE)</f>
        <v>Calculation in ANNEX 2</v>
      </c>
      <c r="AA375" s="355" t="str">
        <f>VLOOKUP($A375,'ANNEX 1 Emission Factors'!$B$41:$AR$58,COLUMNS('ANNEX 1 Emission Factors'!$B:$H)+(AA$6-2014),FALSE)</f>
        <v>Calculation in ANNEX 2</v>
      </c>
      <c r="AB375" s="355" t="str">
        <f>VLOOKUP($A375,'ANNEX 1 Emission Factors'!$B$41:$AR$58,COLUMNS('ANNEX 1 Emission Factors'!$B:$H)+(AB$6-2014),FALSE)</f>
        <v>Calculation in ANNEX 2</v>
      </c>
      <c r="AC375" s="355" t="str">
        <f>VLOOKUP($A375,'ANNEX 1 Emission Factors'!$B$41:$AR$58,COLUMNS('ANNEX 1 Emission Factors'!$B:$H)+(AC$6-2014),FALSE)</f>
        <v>Calculation in ANNEX 2</v>
      </c>
      <c r="AD375" s="355" t="str">
        <f>VLOOKUP($A375,'ANNEX 1 Emission Factors'!$B$41:$AR$58,COLUMNS('ANNEX 1 Emission Factors'!$B:$H)+(AD$6-2014),FALSE)</f>
        <v>Calculation in ANNEX 2</v>
      </c>
      <c r="AE375" s="355" t="str">
        <f>VLOOKUP($A375,'ANNEX 1 Emission Factors'!$B$41:$AR$58,COLUMNS('ANNEX 1 Emission Factors'!$B:$H)+(AE$6-2014),FALSE)</f>
        <v>Calculation in ANNEX 2</v>
      </c>
      <c r="AF375" s="355" t="str">
        <f>VLOOKUP($A375,'ANNEX 1 Emission Factors'!$B$41:$AR$58,COLUMNS('ANNEX 1 Emission Factors'!$B:$H)+(AF$6-2014),FALSE)</f>
        <v>Calculation in ANNEX 2</v>
      </c>
      <c r="AG375" s="355" t="str">
        <f>VLOOKUP($A375,'ANNEX 1 Emission Factors'!$B$41:$AR$58,COLUMNS('ANNEX 1 Emission Factors'!$B:$H)+(AG$6-2014),FALSE)</f>
        <v>Calculation in ANNEX 2</v>
      </c>
      <c r="AH375" s="355" t="str">
        <f>VLOOKUP($A375,'ANNEX 1 Emission Factors'!$B$41:$AR$58,COLUMNS('ANNEX 1 Emission Factors'!$B:$H)+(AH$6-2014),FALSE)</f>
        <v>Calculation in ANNEX 2</v>
      </c>
      <c r="AI375" s="355" t="str">
        <f>VLOOKUP($A375,'ANNEX 1 Emission Factors'!$B$41:$AR$58,COLUMNS('ANNEX 1 Emission Factors'!$B:$H)+(AI$6-2014),FALSE)</f>
        <v>Calculation in ANNEX 2</v>
      </c>
      <c r="AJ375" s="355" t="str">
        <f>VLOOKUP($A375,'ANNEX 1 Emission Factors'!$B$41:$AR$58,COLUMNS('ANNEX 1 Emission Factors'!$B:$H)+(AJ$6-2014),FALSE)</f>
        <v>Calculation in ANNEX 2</v>
      </c>
      <c r="AK375" s="355" t="str">
        <f>VLOOKUP($A375,'ANNEX 1 Emission Factors'!$B$41:$AR$58,COLUMNS('ANNEX 1 Emission Factors'!$B:$H)+(AK$6-2014),FALSE)</f>
        <v>Calculation in ANNEX 2</v>
      </c>
      <c r="AL375" s="355" t="str">
        <f>VLOOKUP($A375,'ANNEX 1 Emission Factors'!$B$41:$AR$58,COLUMNS('ANNEX 1 Emission Factors'!$B:$H)+(AL$6-2014),FALSE)</f>
        <v>Calculation in ANNEX 2</v>
      </c>
    </row>
    <row r="376" spans="1:38" hidden="1" outlineLevel="1">
      <c r="A376" s="15" t="str">
        <f t="shared" si="959"/>
        <v>District cooling 3 (supplier-specific)</v>
      </c>
      <c r="B376" s="15"/>
      <c r="C376" s="15"/>
      <c r="D376" s="354"/>
      <c r="E376" s="354"/>
      <c r="F376" s="15"/>
      <c r="G376" s="15"/>
      <c r="H376" s="355" t="str">
        <f>VLOOKUP($A376,'ANNEX 1 Emission Factors'!$B$41:$AR$58,COLUMNS('ANNEX 1 Emission Factors'!$B:$H)+(H$6-2014),FALSE)</f>
        <v>Calculation in ANNEX 2</v>
      </c>
      <c r="I376" s="355" t="str">
        <f>VLOOKUP($A376,'ANNEX 1 Emission Factors'!$B$41:$AR$58,COLUMNS('ANNEX 1 Emission Factors'!$B:$H)+(I$6-2014),FALSE)</f>
        <v>Calculation in ANNEX 2</v>
      </c>
      <c r="J376" s="355" t="str">
        <f>VLOOKUP($A376,'ANNEX 1 Emission Factors'!$B$41:$AR$58,COLUMNS('ANNEX 1 Emission Factors'!$B:$H)+(J$6-2014),FALSE)</f>
        <v>Calculation in ANNEX 2</v>
      </c>
      <c r="K376" s="355" t="str">
        <f>VLOOKUP($A376,'ANNEX 1 Emission Factors'!$B$41:$AR$58,COLUMNS('ANNEX 1 Emission Factors'!$B:$H)+(K$6-2014),FALSE)</f>
        <v>Calculation in ANNEX 2</v>
      </c>
      <c r="L376" s="355" t="str">
        <f>VLOOKUP($A376,'ANNEX 1 Emission Factors'!$B$41:$AR$58,COLUMNS('ANNEX 1 Emission Factors'!$B:$H)+(L$6-2014),FALSE)</f>
        <v>Calculation in ANNEX 2</v>
      </c>
      <c r="M376" s="355" t="str">
        <f>VLOOKUP($A376,'ANNEX 1 Emission Factors'!$B$41:$AR$58,COLUMNS('ANNEX 1 Emission Factors'!$B:$H)+(M$6-2014),FALSE)</f>
        <v>Calculation in ANNEX 2</v>
      </c>
      <c r="N376" s="355" t="str">
        <f>VLOOKUP($A376,'ANNEX 1 Emission Factors'!$B$41:$AR$58,COLUMNS('ANNEX 1 Emission Factors'!$B:$H)+(N$6-2014),FALSE)</f>
        <v>Calculation in ANNEX 2</v>
      </c>
      <c r="O376" s="355" t="str">
        <f>VLOOKUP($A376,'ANNEX 1 Emission Factors'!$B$41:$AR$58,COLUMNS('ANNEX 1 Emission Factors'!$B:$H)+(O$6-2014),FALSE)</f>
        <v>Calculation in ANNEX 2</v>
      </c>
      <c r="P376" s="355" t="str">
        <f>VLOOKUP($A376,'ANNEX 1 Emission Factors'!$B$41:$AR$58,COLUMNS('ANNEX 1 Emission Factors'!$B:$H)+(P$6-2014),FALSE)</f>
        <v>Calculation in ANNEX 2</v>
      </c>
      <c r="Q376" s="355" t="str">
        <f>VLOOKUP($A376,'ANNEX 1 Emission Factors'!$B$41:$AR$58,COLUMNS('ANNEX 1 Emission Factors'!$B:$H)+(Q$6-2014),FALSE)</f>
        <v>Calculation in ANNEX 2</v>
      </c>
      <c r="R376" s="355" t="str">
        <f>VLOOKUP($A376,'ANNEX 1 Emission Factors'!$B$41:$AR$58,COLUMNS('ANNEX 1 Emission Factors'!$B:$H)+(R$6-2014),FALSE)</f>
        <v>Calculation in ANNEX 2</v>
      </c>
      <c r="S376" s="355" t="str">
        <f>VLOOKUP($A376,'ANNEX 1 Emission Factors'!$B$41:$AR$58,COLUMNS('ANNEX 1 Emission Factors'!$B:$H)+(S$6-2014),FALSE)</f>
        <v>Calculation in ANNEX 2</v>
      </c>
      <c r="T376" s="355" t="str">
        <f>VLOOKUP($A376,'ANNEX 1 Emission Factors'!$B$41:$AR$58,COLUMNS('ANNEX 1 Emission Factors'!$B:$H)+(T$6-2014),FALSE)</f>
        <v>Calculation in ANNEX 2</v>
      </c>
      <c r="U376" s="355" t="str">
        <f>VLOOKUP($A376,'ANNEX 1 Emission Factors'!$B$41:$AR$58,COLUMNS('ANNEX 1 Emission Factors'!$B:$H)+(U$6-2014),FALSE)</f>
        <v>Calculation in ANNEX 2</v>
      </c>
      <c r="V376" s="355" t="str">
        <f>VLOOKUP($A376,'ANNEX 1 Emission Factors'!$B$41:$AR$58,COLUMNS('ANNEX 1 Emission Factors'!$B:$H)+(V$6-2014),FALSE)</f>
        <v>Calculation in ANNEX 2</v>
      </c>
      <c r="W376" s="355" t="str">
        <f>VLOOKUP($A376,'ANNEX 1 Emission Factors'!$B$41:$AR$58,COLUMNS('ANNEX 1 Emission Factors'!$B:$H)+(W$6-2014),FALSE)</f>
        <v>Calculation in ANNEX 2</v>
      </c>
      <c r="X376" s="355" t="str">
        <f>VLOOKUP($A376,'ANNEX 1 Emission Factors'!$B$41:$AR$58,COLUMNS('ANNEX 1 Emission Factors'!$B:$H)+(X$6-2014),FALSE)</f>
        <v>Calculation in ANNEX 2</v>
      </c>
      <c r="Y376" s="355" t="str">
        <f>VLOOKUP($A376,'ANNEX 1 Emission Factors'!$B$41:$AR$58,COLUMNS('ANNEX 1 Emission Factors'!$B:$H)+(Y$6-2014),FALSE)</f>
        <v>Calculation in ANNEX 2</v>
      </c>
      <c r="Z376" s="355" t="str">
        <f>VLOOKUP($A376,'ANNEX 1 Emission Factors'!$B$41:$AR$58,COLUMNS('ANNEX 1 Emission Factors'!$B:$H)+(Z$6-2014),FALSE)</f>
        <v>Calculation in ANNEX 2</v>
      </c>
      <c r="AA376" s="355" t="str">
        <f>VLOOKUP($A376,'ANNEX 1 Emission Factors'!$B$41:$AR$58,COLUMNS('ANNEX 1 Emission Factors'!$B:$H)+(AA$6-2014),FALSE)</f>
        <v>Calculation in ANNEX 2</v>
      </c>
      <c r="AB376" s="355" t="str">
        <f>VLOOKUP($A376,'ANNEX 1 Emission Factors'!$B$41:$AR$58,COLUMNS('ANNEX 1 Emission Factors'!$B:$H)+(AB$6-2014),FALSE)</f>
        <v>Calculation in ANNEX 2</v>
      </c>
      <c r="AC376" s="355" t="str">
        <f>VLOOKUP($A376,'ANNEX 1 Emission Factors'!$B$41:$AR$58,COLUMNS('ANNEX 1 Emission Factors'!$B:$H)+(AC$6-2014),FALSE)</f>
        <v>Calculation in ANNEX 2</v>
      </c>
      <c r="AD376" s="355" t="str">
        <f>VLOOKUP($A376,'ANNEX 1 Emission Factors'!$B$41:$AR$58,COLUMNS('ANNEX 1 Emission Factors'!$B:$H)+(AD$6-2014),FALSE)</f>
        <v>Calculation in ANNEX 2</v>
      </c>
      <c r="AE376" s="355" t="str">
        <f>VLOOKUP($A376,'ANNEX 1 Emission Factors'!$B$41:$AR$58,COLUMNS('ANNEX 1 Emission Factors'!$B:$H)+(AE$6-2014),FALSE)</f>
        <v>Calculation in ANNEX 2</v>
      </c>
      <c r="AF376" s="355" t="str">
        <f>VLOOKUP($A376,'ANNEX 1 Emission Factors'!$B$41:$AR$58,COLUMNS('ANNEX 1 Emission Factors'!$B:$H)+(AF$6-2014),FALSE)</f>
        <v>Calculation in ANNEX 2</v>
      </c>
      <c r="AG376" s="355" t="str">
        <f>VLOOKUP($A376,'ANNEX 1 Emission Factors'!$B$41:$AR$58,COLUMNS('ANNEX 1 Emission Factors'!$B:$H)+(AG$6-2014),FALSE)</f>
        <v>Calculation in ANNEX 2</v>
      </c>
      <c r="AH376" s="355" t="str">
        <f>VLOOKUP($A376,'ANNEX 1 Emission Factors'!$B$41:$AR$58,COLUMNS('ANNEX 1 Emission Factors'!$B:$H)+(AH$6-2014),FALSE)</f>
        <v>Calculation in ANNEX 2</v>
      </c>
      <c r="AI376" s="355" t="str">
        <f>VLOOKUP($A376,'ANNEX 1 Emission Factors'!$B$41:$AR$58,COLUMNS('ANNEX 1 Emission Factors'!$B:$H)+(AI$6-2014),FALSE)</f>
        <v>Calculation in ANNEX 2</v>
      </c>
      <c r="AJ376" s="355" t="str">
        <f>VLOOKUP($A376,'ANNEX 1 Emission Factors'!$B$41:$AR$58,COLUMNS('ANNEX 1 Emission Factors'!$B:$H)+(AJ$6-2014),FALSE)</f>
        <v>Calculation in ANNEX 2</v>
      </c>
      <c r="AK376" s="355" t="str">
        <f>VLOOKUP($A376,'ANNEX 1 Emission Factors'!$B$41:$AR$58,COLUMNS('ANNEX 1 Emission Factors'!$B:$H)+(AK$6-2014),FALSE)</f>
        <v>Calculation in ANNEX 2</v>
      </c>
      <c r="AL376" s="355" t="str">
        <f>VLOOKUP($A376,'ANNEX 1 Emission Factors'!$B$41:$AR$58,COLUMNS('ANNEX 1 Emission Factors'!$B:$H)+(AL$6-2014),FALSE)</f>
        <v>Calculation in ANNEX 2</v>
      </c>
    </row>
    <row r="377" spans="1:38" hidden="1" outlineLevel="1">
      <c r="A377" s="387"/>
      <c r="B377" s="15"/>
      <c r="C377" s="15"/>
      <c r="D377" s="15"/>
      <c r="E377" s="15"/>
      <c r="F377" s="15"/>
      <c r="G377" s="15"/>
      <c r="H377" s="289"/>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row>
    <row r="378" spans="1:38" hidden="1" outlineLevel="1">
      <c r="A378" s="15"/>
      <c r="B378" s="15"/>
      <c r="C378" s="391" t="s">
        <v>340</v>
      </c>
      <c r="D378" s="15"/>
      <c r="E378" s="15"/>
      <c r="F378" s="15"/>
      <c r="G378" s="15"/>
      <c r="H378" s="63"/>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row>
    <row r="379" spans="1:38" hidden="1" outlineLevel="1">
      <c r="A379" s="15"/>
      <c r="B379" s="15"/>
      <c r="C379" s="15" t="s">
        <v>337</v>
      </c>
      <c r="D379" s="15"/>
      <c r="E379" s="15"/>
      <c r="F379" s="15"/>
      <c r="G379" s="15"/>
      <c r="H379" s="63">
        <f ca="1">SUMPRODUCT(H339:H345,H359:H365)</f>
        <v>0</v>
      </c>
      <c r="I379" s="54">
        <f t="shared" ref="I379:AJ379" ca="1" si="960">SUMPRODUCT(I339:I345,I359:I365)</f>
        <v>0</v>
      </c>
      <c r="J379" s="54">
        <f t="shared" ca="1" si="960"/>
        <v>0</v>
      </c>
      <c r="K379" s="54">
        <f t="shared" ca="1" si="960"/>
        <v>0</v>
      </c>
      <c r="L379" s="54">
        <f t="shared" ca="1" si="960"/>
        <v>0</v>
      </c>
      <c r="M379" s="54">
        <f t="shared" ca="1" si="960"/>
        <v>0</v>
      </c>
      <c r="N379" s="54">
        <f t="shared" ca="1" si="960"/>
        <v>0</v>
      </c>
      <c r="O379" s="54">
        <f t="shared" ca="1" si="960"/>
        <v>0</v>
      </c>
      <c r="P379" s="54">
        <f t="shared" ca="1" si="960"/>
        <v>0</v>
      </c>
      <c r="Q379" s="54">
        <f t="shared" ca="1" si="960"/>
        <v>0</v>
      </c>
      <c r="R379" s="54">
        <f t="shared" ca="1" si="960"/>
        <v>0</v>
      </c>
      <c r="S379" s="54">
        <f t="shared" ca="1" si="960"/>
        <v>0</v>
      </c>
      <c r="T379" s="54">
        <f t="shared" ca="1" si="960"/>
        <v>0</v>
      </c>
      <c r="U379" s="54">
        <f t="shared" ca="1" si="960"/>
        <v>0</v>
      </c>
      <c r="V379" s="54">
        <f t="shared" ca="1" si="960"/>
        <v>0</v>
      </c>
      <c r="W379" s="54">
        <f t="shared" ca="1" si="960"/>
        <v>0</v>
      </c>
      <c r="X379" s="54">
        <f t="shared" ca="1" si="960"/>
        <v>0</v>
      </c>
      <c r="Y379" s="54">
        <f t="shared" ca="1" si="960"/>
        <v>0</v>
      </c>
      <c r="Z379" s="54">
        <f t="shared" ca="1" si="960"/>
        <v>0</v>
      </c>
      <c r="AA379" s="54">
        <f t="shared" ca="1" si="960"/>
        <v>0</v>
      </c>
      <c r="AB379" s="54">
        <f t="shared" ca="1" si="960"/>
        <v>0</v>
      </c>
      <c r="AC379" s="54">
        <f t="shared" ca="1" si="960"/>
        <v>0</v>
      </c>
      <c r="AD379" s="54">
        <f t="shared" ca="1" si="960"/>
        <v>0</v>
      </c>
      <c r="AE379" s="54">
        <f t="shared" ca="1" si="960"/>
        <v>0</v>
      </c>
      <c r="AF379" s="54">
        <f t="shared" ca="1" si="960"/>
        <v>0</v>
      </c>
      <c r="AG379" s="54">
        <f t="shared" ca="1" si="960"/>
        <v>0</v>
      </c>
      <c r="AH379" s="54">
        <f t="shared" ca="1" si="960"/>
        <v>0</v>
      </c>
      <c r="AI379" s="54">
        <f t="shared" ca="1" si="960"/>
        <v>0</v>
      </c>
      <c r="AJ379" s="54">
        <f t="shared" ca="1" si="960"/>
        <v>0</v>
      </c>
      <c r="AK379" s="54">
        <f ca="1">SUMPRODUCT(AK339:AK345,AK359:AK365)</f>
        <v>0</v>
      </c>
      <c r="AL379" s="54">
        <f t="shared" ref="AL379" ca="1" si="961">SUMPRODUCT(AL339:AL345,AL359:AL365)</f>
        <v>0</v>
      </c>
    </row>
    <row r="380" spans="1:38" hidden="1" outlineLevel="1">
      <c r="A380" s="15"/>
      <c r="B380" s="15"/>
      <c r="C380" s="15" t="s">
        <v>336</v>
      </c>
      <c r="D380" s="15"/>
      <c r="E380" s="15"/>
      <c r="F380" s="15"/>
      <c r="G380" s="15"/>
      <c r="H380" s="289">
        <f t="shared" ref="H380:AL380" ca="1" si="962">H261-H379</f>
        <v>0</v>
      </c>
      <c r="I380" s="289">
        <f t="shared" ca="1" si="962"/>
        <v>0</v>
      </c>
      <c r="J380" s="289">
        <f t="shared" ca="1" si="962"/>
        <v>0</v>
      </c>
      <c r="K380" s="289">
        <f t="shared" ca="1" si="962"/>
        <v>0</v>
      </c>
      <c r="L380" s="289">
        <f t="shared" ca="1" si="962"/>
        <v>0</v>
      </c>
      <c r="M380" s="289">
        <f t="shared" ca="1" si="962"/>
        <v>0</v>
      </c>
      <c r="N380" s="289">
        <f t="shared" ca="1" si="962"/>
        <v>0</v>
      </c>
      <c r="O380" s="289">
        <f t="shared" ca="1" si="962"/>
        <v>0</v>
      </c>
      <c r="P380" s="289">
        <f t="shared" ca="1" si="962"/>
        <v>0</v>
      </c>
      <c r="Q380" s="289">
        <f t="shared" ca="1" si="962"/>
        <v>0</v>
      </c>
      <c r="R380" s="289">
        <f t="shared" ca="1" si="962"/>
        <v>0</v>
      </c>
      <c r="S380" s="289">
        <f t="shared" ca="1" si="962"/>
        <v>0</v>
      </c>
      <c r="T380" s="289">
        <f t="shared" ca="1" si="962"/>
        <v>0</v>
      </c>
      <c r="U380" s="289">
        <f t="shared" ca="1" si="962"/>
        <v>0</v>
      </c>
      <c r="V380" s="289">
        <f t="shared" ca="1" si="962"/>
        <v>0</v>
      </c>
      <c r="W380" s="289">
        <f t="shared" ca="1" si="962"/>
        <v>0</v>
      </c>
      <c r="X380" s="289">
        <f t="shared" ca="1" si="962"/>
        <v>0</v>
      </c>
      <c r="Y380" s="289">
        <f t="shared" ca="1" si="962"/>
        <v>0</v>
      </c>
      <c r="Z380" s="289">
        <f t="shared" ca="1" si="962"/>
        <v>0</v>
      </c>
      <c r="AA380" s="289">
        <f t="shared" ca="1" si="962"/>
        <v>0</v>
      </c>
      <c r="AB380" s="289">
        <f t="shared" ca="1" si="962"/>
        <v>0</v>
      </c>
      <c r="AC380" s="289">
        <f t="shared" ca="1" si="962"/>
        <v>0</v>
      </c>
      <c r="AD380" s="289">
        <f t="shared" ca="1" si="962"/>
        <v>0</v>
      </c>
      <c r="AE380" s="289">
        <f t="shared" ca="1" si="962"/>
        <v>0</v>
      </c>
      <c r="AF380" s="289">
        <f t="shared" ca="1" si="962"/>
        <v>0</v>
      </c>
      <c r="AG380" s="289">
        <f t="shared" ca="1" si="962"/>
        <v>0</v>
      </c>
      <c r="AH380" s="289">
        <f t="shared" ca="1" si="962"/>
        <v>0</v>
      </c>
      <c r="AI380" s="289">
        <f t="shared" ca="1" si="962"/>
        <v>0</v>
      </c>
      <c r="AJ380" s="289">
        <f t="shared" ca="1" si="962"/>
        <v>0</v>
      </c>
      <c r="AK380" s="289">
        <f t="shared" ca="1" si="962"/>
        <v>0</v>
      </c>
      <c r="AL380" s="289">
        <f t="shared" ca="1" si="962"/>
        <v>0</v>
      </c>
    </row>
    <row r="381" spans="1:38" hidden="1" outlineLevel="1">
      <c r="A381" s="15"/>
      <c r="B381" s="15"/>
      <c r="C381" s="15"/>
      <c r="D381" s="15"/>
      <c r="E381" s="15"/>
      <c r="F381" s="15"/>
      <c r="G381" s="15"/>
      <c r="H381" s="63"/>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row>
    <row r="382" spans="1:38" hidden="1" outlineLevel="1">
      <c r="A382" s="15"/>
      <c r="B382" s="15"/>
      <c r="C382" s="391" t="s">
        <v>287</v>
      </c>
      <c r="D382" s="15"/>
      <c r="E382" s="15"/>
      <c r="F382" s="15"/>
      <c r="G382" s="15"/>
      <c r="H382" s="63"/>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row>
    <row r="383" spans="1:38" hidden="1" outlineLevel="1">
      <c r="A383" s="15"/>
      <c r="B383" s="15"/>
      <c r="C383" s="15" t="s">
        <v>341</v>
      </c>
      <c r="D383" s="15"/>
      <c r="E383" s="15"/>
      <c r="F383" s="15"/>
      <c r="G383" s="15"/>
      <c r="H383" s="289">
        <f t="shared" ref="H383:AL383" ca="1" si="963">SUMPRODUCT($D$320:$D$326,H$320:H$326)</f>
        <v>0</v>
      </c>
      <c r="I383" s="134">
        <f t="shared" ca="1" si="963"/>
        <v>0</v>
      </c>
      <c r="J383" s="134">
        <f t="shared" ca="1" si="963"/>
        <v>0</v>
      </c>
      <c r="K383" s="134">
        <f t="shared" ca="1" si="963"/>
        <v>0</v>
      </c>
      <c r="L383" s="134">
        <f t="shared" ca="1" si="963"/>
        <v>0</v>
      </c>
      <c r="M383" s="134">
        <f t="shared" ca="1" si="963"/>
        <v>0</v>
      </c>
      <c r="N383" s="134">
        <f t="shared" ca="1" si="963"/>
        <v>0</v>
      </c>
      <c r="O383" s="134">
        <f t="shared" ca="1" si="963"/>
        <v>0</v>
      </c>
      <c r="P383" s="134">
        <f t="shared" ca="1" si="963"/>
        <v>0</v>
      </c>
      <c r="Q383" s="134">
        <f t="shared" ca="1" si="963"/>
        <v>0</v>
      </c>
      <c r="R383" s="134">
        <f t="shared" ca="1" si="963"/>
        <v>0</v>
      </c>
      <c r="S383" s="134">
        <f t="shared" ca="1" si="963"/>
        <v>0</v>
      </c>
      <c r="T383" s="134">
        <f t="shared" ca="1" si="963"/>
        <v>0</v>
      </c>
      <c r="U383" s="134">
        <f t="shared" ca="1" si="963"/>
        <v>0</v>
      </c>
      <c r="V383" s="134">
        <f t="shared" ca="1" si="963"/>
        <v>0</v>
      </c>
      <c r="W383" s="134">
        <f t="shared" ca="1" si="963"/>
        <v>0</v>
      </c>
      <c r="X383" s="134">
        <f t="shared" ca="1" si="963"/>
        <v>0</v>
      </c>
      <c r="Y383" s="134">
        <f t="shared" ca="1" si="963"/>
        <v>0</v>
      </c>
      <c r="Z383" s="134">
        <f t="shared" ca="1" si="963"/>
        <v>0</v>
      </c>
      <c r="AA383" s="134">
        <f t="shared" ca="1" si="963"/>
        <v>0</v>
      </c>
      <c r="AB383" s="134">
        <f t="shared" ca="1" si="963"/>
        <v>0</v>
      </c>
      <c r="AC383" s="134">
        <f t="shared" ca="1" si="963"/>
        <v>0</v>
      </c>
      <c r="AD383" s="134">
        <f t="shared" ca="1" si="963"/>
        <v>0</v>
      </c>
      <c r="AE383" s="134">
        <f t="shared" ca="1" si="963"/>
        <v>0</v>
      </c>
      <c r="AF383" s="134">
        <f t="shared" ca="1" si="963"/>
        <v>0</v>
      </c>
      <c r="AG383" s="134">
        <f t="shared" ca="1" si="963"/>
        <v>0</v>
      </c>
      <c r="AH383" s="134">
        <f t="shared" ca="1" si="963"/>
        <v>0</v>
      </c>
      <c r="AI383" s="134">
        <f t="shared" ca="1" si="963"/>
        <v>0</v>
      </c>
      <c r="AJ383" s="134">
        <f t="shared" ca="1" si="963"/>
        <v>0</v>
      </c>
      <c r="AK383" s="134">
        <f t="shared" ca="1" si="963"/>
        <v>0</v>
      </c>
      <c r="AL383" s="134">
        <f t="shared" ca="1" si="963"/>
        <v>0</v>
      </c>
    </row>
    <row r="384" spans="1:38" hidden="1" outlineLevel="1">
      <c r="A384" s="15"/>
      <c r="B384" s="15"/>
      <c r="C384" s="15" t="s">
        <v>342</v>
      </c>
      <c r="D384" s="15"/>
      <c r="E384" s="15"/>
      <c r="F384" s="15"/>
      <c r="G384" s="15"/>
      <c r="H384" s="289">
        <f t="shared" ref="H384:AL384" ca="1" si="964">SUM(H320:H326)-H383</f>
        <v>0</v>
      </c>
      <c r="I384" s="134">
        <f t="shared" ca="1" si="964"/>
        <v>0</v>
      </c>
      <c r="J384" s="134">
        <f t="shared" ca="1" si="964"/>
        <v>0</v>
      </c>
      <c r="K384" s="134">
        <f t="shared" ca="1" si="964"/>
        <v>0</v>
      </c>
      <c r="L384" s="134">
        <f t="shared" ca="1" si="964"/>
        <v>0</v>
      </c>
      <c r="M384" s="134">
        <f t="shared" ca="1" si="964"/>
        <v>0</v>
      </c>
      <c r="N384" s="134">
        <f t="shared" ca="1" si="964"/>
        <v>0</v>
      </c>
      <c r="O384" s="134">
        <f t="shared" ca="1" si="964"/>
        <v>0</v>
      </c>
      <c r="P384" s="134">
        <f t="shared" ca="1" si="964"/>
        <v>0</v>
      </c>
      <c r="Q384" s="134">
        <f t="shared" ca="1" si="964"/>
        <v>0</v>
      </c>
      <c r="R384" s="134">
        <f t="shared" ca="1" si="964"/>
        <v>0</v>
      </c>
      <c r="S384" s="134">
        <f t="shared" ca="1" si="964"/>
        <v>0</v>
      </c>
      <c r="T384" s="134">
        <f t="shared" ca="1" si="964"/>
        <v>0</v>
      </c>
      <c r="U384" s="134">
        <f t="shared" ca="1" si="964"/>
        <v>0</v>
      </c>
      <c r="V384" s="134">
        <f t="shared" ca="1" si="964"/>
        <v>0</v>
      </c>
      <c r="W384" s="134">
        <f t="shared" ca="1" si="964"/>
        <v>0</v>
      </c>
      <c r="X384" s="134">
        <f t="shared" ca="1" si="964"/>
        <v>0</v>
      </c>
      <c r="Y384" s="134">
        <f t="shared" ca="1" si="964"/>
        <v>0</v>
      </c>
      <c r="Z384" s="134">
        <f t="shared" ca="1" si="964"/>
        <v>0</v>
      </c>
      <c r="AA384" s="134">
        <f t="shared" ca="1" si="964"/>
        <v>0</v>
      </c>
      <c r="AB384" s="134">
        <f t="shared" ca="1" si="964"/>
        <v>0</v>
      </c>
      <c r="AC384" s="134">
        <f t="shared" ca="1" si="964"/>
        <v>0</v>
      </c>
      <c r="AD384" s="134">
        <f t="shared" ca="1" si="964"/>
        <v>0</v>
      </c>
      <c r="AE384" s="134">
        <f t="shared" ca="1" si="964"/>
        <v>0</v>
      </c>
      <c r="AF384" s="134">
        <f t="shared" ca="1" si="964"/>
        <v>0</v>
      </c>
      <c r="AG384" s="134">
        <f t="shared" ca="1" si="964"/>
        <v>0</v>
      </c>
      <c r="AH384" s="134">
        <f t="shared" ca="1" si="964"/>
        <v>0</v>
      </c>
      <c r="AI384" s="134">
        <f t="shared" ca="1" si="964"/>
        <v>0</v>
      </c>
      <c r="AJ384" s="134">
        <f t="shared" ca="1" si="964"/>
        <v>0</v>
      </c>
      <c r="AK384" s="134">
        <f t="shared" ca="1" si="964"/>
        <v>0</v>
      </c>
      <c r="AL384" s="134">
        <f t="shared" ca="1" si="964"/>
        <v>0</v>
      </c>
    </row>
    <row r="385" spans="1:38" hidden="1" outlineLevel="1">
      <c r="A385" s="15"/>
      <c r="B385" s="15"/>
      <c r="C385" s="15" t="s">
        <v>343</v>
      </c>
      <c r="D385" s="15"/>
      <c r="E385" s="15"/>
      <c r="F385" s="15"/>
      <c r="G385" s="15"/>
      <c r="H385" s="289">
        <f ca="1">SUMPRODUCT($D$339:$D$356,H$339:H$356)</f>
        <v>0</v>
      </c>
      <c r="I385" s="134">
        <f t="shared" ref="I385:AL385" ca="1" si="965">SUMPRODUCT($D$339:$D$356,I$339:I$356)</f>
        <v>0</v>
      </c>
      <c r="J385" s="134">
        <f t="shared" ca="1" si="965"/>
        <v>0</v>
      </c>
      <c r="K385" s="134">
        <f t="shared" ca="1" si="965"/>
        <v>0</v>
      </c>
      <c r="L385" s="134">
        <f t="shared" ca="1" si="965"/>
        <v>0</v>
      </c>
      <c r="M385" s="134">
        <f t="shared" ca="1" si="965"/>
        <v>0</v>
      </c>
      <c r="N385" s="134">
        <f t="shared" ca="1" si="965"/>
        <v>0</v>
      </c>
      <c r="O385" s="134">
        <f t="shared" ca="1" si="965"/>
        <v>0</v>
      </c>
      <c r="P385" s="134">
        <f t="shared" ca="1" si="965"/>
        <v>0</v>
      </c>
      <c r="Q385" s="134">
        <f t="shared" ca="1" si="965"/>
        <v>0</v>
      </c>
      <c r="R385" s="134">
        <f t="shared" ca="1" si="965"/>
        <v>0</v>
      </c>
      <c r="S385" s="134">
        <f t="shared" ca="1" si="965"/>
        <v>0</v>
      </c>
      <c r="T385" s="134">
        <f t="shared" ca="1" si="965"/>
        <v>0</v>
      </c>
      <c r="U385" s="134">
        <f t="shared" ca="1" si="965"/>
        <v>0</v>
      </c>
      <c r="V385" s="134">
        <f t="shared" ca="1" si="965"/>
        <v>0</v>
      </c>
      <c r="W385" s="134">
        <f t="shared" ca="1" si="965"/>
        <v>0</v>
      </c>
      <c r="X385" s="134">
        <f t="shared" ca="1" si="965"/>
        <v>0</v>
      </c>
      <c r="Y385" s="134">
        <f t="shared" ca="1" si="965"/>
        <v>0</v>
      </c>
      <c r="Z385" s="134">
        <f t="shared" ca="1" si="965"/>
        <v>0</v>
      </c>
      <c r="AA385" s="134">
        <f t="shared" ca="1" si="965"/>
        <v>0</v>
      </c>
      <c r="AB385" s="134">
        <f t="shared" ca="1" si="965"/>
        <v>0</v>
      </c>
      <c r="AC385" s="134">
        <f t="shared" ca="1" si="965"/>
        <v>0</v>
      </c>
      <c r="AD385" s="134">
        <f t="shared" ca="1" si="965"/>
        <v>0</v>
      </c>
      <c r="AE385" s="134">
        <f t="shared" ca="1" si="965"/>
        <v>0</v>
      </c>
      <c r="AF385" s="134">
        <f t="shared" ca="1" si="965"/>
        <v>0</v>
      </c>
      <c r="AG385" s="134">
        <f t="shared" ca="1" si="965"/>
        <v>0</v>
      </c>
      <c r="AH385" s="134">
        <f t="shared" ca="1" si="965"/>
        <v>0</v>
      </c>
      <c r="AI385" s="134">
        <f t="shared" ca="1" si="965"/>
        <v>0</v>
      </c>
      <c r="AJ385" s="134">
        <f t="shared" ca="1" si="965"/>
        <v>0</v>
      </c>
      <c r="AK385" s="134">
        <f ca="1">SUMPRODUCT($D$339:$D$356,AK$339:AK$356)</f>
        <v>0</v>
      </c>
      <c r="AL385" s="134">
        <f t="shared" ca="1" si="965"/>
        <v>0</v>
      </c>
    </row>
    <row r="386" spans="1:38" hidden="1" outlineLevel="1">
      <c r="A386" s="15"/>
      <c r="B386" s="15"/>
      <c r="C386" s="15" t="s">
        <v>344</v>
      </c>
      <c r="D386" s="15"/>
      <c r="E386" s="15"/>
      <c r="F386" s="15"/>
      <c r="G386" s="15"/>
      <c r="H386" s="289">
        <f ca="1">SUM(H339:H356)-H385</f>
        <v>0</v>
      </c>
      <c r="I386" s="134">
        <f t="shared" ref="I386:AJ386" ca="1" si="966">SUM(I339:I356)-I385</f>
        <v>0</v>
      </c>
      <c r="J386" s="134">
        <f t="shared" ca="1" si="966"/>
        <v>0</v>
      </c>
      <c r="K386" s="134">
        <f t="shared" ca="1" si="966"/>
        <v>0</v>
      </c>
      <c r="L386" s="134">
        <f t="shared" ca="1" si="966"/>
        <v>0</v>
      </c>
      <c r="M386" s="134">
        <f t="shared" ca="1" si="966"/>
        <v>0</v>
      </c>
      <c r="N386" s="134">
        <f t="shared" ca="1" si="966"/>
        <v>0</v>
      </c>
      <c r="O386" s="134">
        <f t="shared" ca="1" si="966"/>
        <v>0</v>
      </c>
      <c r="P386" s="134">
        <f t="shared" ca="1" si="966"/>
        <v>0</v>
      </c>
      <c r="Q386" s="134">
        <f t="shared" ca="1" si="966"/>
        <v>0</v>
      </c>
      <c r="R386" s="134">
        <f t="shared" ca="1" si="966"/>
        <v>0</v>
      </c>
      <c r="S386" s="134">
        <f t="shared" ca="1" si="966"/>
        <v>0</v>
      </c>
      <c r="T386" s="134">
        <f t="shared" ca="1" si="966"/>
        <v>0</v>
      </c>
      <c r="U386" s="134">
        <f t="shared" ca="1" si="966"/>
        <v>0</v>
      </c>
      <c r="V386" s="134">
        <f t="shared" ca="1" si="966"/>
        <v>0</v>
      </c>
      <c r="W386" s="134">
        <f t="shared" ca="1" si="966"/>
        <v>0</v>
      </c>
      <c r="X386" s="134">
        <f t="shared" ca="1" si="966"/>
        <v>0</v>
      </c>
      <c r="Y386" s="134">
        <f t="shared" ca="1" si="966"/>
        <v>0</v>
      </c>
      <c r="Z386" s="134">
        <f t="shared" ca="1" si="966"/>
        <v>0</v>
      </c>
      <c r="AA386" s="134">
        <f t="shared" ca="1" si="966"/>
        <v>0</v>
      </c>
      <c r="AB386" s="134">
        <f t="shared" ca="1" si="966"/>
        <v>0</v>
      </c>
      <c r="AC386" s="134">
        <f t="shared" ca="1" si="966"/>
        <v>0</v>
      </c>
      <c r="AD386" s="134">
        <f t="shared" ca="1" si="966"/>
        <v>0</v>
      </c>
      <c r="AE386" s="134">
        <f t="shared" ca="1" si="966"/>
        <v>0</v>
      </c>
      <c r="AF386" s="134">
        <f t="shared" ca="1" si="966"/>
        <v>0</v>
      </c>
      <c r="AG386" s="134">
        <f t="shared" ca="1" si="966"/>
        <v>0</v>
      </c>
      <c r="AH386" s="134">
        <f t="shared" ca="1" si="966"/>
        <v>0</v>
      </c>
      <c r="AI386" s="134">
        <f t="shared" ca="1" si="966"/>
        <v>0</v>
      </c>
      <c r="AJ386" s="134">
        <f t="shared" ca="1" si="966"/>
        <v>0</v>
      </c>
      <c r="AK386" s="134">
        <f ca="1">SUM(AK339:AK356)-AK385</f>
        <v>0</v>
      </c>
      <c r="AL386" s="134">
        <f t="shared" ref="AL386" ca="1" si="967">SUM(AL339:AL356)-AL385</f>
        <v>0</v>
      </c>
    </row>
    <row r="387" spans="1:38" s="529" customFormat="1" hidden="1" outlineLevel="1">
      <c r="A387" s="15"/>
      <c r="B387" s="15"/>
      <c r="C387" s="15"/>
      <c r="D387" s="15"/>
      <c r="E387" s="15"/>
      <c r="F387" s="15"/>
      <c r="G387" s="15"/>
      <c r="H387" s="289"/>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row>
    <row r="388" spans="1:38" s="639" customFormat="1" hidden="1" outlineLevel="1">
      <c r="A388" s="638" t="s">
        <v>1324</v>
      </c>
      <c r="B388" s="638"/>
      <c r="C388" s="638" t="s">
        <v>1322</v>
      </c>
      <c r="D388" s="624"/>
      <c r="E388" s="624"/>
      <c r="F388" s="624"/>
      <c r="G388" s="624"/>
      <c r="H388" s="625">
        <f ca="1">SUMPRODUCT($D$339:$D$353,H$339:H$353)</f>
        <v>0</v>
      </c>
      <c r="I388" s="625">
        <f ca="1">SUMPRODUCT($D$339:$D$353,I$339:I$353)</f>
        <v>0</v>
      </c>
      <c r="J388" s="625">
        <f t="shared" ref="J388:AL388" ca="1" si="968">SUMPRODUCT($D$339:$D$353,J$339:J$353)</f>
        <v>0</v>
      </c>
      <c r="K388" s="625">
        <f t="shared" ca="1" si="968"/>
        <v>0</v>
      </c>
      <c r="L388" s="625">
        <f t="shared" ca="1" si="968"/>
        <v>0</v>
      </c>
      <c r="M388" s="625">
        <f t="shared" ca="1" si="968"/>
        <v>0</v>
      </c>
      <c r="N388" s="625">
        <f t="shared" ca="1" si="968"/>
        <v>0</v>
      </c>
      <c r="O388" s="625">
        <f t="shared" ca="1" si="968"/>
        <v>0</v>
      </c>
      <c r="P388" s="625">
        <f t="shared" ca="1" si="968"/>
        <v>0</v>
      </c>
      <c r="Q388" s="625">
        <f t="shared" ca="1" si="968"/>
        <v>0</v>
      </c>
      <c r="R388" s="625">
        <f t="shared" ca="1" si="968"/>
        <v>0</v>
      </c>
      <c r="S388" s="625">
        <f t="shared" ca="1" si="968"/>
        <v>0</v>
      </c>
      <c r="T388" s="625">
        <f t="shared" ca="1" si="968"/>
        <v>0</v>
      </c>
      <c r="U388" s="625">
        <f t="shared" ca="1" si="968"/>
        <v>0</v>
      </c>
      <c r="V388" s="625">
        <f t="shared" ca="1" si="968"/>
        <v>0</v>
      </c>
      <c r="W388" s="625">
        <f t="shared" ca="1" si="968"/>
        <v>0</v>
      </c>
      <c r="X388" s="625">
        <f t="shared" ca="1" si="968"/>
        <v>0</v>
      </c>
      <c r="Y388" s="625">
        <f t="shared" ca="1" si="968"/>
        <v>0</v>
      </c>
      <c r="Z388" s="625">
        <f t="shared" ca="1" si="968"/>
        <v>0</v>
      </c>
      <c r="AA388" s="625">
        <f t="shared" ca="1" si="968"/>
        <v>0</v>
      </c>
      <c r="AB388" s="625">
        <f t="shared" ca="1" si="968"/>
        <v>0</v>
      </c>
      <c r="AC388" s="625">
        <f t="shared" ca="1" si="968"/>
        <v>0</v>
      </c>
      <c r="AD388" s="625">
        <f t="shared" ca="1" si="968"/>
        <v>0</v>
      </c>
      <c r="AE388" s="625">
        <f t="shared" ca="1" si="968"/>
        <v>0</v>
      </c>
      <c r="AF388" s="625">
        <f t="shared" ca="1" si="968"/>
        <v>0</v>
      </c>
      <c r="AG388" s="625">
        <f t="shared" ca="1" si="968"/>
        <v>0</v>
      </c>
      <c r="AH388" s="625">
        <f t="shared" ca="1" si="968"/>
        <v>0</v>
      </c>
      <c r="AI388" s="625">
        <f t="shared" ca="1" si="968"/>
        <v>0</v>
      </c>
      <c r="AJ388" s="625">
        <f t="shared" ca="1" si="968"/>
        <v>0</v>
      </c>
      <c r="AK388" s="625">
        <f t="shared" ca="1" si="968"/>
        <v>0</v>
      </c>
      <c r="AL388" s="625">
        <f t="shared" ca="1" si="968"/>
        <v>0</v>
      </c>
    </row>
    <row r="389" spans="1:38" s="639" customFormat="1" hidden="1" outlineLevel="1">
      <c r="A389" s="638"/>
      <c r="B389" s="638"/>
      <c r="C389" s="638" t="s">
        <v>1323</v>
      </c>
      <c r="D389" s="624"/>
      <c r="E389" s="624"/>
      <c r="F389" s="624"/>
      <c r="G389" s="624"/>
      <c r="H389" s="625">
        <f ca="1">SUM(H339:H353)-H388</f>
        <v>0</v>
      </c>
      <c r="I389" s="625">
        <f ca="1">SUM(I339:I353)-I388</f>
        <v>0</v>
      </c>
      <c r="J389" s="625">
        <f t="shared" ref="J389:AL389" ca="1" si="969">SUM(J339:J353)-J388</f>
        <v>0</v>
      </c>
      <c r="K389" s="625">
        <f t="shared" ca="1" si="969"/>
        <v>0</v>
      </c>
      <c r="L389" s="625">
        <f t="shared" ca="1" si="969"/>
        <v>0</v>
      </c>
      <c r="M389" s="625">
        <f t="shared" ca="1" si="969"/>
        <v>0</v>
      </c>
      <c r="N389" s="625">
        <f t="shared" ca="1" si="969"/>
        <v>0</v>
      </c>
      <c r="O389" s="625">
        <f t="shared" ca="1" si="969"/>
        <v>0</v>
      </c>
      <c r="P389" s="625">
        <f t="shared" ca="1" si="969"/>
        <v>0</v>
      </c>
      <c r="Q389" s="625">
        <f t="shared" ca="1" si="969"/>
        <v>0</v>
      </c>
      <c r="R389" s="625">
        <f t="shared" ca="1" si="969"/>
        <v>0</v>
      </c>
      <c r="S389" s="625">
        <f t="shared" ca="1" si="969"/>
        <v>0</v>
      </c>
      <c r="T389" s="625">
        <f t="shared" ca="1" si="969"/>
        <v>0</v>
      </c>
      <c r="U389" s="625">
        <f t="shared" ca="1" si="969"/>
        <v>0</v>
      </c>
      <c r="V389" s="625">
        <f t="shared" ca="1" si="969"/>
        <v>0</v>
      </c>
      <c r="W389" s="625">
        <f t="shared" ca="1" si="969"/>
        <v>0</v>
      </c>
      <c r="X389" s="625">
        <f t="shared" ca="1" si="969"/>
        <v>0</v>
      </c>
      <c r="Y389" s="625">
        <f t="shared" ca="1" si="969"/>
        <v>0</v>
      </c>
      <c r="Z389" s="625">
        <f t="shared" ca="1" si="969"/>
        <v>0</v>
      </c>
      <c r="AA389" s="625">
        <f t="shared" ca="1" si="969"/>
        <v>0</v>
      </c>
      <c r="AB389" s="625">
        <f t="shared" ca="1" si="969"/>
        <v>0</v>
      </c>
      <c r="AC389" s="625">
        <f t="shared" ca="1" si="969"/>
        <v>0</v>
      </c>
      <c r="AD389" s="625">
        <f t="shared" ca="1" si="969"/>
        <v>0</v>
      </c>
      <c r="AE389" s="625">
        <f t="shared" ca="1" si="969"/>
        <v>0</v>
      </c>
      <c r="AF389" s="625">
        <f t="shared" ca="1" si="969"/>
        <v>0</v>
      </c>
      <c r="AG389" s="625">
        <f t="shared" ca="1" si="969"/>
        <v>0</v>
      </c>
      <c r="AH389" s="625">
        <f t="shared" ca="1" si="969"/>
        <v>0</v>
      </c>
      <c r="AI389" s="625">
        <f t="shared" ca="1" si="969"/>
        <v>0</v>
      </c>
      <c r="AJ389" s="625">
        <f t="shared" ca="1" si="969"/>
        <v>0</v>
      </c>
      <c r="AK389" s="625">
        <f t="shared" ca="1" si="969"/>
        <v>0</v>
      </c>
      <c r="AL389" s="625">
        <f t="shared" ca="1" si="969"/>
        <v>0</v>
      </c>
    </row>
    <row r="390" spans="1:38" s="639" customFormat="1" hidden="1" outlineLevel="1">
      <c r="A390" s="638"/>
      <c r="B390" s="638"/>
      <c r="C390" s="638" t="s">
        <v>1325</v>
      </c>
      <c r="D390" s="624"/>
      <c r="E390" s="624"/>
      <c r="F390" s="624"/>
      <c r="G390" s="624"/>
      <c r="H390" s="625">
        <f ca="1">SUMPRODUCT($D$354:$D$356,H$354:H$356)</f>
        <v>0</v>
      </c>
      <c r="I390" s="625">
        <f ca="1">SUMPRODUCT($D$354:$D$356,I$354:I$356)</f>
        <v>0</v>
      </c>
      <c r="J390" s="625">
        <f t="shared" ref="J390:AL390" ca="1" si="970">SUMPRODUCT($D$354:$D$356,J$354:J$356)</f>
        <v>0</v>
      </c>
      <c r="K390" s="625">
        <f t="shared" ca="1" si="970"/>
        <v>0</v>
      </c>
      <c r="L390" s="625">
        <f t="shared" ca="1" si="970"/>
        <v>0</v>
      </c>
      <c r="M390" s="625">
        <f t="shared" ca="1" si="970"/>
        <v>0</v>
      </c>
      <c r="N390" s="625">
        <f t="shared" ca="1" si="970"/>
        <v>0</v>
      </c>
      <c r="O390" s="625">
        <f t="shared" ca="1" si="970"/>
        <v>0</v>
      </c>
      <c r="P390" s="625">
        <f t="shared" ca="1" si="970"/>
        <v>0</v>
      </c>
      <c r="Q390" s="625">
        <f t="shared" ca="1" si="970"/>
        <v>0</v>
      </c>
      <c r="R390" s="625">
        <f t="shared" ca="1" si="970"/>
        <v>0</v>
      </c>
      <c r="S390" s="625">
        <f t="shared" ca="1" si="970"/>
        <v>0</v>
      </c>
      <c r="T390" s="625">
        <f t="shared" ca="1" si="970"/>
        <v>0</v>
      </c>
      <c r="U390" s="625">
        <f t="shared" ca="1" si="970"/>
        <v>0</v>
      </c>
      <c r="V390" s="625">
        <f t="shared" ca="1" si="970"/>
        <v>0</v>
      </c>
      <c r="W390" s="625">
        <f t="shared" ca="1" si="970"/>
        <v>0</v>
      </c>
      <c r="X390" s="625">
        <f t="shared" ca="1" si="970"/>
        <v>0</v>
      </c>
      <c r="Y390" s="625">
        <f t="shared" ca="1" si="970"/>
        <v>0</v>
      </c>
      <c r="Z390" s="625">
        <f t="shared" ca="1" si="970"/>
        <v>0</v>
      </c>
      <c r="AA390" s="625">
        <f t="shared" ca="1" si="970"/>
        <v>0</v>
      </c>
      <c r="AB390" s="625">
        <f t="shared" ca="1" si="970"/>
        <v>0</v>
      </c>
      <c r="AC390" s="625">
        <f t="shared" ca="1" si="970"/>
        <v>0</v>
      </c>
      <c r="AD390" s="625">
        <f t="shared" ca="1" si="970"/>
        <v>0</v>
      </c>
      <c r="AE390" s="625">
        <f t="shared" ca="1" si="970"/>
        <v>0</v>
      </c>
      <c r="AF390" s="625">
        <f t="shared" ca="1" si="970"/>
        <v>0</v>
      </c>
      <c r="AG390" s="625">
        <f t="shared" ca="1" si="970"/>
        <v>0</v>
      </c>
      <c r="AH390" s="625">
        <f t="shared" ca="1" si="970"/>
        <v>0</v>
      </c>
      <c r="AI390" s="625">
        <f t="shared" ca="1" si="970"/>
        <v>0</v>
      </c>
      <c r="AJ390" s="625">
        <f t="shared" ca="1" si="970"/>
        <v>0</v>
      </c>
      <c r="AK390" s="625">
        <f t="shared" ca="1" si="970"/>
        <v>0</v>
      </c>
      <c r="AL390" s="625">
        <f t="shared" ca="1" si="970"/>
        <v>0</v>
      </c>
    </row>
    <row r="391" spans="1:38" s="639" customFormat="1" hidden="1" outlineLevel="1">
      <c r="A391" s="638"/>
      <c r="B391" s="638"/>
      <c r="C391" s="638" t="s">
        <v>1326</v>
      </c>
      <c r="D391" s="624"/>
      <c r="E391" s="624"/>
      <c r="F391" s="624"/>
      <c r="G391" s="624"/>
      <c r="H391" s="625">
        <f ca="1">SUM(H354:H356)-H390</f>
        <v>0</v>
      </c>
      <c r="I391" s="625">
        <f ca="1">SUM(I354:I356)-I390</f>
        <v>0</v>
      </c>
      <c r="J391" s="625">
        <f t="shared" ref="J391:AL391" ca="1" si="971">SUM(J354:J356)-J390</f>
        <v>0</v>
      </c>
      <c r="K391" s="625">
        <f t="shared" ca="1" si="971"/>
        <v>0</v>
      </c>
      <c r="L391" s="625">
        <f t="shared" ca="1" si="971"/>
        <v>0</v>
      </c>
      <c r="M391" s="625">
        <f t="shared" ca="1" si="971"/>
        <v>0</v>
      </c>
      <c r="N391" s="625">
        <f t="shared" ca="1" si="971"/>
        <v>0</v>
      </c>
      <c r="O391" s="625">
        <f t="shared" ca="1" si="971"/>
        <v>0</v>
      </c>
      <c r="P391" s="625">
        <f t="shared" ca="1" si="971"/>
        <v>0</v>
      </c>
      <c r="Q391" s="625">
        <f t="shared" ca="1" si="971"/>
        <v>0</v>
      </c>
      <c r="R391" s="625">
        <f t="shared" ca="1" si="971"/>
        <v>0</v>
      </c>
      <c r="S391" s="625">
        <f t="shared" ca="1" si="971"/>
        <v>0</v>
      </c>
      <c r="T391" s="625">
        <f t="shared" ca="1" si="971"/>
        <v>0</v>
      </c>
      <c r="U391" s="625">
        <f t="shared" ca="1" si="971"/>
        <v>0</v>
      </c>
      <c r="V391" s="625">
        <f t="shared" ca="1" si="971"/>
        <v>0</v>
      </c>
      <c r="W391" s="625">
        <f t="shared" ca="1" si="971"/>
        <v>0</v>
      </c>
      <c r="X391" s="625">
        <f t="shared" ca="1" si="971"/>
        <v>0</v>
      </c>
      <c r="Y391" s="625">
        <f t="shared" ca="1" si="971"/>
        <v>0</v>
      </c>
      <c r="Z391" s="625">
        <f t="shared" ca="1" si="971"/>
        <v>0</v>
      </c>
      <c r="AA391" s="625">
        <f t="shared" ca="1" si="971"/>
        <v>0</v>
      </c>
      <c r="AB391" s="625">
        <f t="shared" ca="1" si="971"/>
        <v>0</v>
      </c>
      <c r="AC391" s="625">
        <f t="shared" ca="1" si="971"/>
        <v>0</v>
      </c>
      <c r="AD391" s="625">
        <f t="shared" ca="1" si="971"/>
        <v>0</v>
      </c>
      <c r="AE391" s="625">
        <f t="shared" ca="1" si="971"/>
        <v>0</v>
      </c>
      <c r="AF391" s="625">
        <f t="shared" ca="1" si="971"/>
        <v>0</v>
      </c>
      <c r="AG391" s="625">
        <f t="shared" ca="1" si="971"/>
        <v>0</v>
      </c>
      <c r="AH391" s="625">
        <f t="shared" ca="1" si="971"/>
        <v>0</v>
      </c>
      <c r="AI391" s="625">
        <f t="shared" ca="1" si="971"/>
        <v>0</v>
      </c>
      <c r="AJ391" s="625">
        <f t="shared" ca="1" si="971"/>
        <v>0</v>
      </c>
      <c r="AK391" s="625">
        <f t="shared" ca="1" si="971"/>
        <v>0</v>
      </c>
      <c r="AL391" s="625">
        <f t="shared" ca="1" si="971"/>
        <v>0</v>
      </c>
    </row>
    <row r="392" spans="1:38" s="529" customFormat="1" hidden="1" outlineLevel="1">
      <c r="A392" s="15"/>
      <c r="B392" s="15"/>
      <c r="C392" s="15"/>
      <c r="D392" s="15"/>
      <c r="E392" s="15"/>
      <c r="F392" s="15"/>
      <c r="G392" s="15"/>
      <c r="H392" s="289"/>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row>
    <row r="393" spans="1:38" s="529" customFormat="1" hidden="1" outlineLevel="1">
      <c r="A393" s="15"/>
      <c r="B393" s="15"/>
      <c r="C393" s="15"/>
      <c r="D393" s="15"/>
      <c r="E393" s="15"/>
      <c r="F393" s="15"/>
      <c r="G393" s="15"/>
      <c r="H393" s="289"/>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row>
    <row r="394" spans="1:38" s="195" customFormat="1" ht="15" hidden="1" outlineLevel="1">
      <c r="A394" s="394" t="str">
        <f>'PART 1 Status assessment'!$A$315</f>
        <v>Final energy produced on-site</v>
      </c>
      <c r="H394" s="395"/>
      <c r="I394" s="395"/>
      <c r="J394" s="395"/>
      <c r="K394" s="395"/>
      <c r="L394" s="395"/>
      <c r="M394" s="395"/>
      <c r="N394" s="395"/>
      <c r="O394" s="395"/>
      <c r="P394" s="395"/>
      <c r="Q394" s="395"/>
      <c r="R394" s="395"/>
      <c r="S394" s="395"/>
      <c r="T394" s="395"/>
      <c r="U394" s="395"/>
      <c r="V394" s="395"/>
      <c r="W394" s="395"/>
      <c r="X394" s="395"/>
      <c r="Y394" s="395"/>
      <c r="Z394" s="395"/>
      <c r="AA394" s="395"/>
      <c r="AB394" s="395"/>
      <c r="AC394" s="395"/>
      <c r="AD394" s="395"/>
      <c r="AE394" s="395"/>
      <c r="AF394" s="395"/>
      <c r="AG394" s="395"/>
      <c r="AH394" s="395"/>
      <c r="AI394" s="395"/>
      <c r="AJ394" s="395"/>
      <c r="AK394" s="395"/>
      <c r="AL394" s="395"/>
    </row>
    <row r="395" spans="1:38" hidden="1" outlineLevel="1">
      <c r="A395" s="15"/>
      <c r="B395" s="15"/>
      <c r="C395" s="15"/>
      <c r="D395" s="15"/>
      <c r="E395" s="15"/>
      <c r="F395" s="15"/>
      <c r="G395" s="15"/>
      <c r="H395" s="289"/>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row>
    <row r="396" spans="1:38" hidden="1" outlineLevel="1">
      <c r="A396" s="387" t="s">
        <v>132</v>
      </c>
      <c r="B396" s="15"/>
      <c r="C396" s="15"/>
      <c r="D396" s="15"/>
      <c r="E396" s="15"/>
      <c r="F396" s="15"/>
      <c r="G396" s="15"/>
      <c r="H396" s="289"/>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row>
    <row r="397" spans="1:38" hidden="1" outlineLevel="1">
      <c r="A397" s="15" t="str">
        <f>'ANNEX 1 Emission Factors'!B9</f>
        <v>Electricity from solar radiation energy</v>
      </c>
      <c r="B397" s="15"/>
      <c r="C397" s="15" t="str">
        <f>'ANNEX 1 Emission Factors'!F9</f>
        <v>DGNB</v>
      </c>
      <c r="D397" s="354">
        <f>'ANNEX 1 Emission Factors'!D9</f>
        <v>1</v>
      </c>
      <c r="E397" s="354" t="str">
        <f>'ANNEX 1 Emission Factors'!E9</f>
        <v>Scope 1</v>
      </c>
      <c r="F397" s="15"/>
      <c r="G397" s="15"/>
      <c r="H397" s="289">
        <f>SUMIF($C$192,$A397,H$194)</f>
        <v>0</v>
      </c>
      <c r="I397" s="134">
        <f t="shared" ref="I397:AL398" si="972">SUMIF($C$192,$A397,I$194)</f>
        <v>0</v>
      </c>
      <c r="J397" s="134">
        <f t="shared" si="972"/>
        <v>0</v>
      </c>
      <c r="K397" s="134">
        <f t="shared" si="972"/>
        <v>0</v>
      </c>
      <c r="L397" s="134">
        <f t="shared" si="972"/>
        <v>0</v>
      </c>
      <c r="M397" s="134">
        <f t="shared" si="972"/>
        <v>0</v>
      </c>
      <c r="N397" s="134">
        <f t="shared" si="972"/>
        <v>0</v>
      </c>
      <c r="O397" s="134">
        <f t="shared" si="972"/>
        <v>0</v>
      </c>
      <c r="P397" s="134">
        <f t="shared" si="972"/>
        <v>0</v>
      </c>
      <c r="Q397" s="134">
        <f t="shared" si="972"/>
        <v>0</v>
      </c>
      <c r="R397" s="134">
        <f t="shared" si="972"/>
        <v>0</v>
      </c>
      <c r="S397" s="134">
        <f t="shared" si="972"/>
        <v>0</v>
      </c>
      <c r="T397" s="134">
        <f t="shared" si="972"/>
        <v>0</v>
      </c>
      <c r="U397" s="134">
        <f t="shared" si="972"/>
        <v>0</v>
      </c>
      <c r="V397" s="134">
        <f t="shared" si="972"/>
        <v>0</v>
      </c>
      <c r="W397" s="134">
        <f t="shared" si="972"/>
        <v>0</v>
      </c>
      <c r="X397" s="134">
        <f t="shared" si="972"/>
        <v>0</v>
      </c>
      <c r="Y397" s="134">
        <f t="shared" si="972"/>
        <v>0</v>
      </c>
      <c r="Z397" s="134">
        <f t="shared" si="972"/>
        <v>0</v>
      </c>
      <c r="AA397" s="134">
        <f t="shared" si="972"/>
        <v>0</v>
      </c>
      <c r="AB397" s="134">
        <f t="shared" si="972"/>
        <v>0</v>
      </c>
      <c r="AC397" s="134">
        <f t="shared" si="972"/>
        <v>0</v>
      </c>
      <c r="AD397" s="134">
        <f t="shared" si="972"/>
        <v>0</v>
      </c>
      <c r="AE397" s="134">
        <f t="shared" si="972"/>
        <v>0</v>
      </c>
      <c r="AF397" s="134">
        <f t="shared" si="972"/>
        <v>0</v>
      </c>
      <c r="AG397" s="134">
        <f t="shared" si="972"/>
        <v>0</v>
      </c>
      <c r="AH397" s="134">
        <f t="shared" si="972"/>
        <v>0</v>
      </c>
      <c r="AI397" s="134">
        <f t="shared" si="972"/>
        <v>0</v>
      </c>
      <c r="AJ397" s="134">
        <f t="shared" si="972"/>
        <v>0</v>
      </c>
      <c r="AK397" s="134">
        <f>SUMIF($C$192,$A397,AK$194)</f>
        <v>0</v>
      </c>
      <c r="AL397" s="134">
        <f t="shared" si="972"/>
        <v>0</v>
      </c>
    </row>
    <row r="398" spans="1:38" hidden="1" outlineLevel="1">
      <c r="A398" s="15" t="str">
        <f>'ANNEX 1 Emission Factors'!B10</f>
        <v>Electricity from wind power</v>
      </c>
      <c r="B398" s="15"/>
      <c r="C398" s="15" t="str">
        <f>'ANNEX 1 Emission Factors'!F10</f>
        <v>DGNB</v>
      </c>
      <c r="D398" s="354">
        <f>'ANNEX 1 Emission Factors'!D10</f>
        <v>1</v>
      </c>
      <c r="E398" s="354" t="str">
        <f>'ANNEX 1 Emission Factors'!E10</f>
        <v>Scope 1</v>
      </c>
      <c r="F398" s="15"/>
      <c r="G398" s="15"/>
      <c r="H398" s="289">
        <f>SUMIF($C$192,$A398,H$194)</f>
        <v>0</v>
      </c>
      <c r="I398" s="134">
        <f t="shared" si="972"/>
        <v>0</v>
      </c>
      <c r="J398" s="134">
        <f t="shared" si="972"/>
        <v>0</v>
      </c>
      <c r="K398" s="134">
        <f t="shared" si="972"/>
        <v>0</v>
      </c>
      <c r="L398" s="134">
        <f t="shared" si="972"/>
        <v>0</v>
      </c>
      <c r="M398" s="134">
        <f t="shared" si="972"/>
        <v>0</v>
      </c>
      <c r="N398" s="134">
        <f t="shared" si="972"/>
        <v>0</v>
      </c>
      <c r="O398" s="134">
        <f t="shared" si="972"/>
        <v>0</v>
      </c>
      <c r="P398" s="134">
        <f t="shared" si="972"/>
        <v>0</v>
      </c>
      <c r="Q398" s="134">
        <f t="shared" si="972"/>
        <v>0</v>
      </c>
      <c r="R398" s="134">
        <f t="shared" si="972"/>
        <v>0</v>
      </c>
      <c r="S398" s="134">
        <f t="shared" si="972"/>
        <v>0</v>
      </c>
      <c r="T398" s="134">
        <f t="shared" si="972"/>
        <v>0</v>
      </c>
      <c r="U398" s="134">
        <f t="shared" si="972"/>
        <v>0</v>
      </c>
      <c r="V398" s="134">
        <f t="shared" si="972"/>
        <v>0</v>
      </c>
      <c r="W398" s="134">
        <f t="shared" si="972"/>
        <v>0</v>
      </c>
      <c r="X398" s="134">
        <f t="shared" si="972"/>
        <v>0</v>
      </c>
      <c r="Y398" s="134">
        <f t="shared" si="972"/>
        <v>0</v>
      </c>
      <c r="Z398" s="134">
        <f t="shared" si="972"/>
        <v>0</v>
      </c>
      <c r="AA398" s="134">
        <f t="shared" si="972"/>
        <v>0</v>
      </c>
      <c r="AB398" s="134">
        <f t="shared" si="972"/>
        <v>0</v>
      </c>
      <c r="AC398" s="134">
        <f t="shared" si="972"/>
        <v>0</v>
      </c>
      <c r="AD398" s="134">
        <f t="shared" si="972"/>
        <v>0</v>
      </c>
      <c r="AE398" s="134">
        <f t="shared" si="972"/>
        <v>0</v>
      </c>
      <c r="AF398" s="134">
        <f t="shared" si="972"/>
        <v>0</v>
      </c>
      <c r="AG398" s="134">
        <f t="shared" si="972"/>
        <v>0</v>
      </c>
      <c r="AH398" s="134">
        <f t="shared" si="972"/>
        <v>0</v>
      </c>
      <c r="AI398" s="134">
        <f t="shared" si="972"/>
        <v>0</v>
      </c>
      <c r="AJ398" s="134">
        <f t="shared" si="972"/>
        <v>0</v>
      </c>
      <c r="AK398" s="134">
        <f>SUMIF($C$192,$A398,AK$194)</f>
        <v>0</v>
      </c>
      <c r="AL398" s="134">
        <f t="shared" si="972"/>
        <v>0</v>
      </c>
    </row>
    <row r="399" spans="1:38" hidden="1" outlineLevel="1">
      <c r="A399" s="15"/>
      <c r="B399" s="15"/>
      <c r="C399" s="15"/>
      <c r="D399" s="15"/>
      <c r="E399" s="15"/>
      <c r="F399" s="15"/>
      <c r="G399" s="15"/>
      <c r="H399" s="289"/>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row>
    <row r="400" spans="1:38" hidden="1" outlineLevel="1">
      <c r="A400" s="387" t="s">
        <v>123</v>
      </c>
      <c r="B400" s="15"/>
      <c r="C400" s="15"/>
      <c r="D400" s="15"/>
      <c r="E400" s="15"/>
      <c r="F400" s="15"/>
      <c r="G400" s="15"/>
      <c r="H400" s="289"/>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row>
    <row r="401" spans="1:38" hidden="1" outlineLevel="1">
      <c r="A401" s="15" t="str">
        <f>'ANNEX 1 Emission Factors'!B14</f>
        <v>Geothermal energy</v>
      </c>
      <c r="B401" s="15"/>
      <c r="C401" s="15" t="str">
        <f>'ANNEX 1 Emission Factors'!F14</f>
        <v>DGNB</v>
      </c>
      <c r="D401" s="354">
        <f>'ANNEX 1 Emission Factors'!D14</f>
        <v>1</v>
      </c>
      <c r="E401" s="354" t="str">
        <f>'ANNEX 1 Emission Factors'!E14</f>
        <v>Scope 1</v>
      </c>
      <c r="F401" s="15"/>
      <c r="G401" s="15"/>
      <c r="H401" s="289">
        <f ca="1">SUMIF($C$200:$E$206,$A401,H$202:H$208)</f>
        <v>0</v>
      </c>
      <c r="I401" s="134">
        <f t="shared" ref="I401:AL404" ca="1" si="973">SUMIF($C$200:$E$206,$A401,I$202:I$208)</f>
        <v>0</v>
      </c>
      <c r="J401" s="134">
        <f t="shared" ca="1" si="973"/>
        <v>0</v>
      </c>
      <c r="K401" s="134">
        <f t="shared" ca="1" si="973"/>
        <v>0</v>
      </c>
      <c r="L401" s="134">
        <f t="shared" ca="1" si="973"/>
        <v>0</v>
      </c>
      <c r="M401" s="134">
        <f t="shared" ca="1" si="973"/>
        <v>0</v>
      </c>
      <c r="N401" s="134">
        <f t="shared" ca="1" si="973"/>
        <v>0</v>
      </c>
      <c r="O401" s="134">
        <f t="shared" ca="1" si="973"/>
        <v>0</v>
      </c>
      <c r="P401" s="134">
        <f t="shared" ca="1" si="973"/>
        <v>0</v>
      </c>
      <c r="Q401" s="134">
        <f t="shared" ca="1" si="973"/>
        <v>0</v>
      </c>
      <c r="R401" s="134">
        <f t="shared" ca="1" si="973"/>
        <v>0</v>
      </c>
      <c r="S401" s="134">
        <f t="shared" ca="1" si="973"/>
        <v>0</v>
      </c>
      <c r="T401" s="134">
        <f t="shared" ca="1" si="973"/>
        <v>0</v>
      </c>
      <c r="U401" s="134">
        <f t="shared" ca="1" si="973"/>
        <v>0</v>
      </c>
      <c r="V401" s="134">
        <f t="shared" ca="1" si="973"/>
        <v>0</v>
      </c>
      <c r="W401" s="134">
        <f t="shared" ca="1" si="973"/>
        <v>0</v>
      </c>
      <c r="X401" s="134">
        <f t="shared" ca="1" si="973"/>
        <v>0</v>
      </c>
      <c r="Y401" s="134">
        <f t="shared" ca="1" si="973"/>
        <v>0</v>
      </c>
      <c r="Z401" s="134">
        <f t="shared" ca="1" si="973"/>
        <v>0</v>
      </c>
      <c r="AA401" s="134">
        <f t="shared" ca="1" si="973"/>
        <v>0</v>
      </c>
      <c r="AB401" s="134">
        <f t="shared" ca="1" si="973"/>
        <v>0</v>
      </c>
      <c r="AC401" s="134">
        <f t="shared" ca="1" si="973"/>
        <v>0</v>
      </c>
      <c r="AD401" s="134">
        <f t="shared" ca="1" si="973"/>
        <v>0</v>
      </c>
      <c r="AE401" s="134">
        <f t="shared" ca="1" si="973"/>
        <v>0</v>
      </c>
      <c r="AF401" s="134">
        <f t="shared" ca="1" si="973"/>
        <v>0</v>
      </c>
      <c r="AG401" s="134">
        <f t="shared" ca="1" si="973"/>
        <v>0</v>
      </c>
      <c r="AH401" s="134">
        <f t="shared" ca="1" si="973"/>
        <v>0</v>
      </c>
      <c r="AI401" s="134">
        <f t="shared" ca="1" si="973"/>
        <v>0</v>
      </c>
      <c r="AJ401" s="134">
        <f t="shared" ca="1" si="973"/>
        <v>0</v>
      </c>
      <c r="AK401" s="134">
        <f ca="1">SUMIF($C$200:$E$206,$A401,AK$202:AK$208)</f>
        <v>0</v>
      </c>
      <c r="AL401" s="134">
        <f t="shared" ca="1" si="973"/>
        <v>0</v>
      </c>
    </row>
    <row r="402" spans="1:38" hidden="1" outlineLevel="1">
      <c r="A402" s="15" t="str">
        <f>'ANNEX 1 Emission Factors'!B15</f>
        <v>Environmental heat</v>
      </c>
      <c r="B402" s="15"/>
      <c r="C402" s="15" t="str">
        <f>'ANNEX 1 Emission Factors'!F15</f>
        <v>DGNB</v>
      </c>
      <c r="D402" s="354">
        <f>'ANNEX 1 Emission Factors'!D15</f>
        <v>1</v>
      </c>
      <c r="E402" s="354" t="str">
        <f>'ANNEX 1 Emission Factors'!E15</f>
        <v>Scope 1</v>
      </c>
      <c r="F402" s="15"/>
      <c r="G402" s="15"/>
      <c r="H402" s="289">
        <f ca="1">SUMIF($C$200:$E$206,$A402,H$202:H$208)</f>
        <v>0</v>
      </c>
      <c r="I402" s="134">
        <f t="shared" ca="1" si="973"/>
        <v>0</v>
      </c>
      <c r="J402" s="134">
        <f t="shared" ca="1" si="973"/>
        <v>0</v>
      </c>
      <c r="K402" s="134">
        <f t="shared" ca="1" si="973"/>
        <v>0</v>
      </c>
      <c r="L402" s="134">
        <f t="shared" ca="1" si="973"/>
        <v>0</v>
      </c>
      <c r="M402" s="134">
        <f t="shared" ca="1" si="973"/>
        <v>0</v>
      </c>
      <c r="N402" s="134">
        <f t="shared" ca="1" si="973"/>
        <v>0</v>
      </c>
      <c r="O402" s="134">
        <f t="shared" ca="1" si="973"/>
        <v>0</v>
      </c>
      <c r="P402" s="134">
        <f t="shared" ca="1" si="973"/>
        <v>0</v>
      </c>
      <c r="Q402" s="134">
        <f t="shared" ca="1" si="973"/>
        <v>0</v>
      </c>
      <c r="R402" s="134">
        <f t="shared" ca="1" si="973"/>
        <v>0</v>
      </c>
      <c r="S402" s="134">
        <f t="shared" ca="1" si="973"/>
        <v>0</v>
      </c>
      <c r="T402" s="134">
        <f t="shared" ca="1" si="973"/>
        <v>0</v>
      </c>
      <c r="U402" s="134">
        <f t="shared" ca="1" si="973"/>
        <v>0</v>
      </c>
      <c r="V402" s="134">
        <f t="shared" ca="1" si="973"/>
        <v>0</v>
      </c>
      <c r="W402" s="134">
        <f t="shared" ca="1" si="973"/>
        <v>0</v>
      </c>
      <c r="X402" s="134">
        <f t="shared" ca="1" si="973"/>
        <v>0</v>
      </c>
      <c r="Y402" s="134">
        <f t="shared" ca="1" si="973"/>
        <v>0</v>
      </c>
      <c r="Z402" s="134">
        <f t="shared" ca="1" si="973"/>
        <v>0</v>
      </c>
      <c r="AA402" s="134">
        <f t="shared" ca="1" si="973"/>
        <v>0</v>
      </c>
      <c r="AB402" s="134">
        <f t="shared" ca="1" si="973"/>
        <v>0</v>
      </c>
      <c r="AC402" s="134">
        <f t="shared" ca="1" si="973"/>
        <v>0</v>
      </c>
      <c r="AD402" s="134">
        <f t="shared" ca="1" si="973"/>
        <v>0</v>
      </c>
      <c r="AE402" s="134">
        <f t="shared" ca="1" si="973"/>
        <v>0</v>
      </c>
      <c r="AF402" s="134">
        <f t="shared" ca="1" si="973"/>
        <v>0</v>
      </c>
      <c r="AG402" s="134">
        <f t="shared" ca="1" si="973"/>
        <v>0</v>
      </c>
      <c r="AH402" s="134">
        <f t="shared" ca="1" si="973"/>
        <v>0</v>
      </c>
      <c r="AI402" s="134">
        <f t="shared" ca="1" si="973"/>
        <v>0</v>
      </c>
      <c r="AJ402" s="134">
        <f t="shared" ca="1" si="973"/>
        <v>0</v>
      </c>
      <c r="AK402" s="134">
        <f ca="1">SUMIF($C$200:$E$206,$A402,AK$202:AK$208)</f>
        <v>0</v>
      </c>
      <c r="AL402" s="134">
        <f t="shared" ca="1" si="973"/>
        <v>0</v>
      </c>
    </row>
    <row r="403" spans="1:38" hidden="1" outlineLevel="1">
      <c r="A403" s="15" t="str">
        <f>'ANNEX 1 Emission Factors'!B16</f>
        <v>Solar thermal energy</v>
      </c>
      <c r="B403" s="15"/>
      <c r="C403" s="15" t="str">
        <f>'ANNEX 1 Emission Factors'!F16</f>
        <v>DGNB</v>
      </c>
      <c r="D403" s="354">
        <f>'ANNEX 1 Emission Factors'!D16</f>
        <v>1</v>
      </c>
      <c r="E403" s="354" t="str">
        <f>'ANNEX 1 Emission Factors'!E16</f>
        <v>Scope 1</v>
      </c>
      <c r="F403" s="15"/>
      <c r="G403" s="15"/>
      <c r="H403" s="289">
        <f ca="1">SUMIF($C$200:$E$206,$A403,H$202:H$208)</f>
        <v>0</v>
      </c>
      <c r="I403" s="134">
        <f t="shared" ca="1" si="973"/>
        <v>0</v>
      </c>
      <c r="J403" s="134">
        <f t="shared" ca="1" si="973"/>
        <v>0</v>
      </c>
      <c r="K403" s="134">
        <f t="shared" ca="1" si="973"/>
        <v>0</v>
      </c>
      <c r="L403" s="134">
        <f t="shared" ca="1" si="973"/>
        <v>0</v>
      </c>
      <c r="M403" s="134">
        <f t="shared" ca="1" si="973"/>
        <v>0</v>
      </c>
      <c r="N403" s="134">
        <f t="shared" ca="1" si="973"/>
        <v>0</v>
      </c>
      <c r="O403" s="134">
        <f t="shared" ca="1" si="973"/>
        <v>0</v>
      </c>
      <c r="P403" s="134">
        <f t="shared" ca="1" si="973"/>
        <v>0</v>
      </c>
      <c r="Q403" s="134">
        <f t="shared" ca="1" si="973"/>
        <v>0</v>
      </c>
      <c r="R403" s="134">
        <f t="shared" ca="1" si="973"/>
        <v>0</v>
      </c>
      <c r="S403" s="134">
        <f t="shared" ca="1" si="973"/>
        <v>0</v>
      </c>
      <c r="T403" s="134">
        <f t="shared" ca="1" si="973"/>
        <v>0</v>
      </c>
      <c r="U403" s="134">
        <f t="shared" ca="1" si="973"/>
        <v>0</v>
      </c>
      <c r="V403" s="134">
        <f t="shared" ca="1" si="973"/>
        <v>0</v>
      </c>
      <c r="W403" s="134">
        <f t="shared" ca="1" si="973"/>
        <v>0</v>
      </c>
      <c r="X403" s="134">
        <f t="shared" ca="1" si="973"/>
        <v>0</v>
      </c>
      <c r="Y403" s="134">
        <f t="shared" ca="1" si="973"/>
        <v>0</v>
      </c>
      <c r="Z403" s="134">
        <f t="shared" ca="1" si="973"/>
        <v>0</v>
      </c>
      <c r="AA403" s="134">
        <f t="shared" ca="1" si="973"/>
        <v>0</v>
      </c>
      <c r="AB403" s="134">
        <f t="shared" ca="1" si="973"/>
        <v>0</v>
      </c>
      <c r="AC403" s="134">
        <f t="shared" ca="1" si="973"/>
        <v>0</v>
      </c>
      <c r="AD403" s="134">
        <f t="shared" ca="1" si="973"/>
        <v>0</v>
      </c>
      <c r="AE403" s="134">
        <f t="shared" ca="1" si="973"/>
        <v>0</v>
      </c>
      <c r="AF403" s="134">
        <f t="shared" ca="1" si="973"/>
        <v>0</v>
      </c>
      <c r="AG403" s="134">
        <f t="shared" ca="1" si="973"/>
        <v>0</v>
      </c>
      <c r="AH403" s="134">
        <f t="shared" ca="1" si="973"/>
        <v>0</v>
      </c>
      <c r="AI403" s="134">
        <f t="shared" ca="1" si="973"/>
        <v>0</v>
      </c>
      <c r="AJ403" s="134">
        <f t="shared" ca="1" si="973"/>
        <v>0</v>
      </c>
      <c r="AK403" s="134">
        <f ca="1">SUMIF($C$200:$E$206,$A403,AK$202:AK$208)</f>
        <v>0</v>
      </c>
      <c r="AL403" s="134">
        <f t="shared" ca="1" si="973"/>
        <v>0</v>
      </c>
    </row>
    <row r="404" spans="1:38" hidden="1" outlineLevel="1">
      <c r="A404" s="15" t="str">
        <f>'ANNEX 1 Emission Factors'!B17</f>
        <v>Cooling source by renewable energy</v>
      </c>
      <c r="B404" s="15"/>
      <c r="C404" s="15" t="str">
        <f>'ANNEX 1 Emission Factors'!F17</f>
        <v>DGNB</v>
      </c>
      <c r="D404" s="354">
        <f>'ANNEX 1 Emission Factors'!D17</f>
        <v>1</v>
      </c>
      <c r="E404" s="354" t="str">
        <f>'ANNEX 1 Emission Factors'!E17</f>
        <v>Scope 1</v>
      </c>
      <c r="F404" s="15"/>
      <c r="G404" s="15"/>
      <c r="H404" s="289">
        <f ca="1">SUMIF($C$200:$E$206,$A404,H$202:H$208)</f>
        <v>0</v>
      </c>
      <c r="I404" s="134">
        <f t="shared" ca="1" si="973"/>
        <v>0</v>
      </c>
      <c r="J404" s="134">
        <f t="shared" ca="1" si="973"/>
        <v>0</v>
      </c>
      <c r="K404" s="134">
        <f t="shared" ca="1" si="973"/>
        <v>0</v>
      </c>
      <c r="L404" s="134">
        <f t="shared" ca="1" si="973"/>
        <v>0</v>
      </c>
      <c r="M404" s="134">
        <f t="shared" ca="1" si="973"/>
        <v>0</v>
      </c>
      <c r="N404" s="134">
        <f t="shared" ca="1" si="973"/>
        <v>0</v>
      </c>
      <c r="O404" s="134">
        <f t="shared" ca="1" si="973"/>
        <v>0</v>
      </c>
      <c r="P404" s="134">
        <f t="shared" ca="1" si="973"/>
        <v>0</v>
      </c>
      <c r="Q404" s="134">
        <f t="shared" ca="1" si="973"/>
        <v>0</v>
      </c>
      <c r="R404" s="134">
        <f t="shared" ca="1" si="973"/>
        <v>0</v>
      </c>
      <c r="S404" s="134">
        <f t="shared" ca="1" si="973"/>
        <v>0</v>
      </c>
      <c r="T404" s="134">
        <f t="shared" ca="1" si="973"/>
        <v>0</v>
      </c>
      <c r="U404" s="134">
        <f t="shared" ca="1" si="973"/>
        <v>0</v>
      </c>
      <c r="V404" s="134">
        <f t="shared" ca="1" si="973"/>
        <v>0</v>
      </c>
      <c r="W404" s="134">
        <f t="shared" ca="1" si="973"/>
        <v>0</v>
      </c>
      <c r="X404" s="134">
        <f t="shared" ca="1" si="973"/>
        <v>0</v>
      </c>
      <c r="Y404" s="134">
        <f t="shared" ca="1" si="973"/>
        <v>0</v>
      </c>
      <c r="Z404" s="134">
        <f t="shared" ca="1" si="973"/>
        <v>0</v>
      </c>
      <c r="AA404" s="134">
        <f t="shared" ca="1" si="973"/>
        <v>0</v>
      </c>
      <c r="AB404" s="134">
        <f t="shared" ca="1" si="973"/>
        <v>0</v>
      </c>
      <c r="AC404" s="134">
        <f t="shared" ca="1" si="973"/>
        <v>0</v>
      </c>
      <c r="AD404" s="134">
        <f t="shared" ca="1" si="973"/>
        <v>0</v>
      </c>
      <c r="AE404" s="134">
        <f t="shared" ca="1" si="973"/>
        <v>0</v>
      </c>
      <c r="AF404" s="134">
        <f t="shared" ca="1" si="973"/>
        <v>0</v>
      </c>
      <c r="AG404" s="134">
        <f t="shared" ca="1" si="973"/>
        <v>0</v>
      </c>
      <c r="AH404" s="134">
        <f t="shared" ca="1" si="973"/>
        <v>0</v>
      </c>
      <c r="AI404" s="134">
        <f t="shared" ca="1" si="973"/>
        <v>0</v>
      </c>
      <c r="AJ404" s="134">
        <f t="shared" ca="1" si="973"/>
        <v>0</v>
      </c>
      <c r="AK404" s="134">
        <f ca="1">SUMIF($C$200:$E$206,$A404,AK$202:AK$208)</f>
        <v>0</v>
      </c>
      <c r="AL404" s="134">
        <f t="shared" ca="1" si="973"/>
        <v>0</v>
      </c>
    </row>
    <row r="405" spans="1:38" hidden="1" outlineLevel="1">
      <c r="A405" s="15"/>
      <c r="B405" s="15"/>
      <c r="C405" s="15"/>
      <c r="D405" s="15"/>
      <c r="E405" s="15"/>
      <c r="F405" s="15"/>
      <c r="G405" s="15"/>
      <c r="H405" s="15"/>
    </row>
    <row r="406" spans="1:38" hidden="1" outlineLevel="1">
      <c r="A406" s="15"/>
      <c r="B406" s="15"/>
      <c r="C406" s="391" t="s">
        <v>418</v>
      </c>
      <c r="D406" s="15"/>
      <c r="E406" s="15"/>
      <c r="F406" s="15"/>
      <c r="G406" s="15"/>
      <c r="H406" s="15"/>
    </row>
    <row r="407" spans="1:38" hidden="1" outlineLevel="1">
      <c r="A407" s="15"/>
      <c r="B407" s="15"/>
      <c r="C407" s="15" t="s">
        <v>444</v>
      </c>
      <c r="D407" s="15"/>
      <c r="E407" s="15"/>
      <c r="F407" s="15"/>
      <c r="G407" s="15"/>
      <c r="H407" s="289">
        <f>SUM(H397:H398)</f>
        <v>0</v>
      </c>
      <c r="I407" s="134">
        <f t="shared" ref="I407:AJ407" si="974">SUM(I397:I398)</f>
        <v>0</v>
      </c>
      <c r="J407" s="134">
        <f t="shared" si="974"/>
        <v>0</v>
      </c>
      <c r="K407" s="134">
        <f t="shared" si="974"/>
        <v>0</v>
      </c>
      <c r="L407" s="134">
        <f t="shared" si="974"/>
        <v>0</v>
      </c>
      <c r="M407" s="134">
        <f t="shared" si="974"/>
        <v>0</v>
      </c>
      <c r="N407" s="134">
        <f t="shared" si="974"/>
        <v>0</v>
      </c>
      <c r="O407" s="134">
        <f t="shared" si="974"/>
        <v>0</v>
      </c>
      <c r="P407" s="134">
        <f t="shared" si="974"/>
        <v>0</v>
      </c>
      <c r="Q407" s="134">
        <f t="shared" si="974"/>
        <v>0</v>
      </c>
      <c r="R407" s="134">
        <f t="shared" si="974"/>
        <v>0</v>
      </c>
      <c r="S407" s="134">
        <f t="shared" si="974"/>
        <v>0</v>
      </c>
      <c r="T407" s="134">
        <f t="shared" si="974"/>
        <v>0</v>
      </c>
      <c r="U407" s="134">
        <f t="shared" si="974"/>
        <v>0</v>
      </c>
      <c r="V407" s="134">
        <f t="shared" si="974"/>
        <v>0</v>
      </c>
      <c r="W407" s="134">
        <f t="shared" si="974"/>
        <v>0</v>
      </c>
      <c r="X407" s="134">
        <f t="shared" si="974"/>
        <v>0</v>
      </c>
      <c r="Y407" s="134">
        <f t="shared" si="974"/>
        <v>0</v>
      </c>
      <c r="Z407" s="134">
        <f t="shared" si="974"/>
        <v>0</v>
      </c>
      <c r="AA407" s="134">
        <f t="shared" si="974"/>
        <v>0</v>
      </c>
      <c r="AB407" s="134">
        <f t="shared" si="974"/>
        <v>0</v>
      </c>
      <c r="AC407" s="134">
        <f t="shared" si="974"/>
        <v>0</v>
      </c>
      <c r="AD407" s="134">
        <f t="shared" si="974"/>
        <v>0</v>
      </c>
      <c r="AE407" s="134">
        <f t="shared" si="974"/>
        <v>0</v>
      </c>
      <c r="AF407" s="134">
        <f t="shared" si="974"/>
        <v>0</v>
      </c>
      <c r="AG407" s="134">
        <f t="shared" si="974"/>
        <v>0</v>
      </c>
      <c r="AH407" s="134">
        <f t="shared" si="974"/>
        <v>0</v>
      </c>
      <c r="AI407" s="134">
        <f t="shared" si="974"/>
        <v>0</v>
      </c>
      <c r="AJ407" s="134">
        <f t="shared" si="974"/>
        <v>0</v>
      </c>
      <c r="AK407" s="134">
        <f>SUM(AK397:AK398)</f>
        <v>0</v>
      </c>
      <c r="AL407" s="134">
        <f t="shared" ref="AL407" si="975">SUM(AL397:AL398)</f>
        <v>0</v>
      </c>
    </row>
    <row r="408" spans="1:38" hidden="1" outlineLevel="1">
      <c r="A408" s="15"/>
      <c r="B408" s="15"/>
      <c r="C408" s="15" t="s">
        <v>445</v>
      </c>
      <c r="D408" s="15"/>
      <c r="E408" s="15"/>
      <c r="F408" s="15"/>
      <c r="G408" s="15"/>
      <c r="H408" s="289">
        <f ca="1">SUM(H401:H403)</f>
        <v>0</v>
      </c>
      <c r="I408" s="134">
        <f t="shared" ref="I408:AJ408" ca="1" si="976">SUM(I401:I403)</f>
        <v>0</v>
      </c>
      <c r="J408" s="134">
        <f t="shared" ca="1" si="976"/>
        <v>0</v>
      </c>
      <c r="K408" s="134">
        <f t="shared" ca="1" si="976"/>
        <v>0</v>
      </c>
      <c r="L408" s="134">
        <f t="shared" ca="1" si="976"/>
        <v>0</v>
      </c>
      <c r="M408" s="134">
        <f t="shared" ca="1" si="976"/>
        <v>0</v>
      </c>
      <c r="N408" s="134">
        <f t="shared" ca="1" si="976"/>
        <v>0</v>
      </c>
      <c r="O408" s="134">
        <f t="shared" ca="1" si="976"/>
        <v>0</v>
      </c>
      <c r="P408" s="134">
        <f t="shared" ca="1" si="976"/>
        <v>0</v>
      </c>
      <c r="Q408" s="134">
        <f t="shared" ca="1" si="976"/>
        <v>0</v>
      </c>
      <c r="R408" s="134">
        <f t="shared" ca="1" si="976"/>
        <v>0</v>
      </c>
      <c r="S408" s="134">
        <f t="shared" ca="1" si="976"/>
        <v>0</v>
      </c>
      <c r="T408" s="134">
        <f t="shared" ca="1" si="976"/>
        <v>0</v>
      </c>
      <c r="U408" s="134">
        <f t="shared" ca="1" si="976"/>
        <v>0</v>
      </c>
      <c r="V408" s="134">
        <f t="shared" ca="1" si="976"/>
        <v>0</v>
      </c>
      <c r="W408" s="134">
        <f t="shared" ca="1" si="976"/>
        <v>0</v>
      </c>
      <c r="X408" s="134">
        <f t="shared" ca="1" si="976"/>
        <v>0</v>
      </c>
      <c r="Y408" s="134">
        <f t="shared" ca="1" si="976"/>
        <v>0</v>
      </c>
      <c r="Z408" s="134">
        <f t="shared" ca="1" si="976"/>
        <v>0</v>
      </c>
      <c r="AA408" s="134">
        <f t="shared" ca="1" si="976"/>
        <v>0</v>
      </c>
      <c r="AB408" s="134">
        <f t="shared" ca="1" si="976"/>
        <v>0</v>
      </c>
      <c r="AC408" s="134">
        <f t="shared" ca="1" si="976"/>
        <v>0</v>
      </c>
      <c r="AD408" s="134">
        <f t="shared" ca="1" si="976"/>
        <v>0</v>
      </c>
      <c r="AE408" s="134">
        <f t="shared" ca="1" si="976"/>
        <v>0</v>
      </c>
      <c r="AF408" s="134">
        <f t="shared" ca="1" si="976"/>
        <v>0</v>
      </c>
      <c r="AG408" s="134">
        <f t="shared" ca="1" si="976"/>
        <v>0</v>
      </c>
      <c r="AH408" s="134">
        <f t="shared" ca="1" si="976"/>
        <v>0</v>
      </c>
      <c r="AI408" s="134">
        <f t="shared" ca="1" si="976"/>
        <v>0</v>
      </c>
      <c r="AJ408" s="134">
        <f t="shared" ca="1" si="976"/>
        <v>0</v>
      </c>
      <c r="AK408" s="134">
        <f ca="1">SUM(AK401:AK403)</f>
        <v>0</v>
      </c>
      <c r="AL408" s="134">
        <f t="shared" ref="AL408" ca="1" si="977">SUM(AL401:AL403)</f>
        <v>0</v>
      </c>
    </row>
    <row r="409" spans="1:38" hidden="1" outlineLevel="1">
      <c r="A409" s="15"/>
      <c r="B409" s="15"/>
      <c r="C409" s="15" t="s">
        <v>446</v>
      </c>
      <c r="D409" s="15"/>
      <c r="E409" s="15"/>
      <c r="F409" s="15"/>
      <c r="G409" s="15"/>
      <c r="H409" s="289">
        <f ca="1">H404</f>
        <v>0</v>
      </c>
      <c r="I409" s="134">
        <f t="shared" ref="I409:AJ409" ca="1" si="978">I404</f>
        <v>0</v>
      </c>
      <c r="J409" s="134">
        <f t="shared" ca="1" si="978"/>
        <v>0</v>
      </c>
      <c r="K409" s="134">
        <f t="shared" ca="1" si="978"/>
        <v>0</v>
      </c>
      <c r="L409" s="134">
        <f t="shared" ca="1" si="978"/>
        <v>0</v>
      </c>
      <c r="M409" s="134">
        <f t="shared" ca="1" si="978"/>
        <v>0</v>
      </c>
      <c r="N409" s="134">
        <f t="shared" ca="1" si="978"/>
        <v>0</v>
      </c>
      <c r="O409" s="134">
        <f t="shared" ca="1" si="978"/>
        <v>0</v>
      </c>
      <c r="P409" s="134">
        <f t="shared" ca="1" si="978"/>
        <v>0</v>
      </c>
      <c r="Q409" s="134">
        <f t="shared" ca="1" si="978"/>
        <v>0</v>
      </c>
      <c r="R409" s="134">
        <f t="shared" ca="1" si="978"/>
        <v>0</v>
      </c>
      <c r="S409" s="134">
        <f t="shared" ca="1" si="978"/>
        <v>0</v>
      </c>
      <c r="T409" s="134">
        <f t="shared" ca="1" si="978"/>
        <v>0</v>
      </c>
      <c r="U409" s="134">
        <f t="shared" ca="1" si="978"/>
        <v>0</v>
      </c>
      <c r="V409" s="134">
        <f t="shared" ca="1" si="978"/>
        <v>0</v>
      </c>
      <c r="W409" s="134">
        <f t="shared" ca="1" si="978"/>
        <v>0</v>
      </c>
      <c r="X409" s="134">
        <f t="shared" ca="1" si="978"/>
        <v>0</v>
      </c>
      <c r="Y409" s="134">
        <f t="shared" ca="1" si="978"/>
        <v>0</v>
      </c>
      <c r="Z409" s="134">
        <f t="shared" ca="1" si="978"/>
        <v>0</v>
      </c>
      <c r="AA409" s="134">
        <f t="shared" ca="1" si="978"/>
        <v>0</v>
      </c>
      <c r="AB409" s="134">
        <f t="shared" ca="1" si="978"/>
        <v>0</v>
      </c>
      <c r="AC409" s="134">
        <f t="shared" ca="1" si="978"/>
        <v>0</v>
      </c>
      <c r="AD409" s="134">
        <f t="shared" ca="1" si="978"/>
        <v>0</v>
      </c>
      <c r="AE409" s="134">
        <f t="shared" ca="1" si="978"/>
        <v>0</v>
      </c>
      <c r="AF409" s="134">
        <f t="shared" ca="1" si="978"/>
        <v>0</v>
      </c>
      <c r="AG409" s="134">
        <f t="shared" ca="1" si="978"/>
        <v>0</v>
      </c>
      <c r="AH409" s="134">
        <f t="shared" ca="1" si="978"/>
        <v>0</v>
      </c>
      <c r="AI409" s="134">
        <f t="shared" ca="1" si="978"/>
        <v>0</v>
      </c>
      <c r="AJ409" s="134">
        <f t="shared" ca="1" si="978"/>
        <v>0</v>
      </c>
      <c r="AK409" s="134">
        <f ca="1">AK404</f>
        <v>0</v>
      </c>
      <c r="AL409" s="134">
        <f t="shared" ref="AL409" ca="1" si="979">AL404</f>
        <v>0</v>
      </c>
    </row>
    <row r="410" spans="1:38" hidden="1" outlineLevel="1">
      <c r="A410" s="15"/>
      <c r="B410" s="15"/>
      <c r="C410" s="15"/>
      <c r="D410" s="15"/>
      <c r="E410" s="15"/>
      <c r="F410" s="15"/>
      <c r="G410" s="15"/>
      <c r="H410" s="63"/>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row>
    <row r="411" spans="1:38" s="195" customFormat="1" ht="15" hidden="1" outlineLevel="1">
      <c r="A411" s="394" t="str">
        <f>'PART 1 Status assessment'!$A$332</f>
        <v>Final energy exported beyond the system boundary</v>
      </c>
      <c r="H411" s="190"/>
      <c r="I411" s="190"/>
      <c r="J411" s="190"/>
      <c r="K411" s="190"/>
      <c r="L411" s="190"/>
      <c r="M411" s="190"/>
      <c r="N411" s="190"/>
      <c r="O411" s="190"/>
      <c r="P411" s="190"/>
      <c r="Q411" s="190"/>
      <c r="R411" s="190"/>
      <c r="S411" s="190"/>
      <c r="T411" s="190"/>
      <c r="U411" s="190"/>
      <c r="V411" s="190"/>
      <c r="W411" s="190"/>
      <c r="X411" s="190"/>
      <c r="Y411" s="190"/>
      <c r="Z411" s="190"/>
      <c r="AA411" s="190"/>
      <c r="AB411" s="190"/>
      <c r="AC411" s="190"/>
      <c r="AD411" s="190"/>
      <c r="AE411" s="190"/>
      <c r="AF411" s="190"/>
      <c r="AG411" s="190"/>
      <c r="AH411" s="190"/>
      <c r="AI411" s="190"/>
      <c r="AJ411" s="190"/>
      <c r="AK411" s="190"/>
      <c r="AL411" s="190"/>
    </row>
    <row r="412" spans="1:38" hidden="1" outlineLevel="1">
      <c r="A412" s="15"/>
      <c r="B412" s="15"/>
      <c r="C412" s="15"/>
      <c r="D412" s="15"/>
      <c r="E412" s="15"/>
      <c r="F412" s="15"/>
      <c r="G412" s="15"/>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row>
    <row r="413" spans="1:38" hidden="1" outlineLevel="1">
      <c r="A413" s="387" t="s">
        <v>132</v>
      </c>
      <c r="B413" s="15"/>
      <c r="C413" s="15"/>
      <c r="D413" s="15"/>
      <c r="E413" s="15"/>
      <c r="F413" s="15"/>
      <c r="G413" s="15"/>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row>
    <row r="414" spans="1:38" hidden="1" outlineLevel="1">
      <c r="A414" s="15" t="str">
        <f>'ANNEX 1 Emission Factors'!$B$64</f>
        <v>Electricity Mix Germany</v>
      </c>
      <c r="B414" s="15"/>
      <c r="C414" s="15" t="str">
        <f>'ANNEX 1 Emission Factors'!$F$64</f>
        <v>ÖKOBAUDAT-Datenbank (Stand: 19.02.2020)</v>
      </c>
      <c r="D414" s="15"/>
      <c r="E414" s="15"/>
      <c r="F414" s="15"/>
      <c r="G414" s="15"/>
      <c r="H414" s="289">
        <f>SUM(H$220)</f>
        <v>0</v>
      </c>
      <c r="I414" s="289">
        <f t="shared" ref="I414:AL414" si="980">SUM(I$220)</f>
        <v>0</v>
      </c>
      <c r="J414" s="289">
        <f t="shared" si="980"/>
        <v>0</v>
      </c>
      <c r="K414" s="289">
        <f t="shared" si="980"/>
        <v>0</v>
      </c>
      <c r="L414" s="289">
        <f t="shared" si="980"/>
        <v>0</v>
      </c>
      <c r="M414" s="289">
        <f t="shared" si="980"/>
        <v>0</v>
      </c>
      <c r="N414" s="289">
        <f t="shared" si="980"/>
        <v>0</v>
      </c>
      <c r="O414" s="289">
        <f t="shared" si="980"/>
        <v>0</v>
      </c>
      <c r="P414" s="289">
        <f t="shared" si="980"/>
        <v>0</v>
      </c>
      <c r="Q414" s="289">
        <f t="shared" si="980"/>
        <v>0</v>
      </c>
      <c r="R414" s="289">
        <f t="shared" si="980"/>
        <v>0</v>
      </c>
      <c r="S414" s="289">
        <f t="shared" si="980"/>
        <v>0</v>
      </c>
      <c r="T414" s="289">
        <f t="shared" si="980"/>
        <v>0</v>
      </c>
      <c r="U414" s="289">
        <f t="shared" si="980"/>
        <v>0</v>
      </c>
      <c r="V414" s="289">
        <f t="shared" si="980"/>
        <v>0</v>
      </c>
      <c r="W414" s="289">
        <f t="shared" si="980"/>
        <v>0</v>
      </c>
      <c r="X414" s="289">
        <f t="shared" si="980"/>
        <v>0</v>
      </c>
      <c r="Y414" s="289">
        <f t="shared" si="980"/>
        <v>0</v>
      </c>
      <c r="Z414" s="289">
        <f t="shared" si="980"/>
        <v>0</v>
      </c>
      <c r="AA414" s="289">
        <f t="shared" si="980"/>
        <v>0</v>
      </c>
      <c r="AB414" s="289">
        <f t="shared" si="980"/>
        <v>0</v>
      </c>
      <c r="AC414" s="289">
        <f t="shared" si="980"/>
        <v>0</v>
      </c>
      <c r="AD414" s="289">
        <f t="shared" si="980"/>
        <v>0</v>
      </c>
      <c r="AE414" s="289">
        <f t="shared" si="980"/>
        <v>0</v>
      </c>
      <c r="AF414" s="289">
        <f t="shared" si="980"/>
        <v>0</v>
      </c>
      <c r="AG414" s="289">
        <f t="shared" si="980"/>
        <v>0</v>
      </c>
      <c r="AH414" s="289">
        <f t="shared" si="980"/>
        <v>0</v>
      </c>
      <c r="AI414" s="289">
        <f t="shared" si="980"/>
        <v>0</v>
      </c>
      <c r="AJ414" s="289">
        <f t="shared" si="980"/>
        <v>0</v>
      </c>
      <c r="AK414" s="289">
        <f>SUM(AK$220)</f>
        <v>0</v>
      </c>
      <c r="AL414" s="289">
        <f t="shared" si="980"/>
        <v>0</v>
      </c>
    </row>
    <row r="415" spans="1:38" hidden="1" outlineLevel="1">
      <c r="A415" s="15" t="s">
        <v>349</v>
      </c>
      <c r="B415" s="15"/>
      <c r="C415" s="15"/>
      <c r="D415" s="354"/>
      <c r="E415" s="15"/>
      <c r="F415" s="15"/>
      <c r="G415" s="15"/>
      <c r="H415" s="355">
        <f t="shared" ref="H415:AL415" si="981">H329</f>
        <v>0.58940000000000003</v>
      </c>
      <c r="I415" s="355">
        <f t="shared" si="981"/>
        <v>0.58074000000000003</v>
      </c>
      <c r="J415" s="355">
        <f t="shared" si="981"/>
        <v>0.57208000000000003</v>
      </c>
      <c r="K415" s="355">
        <f t="shared" si="981"/>
        <v>0.56342000000000003</v>
      </c>
      <c r="L415" s="355">
        <f t="shared" si="981"/>
        <v>0.55476000000000003</v>
      </c>
      <c r="M415" s="355">
        <f t="shared" si="981"/>
        <v>0.54610000000000003</v>
      </c>
      <c r="N415" s="355">
        <f t="shared" si="981"/>
        <v>0.53744000000000003</v>
      </c>
      <c r="O415" s="355">
        <f t="shared" si="981"/>
        <v>0.52878000000000003</v>
      </c>
      <c r="P415" s="355">
        <f t="shared" si="981"/>
        <v>0.52012000000000003</v>
      </c>
      <c r="Q415" s="355">
        <f t="shared" si="981"/>
        <v>0.51146000000000003</v>
      </c>
      <c r="R415" s="355">
        <f t="shared" si="981"/>
        <v>0.50280000000000002</v>
      </c>
      <c r="S415" s="355">
        <f t="shared" si="981"/>
        <v>0.49388000000000004</v>
      </c>
      <c r="T415" s="355">
        <f t="shared" si="981"/>
        <v>0.48496000000000006</v>
      </c>
      <c r="U415" s="355">
        <f t="shared" si="981"/>
        <v>0.47604000000000007</v>
      </c>
      <c r="V415" s="355">
        <f t="shared" si="981"/>
        <v>0.46712000000000009</v>
      </c>
      <c r="W415" s="355">
        <f t="shared" si="981"/>
        <v>0.45820000000000011</v>
      </c>
      <c r="X415" s="355">
        <f t="shared" si="981"/>
        <v>0.44928000000000012</v>
      </c>
      <c r="Y415" s="355">
        <f t="shared" si="981"/>
        <v>0.44036000000000014</v>
      </c>
      <c r="Z415" s="355">
        <f t="shared" si="981"/>
        <v>0.43144000000000016</v>
      </c>
      <c r="AA415" s="355">
        <f t="shared" si="981"/>
        <v>0.42252000000000017</v>
      </c>
      <c r="AB415" s="355">
        <f t="shared" si="981"/>
        <v>0.41360000000000002</v>
      </c>
      <c r="AC415" s="355">
        <f t="shared" si="981"/>
        <v>0.40762000000000004</v>
      </c>
      <c r="AD415" s="355">
        <f t="shared" si="981"/>
        <v>0.40164000000000005</v>
      </c>
      <c r="AE415" s="355">
        <f t="shared" si="981"/>
        <v>0.39566000000000007</v>
      </c>
      <c r="AF415" s="355">
        <f t="shared" si="981"/>
        <v>0.38968000000000008</v>
      </c>
      <c r="AG415" s="355">
        <f t="shared" si="981"/>
        <v>0.3837000000000001</v>
      </c>
      <c r="AH415" s="355">
        <f t="shared" si="981"/>
        <v>0.37772000000000011</v>
      </c>
      <c r="AI415" s="355">
        <f t="shared" si="981"/>
        <v>0.37174000000000013</v>
      </c>
      <c r="AJ415" s="355">
        <f t="shared" si="981"/>
        <v>0.36576000000000014</v>
      </c>
      <c r="AK415" s="355">
        <f t="shared" si="981"/>
        <v>0.35978000000000016</v>
      </c>
      <c r="AL415" s="355">
        <f t="shared" si="981"/>
        <v>0.3538</v>
      </c>
    </row>
    <row r="416" spans="1:38" hidden="1" outlineLevel="1">
      <c r="A416" s="15"/>
      <c r="B416" s="15"/>
      <c r="C416" s="15"/>
      <c r="D416" s="15"/>
      <c r="E416" s="15"/>
      <c r="F416" s="15"/>
      <c r="G416" s="15"/>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row>
    <row r="417" spans="1:38" hidden="1" outlineLevel="1">
      <c r="A417" s="15" t="s">
        <v>123</v>
      </c>
      <c r="B417" s="15"/>
      <c r="C417" s="15"/>
      <c r="D417" s="15"/>
      <c r="E417" s="15"/>
      <c r="F417" s="15"/>
      <c r="G417" s="15"/>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row>
    <row r="418" spans="1:38" hidden="1" outlineLevel="1">
      <c r="A418" s="387" t="s">
        <v>524</v>
      </c>
      <c r="B418" s="15"/>
      <c r="C418" s="15"/>
      <c r="D418" s="15"/>
      <c r="E418" s="15"/>
      <c r="F418" s="15"/>
      <c r="G418" s="15"/>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row>
    <row r="419" spans="1:38" hidden="1" outlineLevel="1">
      <c r="A419" s="15" t="str">
        <f>'ANNEX 1 Emission Factors'!B69</f>
        <v>District heating 1 (supplier-specific)</v>
      </c>
      <c r="B419" s="15"/>
      <c r="C419" s="15" t="str">
        <f>C350</f>
        <v/>
      </c>
      <c r="D419" s="15"/>
      <c r="E419" s="15"/>
      <c r="F419" s="15"/>
      <c r="G419" s="15"/>
      <c r="H419" s="289">
        <f t="shared" ref="H419:W425" ca="1" si="982">SUMIF($C$226:$E$232,$A419,H$228:H$234)</f>
        <v>0</v>
      </c>
      <c r="I419" s="289">
        <f t="shared" ca="1" si="982"/>
        <v>0</v>
      </c>
      <c r="J419" s="289">
        <f t="shared" ca="1" si="982"/>
        <v>0</v>
      </c>
      <c r="K419" s="289">
        <f t="shared" ca="1" si="982"/>
        <v>0</v>
      </c>
      <c r="L419" s="289">
        <f t="shared" ca="1" si="982"/>
        <v>0</v>
      </c>
      <c r="M419" s="289">
        <f t="shared" ca="1" si="982"/>
        <v>0</v>
      </c>
      <c r="N419" s="289">
        <f t="shared" ca="1" si="982"/>
        <v>0</v>
      </c>
      <c r="O419" s="289">
        <f t="shared" ca="1" si="982"/>
        <v>0</v>
      </c>
      <c r="P419" s="289">
        <f t="shared" ca="1" si="982"/>
        <v>0</v>
      </c>
      <c r="Q419" s="289">
        <f t="shared" ca="1" si="982"/>
        <v>0</v>
      </c>
      <c r="R419" s="289">
        <f t="shared" ca="1" si="982"/>
        <v>0</v>
      </c>
      <c r="S419" s="289">
        <f t="shared" ca="1" si="982"/>
        <v>0</v>
      </c>
      <c r="T419" s="289">
        <f t="shared" ca="1" si="982"/>
        <v>0</v>
      </c>
      <c r="U419" s="289">
        <f t="shared" ca="1" si="982"/>
        <v>0</v>
      </c>
      <c r="V419" s="289">
        <f t="shared" ca="1" si="982"/>
        <v>0</v>
      </c>
      <c r="W419" s="289">
        <f t="shared" ca="1" si="982"/>
        <v>0</v>
      </c>
      <c r="X419" s="289">
        <f t="shared" ref="I419:AL425" ca="1" si="983">SUMIF($C$226:$E$232,$A419,X$228:X$234)</f>
        <v>0</v>
      </c>
      <c r="Y419" s="289">
        <f t="shared" ca="1" si="983"/>
        <v>0</v>
      </c>
      <c r="Z419" s="289">
        <f t="shared" ca="1" si="983"/>
        <v>0</v>
      </c>
      <c r="AA419" s="289">
        <f t="shared" ca="1" si="983"/>
        <v>0</v>
      </c>
      <c r="AB419" s="289">
        <f t="shared" ca="1" si="983"/>
        <v>0</v>
      </c>
      <c r="AC419" s="289">
        <f t="shared" ca="1" si="983"/>
        <v>0</v>
      </c>
      <c r="AD419" s="289">
        <f t="shared" ca="1" si="983"/>
        <v>0</v>
      </c>
      <c r="AE419" s="289">
        <f t="shared" ca="1" si="983"/>
        <v>0</v>
      </c>
      <c r="AF419" s="289">
        <f t="shared" ca="1" si="983"/>
        <v>0</v>
      </c>
      <c r="AG419" s="289">
        <f t="shared" ca="1" si="983"/>
        <v>0</v>
      </c>
      <c r="AH419" s="289">
        <f t="shared" ca="1" si="983"/>
        <v>0</v>
      </c>
      <c r="AI419" s="289">
        <f t="shared" ca="1" si="983"/>
        <v>0</v>
      </c>
      <c r="AJ419" s="289">
        <f t="shared" ca="1" si="983"/>
        <v>0</v>
      </c>
      <c r="AK419" s="289">
        <f t="shared" ref="AK419:AL425" ca="1" si="984">SUMIF($C$226:$E$232,$A419,AK$228:AK$234)</f>
        <v>0</v>
      </c>
      <c r="AL419" s="289">
        <f t="shared" ca="1" si="984"/>
        <v>0</v>
      </c>
    </row>
    <row r="420" spans="1:38" hidden="1" outlineLevel="1">
      <c r="A420" s="15" t="str">
        <f>'ANNEX 1 Emission Factors'!B70</f>
        <v>District heating 2 (supplier-specific)</v>
      </c>
      <c r="B420" s="15"/>
      <c r="C420" s="15" t="str">
        <f>C351</f>
        <v/>
      </c>
      <c r="D420" s="15"/>
      <c r="E420" s="15"/>
      <c r="F420" s="15"/>
      <c r="G420" s="15"/>
      <c r="H420" s="289">
        <f t="shared" ca="1" si="982"/>
        <v>0</v>
      </c>
      <c r="I420" s="289">
        <f t="shared" ca="1" si="983"/>
        <v>0</v>
      </c>
      <c r="J420" s="289">
        <f t="shared" ca="1" si="983"/>
        <v>0</v>
      </c>
      <c r="K420" s="289">
        <f t="shared" ca="1" si="983"/>
        <v>0</v>
      </c>
      <c r="L420" s="289">
        <f t="shared" ca="1" si="983"/>
        <v>0</v>
      </c>
      <c r="M420" s="289">
        <f t="shared" ca="1" si="983"/>
        <v>0</v>
      </c>
      <c r="N420" s="289">
        <f t="shared" ca="1" si="983"/>
        <v>0</v>
      </c>
      <c r="O420" s="289">
        <f t="shared" ca="1" si="983"/>
        <v>0</v>
      </c>
      <c r="P420" s="289">
        <f t="shared" ca="1" si="983"/>
        <v>0</v>
      </c>
      <c r="Q420" s="289">
        <f t="shared" ca="1" si="983"/>
        <v>0</v>
      </c>
      <c r="R420" s="289">
        <f t="shared" ca="1" si="983"/>
        <v>0</v>
      </c>
      <c r="S420" s="289">
        <f t="shared" ca="1" si="983"/>
        <v>0</v>
      </c>
      <c r="T420" s="289">
        <f t="shared" ca="1" si="983"/>
        <v>0</v>
      </c>
      <c r="U420" s="289">
        <f t="shared" ca="1" si="983"/>
        <v>0</v>
      </c>
      <c r="V420" s="289">
        <f t="shared" ca="1" si="983"/>
        <v>0</v>
      </c>
      <c r="W420" s="289">
        <f t="shared" ca="1" si="983"/>
        <v>0</v>
      </c>
      <c r="X420" s="289">
        <f t="shared" ca="1" si="983"/>
        <v>0</v>
      </c>
      <c r="Y420" s="289">
        <f t="shared" ca="1" si="983"/>
        <v>0</v>
      </c>
      <c r="Z420" s="289">
        <f t="shared" ca="1" si="983"/>
        <v>0</v>
      </c>
      <c r="AA420" s="289">
        <f t="shared" ca="1" si="983"/>
        <v>0</v>
      </c>
      <c r="AB420" s="289">
        <f t="shared" ca="1" si="983"/>
        <v>0</v>
      </c>
      <c r="AC420" s="289">
        <f t="shared" ca="1" si="983"/>
        <v>0</v>
      </c>
      <c r="AD420" s="289">
        <f t="shared" ca="1" si="983"/>
        <v>0</v>
      </c>
      <c r="AE420" s="289">
        <f t="shared" ca="1" si="983"/>
        <v>0</v>
      </c>
      <c r="AF420" s="289">
        <f t="shared" ca="1" si="983"/>
        <v>0</v>
      </c>
      <c r="AG420" s="289">
        <f t="shared" ca="1" si="983"/>
        <v>0</v>
      </c>
      <c r="AH420" s="289">
        <f t="shared" ca="1" si="983"/>
        <v>0</v>
      </c>
      <c r="AI420" s="289">
        <f t="shared" ca="1" si="983"/>
        <v>0</v>
      </c>
      <c r="AJ420" s="289">
        <f t="shared" ca="1" si="983"/>
        <v>0</v>
      </c>
      <c r="AK420" s="289">
        <f t="shared" ca="1" si="984"/>
        <v>0</v>
      </c>
      <c r="AL420" s="289">
        <f t="shared" ca="1" si="983"/>
        <v>0</v>
      </c>
    </row>
    <row r="421" spans="1:38" hidden="1" outlineLevel="1">
      <c r="A421" s="15" t="str">
        <f>'ANNEX 1 Emission Factors'!B71</f>
        <v>District heating 3 (supplier-specific)</v>
      </c>
      <c r="B421" s="15"/>
      <c r="C421" s="15" t="str">
        <f>C352</f>
        <v/>
      </c>
      <c r="D421" s="15"/>
      <c r="E421" s="15"/>
      <c r="F421" s="15"/>
      <c r="G421" s="15"/>
      <c r="H421" s="289">
        <f t="shared" ca="1" si="982"/>
        <v>0</v>
      </c>
      <c r="I421" s="289">
        <f t="shared" ca="1" si="983"/>
        <v>0</v>
      </c>
      <c r="J421" s="289">
        <f t="shared" ca="1" si="983"/>
        <v>0</v>
      </c>
      <c r="K421" s="289">
        <f t="shared" ca="1" si="983"/>
        <v>0</v>
      </c>
      <c r="L421" s="289">
        <f t="shared" ca="1" si="983"/>
        <v>0</v>
      </c>
      <c r="M421" s="289">
        <f t="shared" ca="1" si="983"/>
        <v>0</v>
      </c>
      <c r="N421" s="289">
        <f t="shared" ca="1" si="983"/>
        <v>0</v>
      </c>
      <c r="O421" s="289">
        <f t="shared" ca="1" si="983"/>
        <v>0</v>
      </c>
      <c r="P421" s="289">
        <f t="shared" ca="1" si="983"/>
        <v>0</v>
      </c>
      <c r="Q421" s="289">
        <f t="shared" ca="1" si="983"/>
        <v>0</v>
      </c>
      <c r="R421" s="289">
        <f t="shared" ca="1" si="983"/>
        <v>0</v>
      </c>
      <c r="S421" s="289">
        <f t="shared" ca="1" si="983"/>
        <v>0</v>
      </c>
      <c r="T421" s="289">
        <f t="shared" ca="1" si="983"/>
        <v>0</v>
      </c>
      <c r="U421" s="289">
        <f t="shared" ca="1" si="983"/>
        <v>0</v>
      </c>
      <c r="V421" s="289">
        <f t="shared" ca="1" si="983"/>
        <v>0</v>
      </c>
      <c r="W421" s="289">
        <f t="shared" ca="1" si="983"/>
        <v>0</v>
      </c>
      <c r="X421" s="289">
        <f t="shared" ca="1" si="983"/>
        <v>0</v>
      </c>
      <c r="Y421" s="289">
        <f t="shared" ca="1" si="983"/>
        <v>0</v>
      </c>
      <c r="Z421" s="289">
        <f t="shared" ca="1" si="983"/>
        <v>0</v>
      </c>
      <c r="AA421" s="289">
        <f t="shared" ca="1" si="983"/>
        <v>0</v>
      </c>
      <c r="AB421" s="289">
        <f t="shared" ca="1" si="983"/>
        <v>0</v>
      </c>
      <c r="AC421" s="289">
        <f t="shared" ca="1" si="983"/>
        <v>0</v>
      </c>
      <c r="AD421" s="289">
        <f t="shared" ca="1" si="983"/>
        <v>0</v>
      </c>
      <c r="AE421" s="289">
        <f t="shared" ca="1" si="983"/>
        <v>0</v>
      </c>
      <c r="AF421" s="289">
        <f t="shared" ca="1" si="983"/>
        <v>0</v>
      </c>
      <c r="AG421" s="289">
        <f t="shared" ca="1" si="983"/>
        <v>0</v>
      </c>
      <c r="AH421" s="289">
        <f t="shared" ca="1" si="983"/>
        <v>0</v>
      </c>
      <c r="AI421" s="289">
        <f t="shared" ca="1" si="983"/>
        <v>0</v>
      </c>
      <c r="AJ421" s="289">
        <f t="shared" ca="1" si="983"/>
        <v>0</v>
      </c>
      <c r="AK421" s="289">
        <f t="shared" ca="1" si="984"/>
        <v>0</v>
      </c>
      <c r="AL421" s="289">
        <f t="shared" ca="1" si="983"/>
        <v>0</v>
      </c>
    </row>
    <row r="422" spans="1:38" hidden="1" outlineLevel="1">
      <c r="A422" s="15" t="str">
        <f>'ANNEX 1 Emission Factors'!B68</f>
        <v>Heating-Mix Germany (source DGNB, 2018)</v>
      </c>
      <c r="B422" s="15"/>
      <c r="C422" s="15" t="str">
        <f>C349</f>
        <v>ÖKOBAUDAT-Datenbank (Stand: 19.02.2020)</v>
      </c>
      <c r="D422" s="15"/>
      <c r="E422" s="15"/>
      <c r="F422" s="15"/>
      <c r="G422" s="15"/>
      <c r="H422" s="289">
        <f ca="1">SUMIF($C$226:$E$232,$A422,H$228:H$234)</f>
        <v>0</v>
      </c>
      <c r="I422" s="289">
        <f t="shared" ca="1" si="983"/>
        <v>0</v>
      </c>
      <c r="J422" s="289">
        <f t="shared" ca="1" si="983"/>
        <v>0</v>
      </c>
      <c r="K422" s="289">
        <f t="shared" ca="1" si="983"/>
        <v>0</v>
      </c>
      <c r="L422" s="289">
        <f t="shared" ca="1" si="983"/>
        <v>0</v>
      </c>
      <c r="M422" s="289">
        <f t="shared" ca="1" si="983"/>
        <v>0</v>
      </c>
      <c r="N422" s="289">
        <f t="shared" ca="1" si="983"/>
        <v>0</v>
      </c>
      <c r="O422" s="289">
        <f t="shared" ca="1" si="983"/>
        <v>0</v>
      </c>
      <c r="P422" s="289">
        <f t="shared" ca="1" si="983"/>
        <v>0</v>
      </c>
      <c r="Q422" s="289">
        <f t="shared" ca="1" si="983"/>
        <v>0</v>
      </c>
      <c r="R422" s="289">
        <f t="shared" ca="1" si="983"/>
        <v>0</v>
      </c>
      <c r="S422" s="289">
        <f t="shared" ca="1" si="983"/>
        <v>0</v>
      </c>
      <c r="T422" s="289">
        <f t="shared" ca="1" si="983"/>
        <v>0</v>
      </c>
      <c r="U422" s="289">
        <f t="shared" ca="1" si="983"/>
        <v>0</v>
      </c>
      <c r="V422" s="289">
        <f t="shared" ca="1" si="983"/>
        <v>0</v>
      </c>
      <c r="W422" s="289">
        <f t="shared" ca="1" si="983"/>
        <v>0</v>
      </c>
      <c r="X422" s="289">
        <f t="shared" ca="1" si="983"/>
        <v>0</v>
      </c>
      <c r="Y422" s="289">
        <f t="shared" ca="1" si="983"/>
        <v>0</v>
      </c>
      <c r="Z422" s="289">
        <f t="shared" ca="1" si="983"/>
        <v>0</v>
      </c>
      <c r="AA422" s="289">
        <f t="shared" ca="1" si="983"/>
        <v>0</v>
      </c>
      <c r="AB422" s="289">
        <f t="shared" ca="1" si="983"/>
        <v>0</v>
      </c>
      <c r="AC422" s="289">
        <f t="shared" ca="1" si="983"/>
        <v>0</v>
      </c>
      <c r="AD422" s="289">
        <f t="shared" ca="1" si="983"/>
        <v>0</v>
      </c>
      <c r="AE422" s="289">
        <f t="shared" ca="1" si="983"/>
        <v>0</v>
      </c>
      <c r="AF422" s="289">
        <f t="shared" ca="1" si="983"/>
        <v>0</v>
      </c>
      <c r="AG422" s="289">
        <f t="shared" ca="1" si="983"/>
        <v>0</v>
      </c>
      <c r="AH422" s="289">
        <f t="shared" ca="1" si="983"/>
        <v>0</v>
      </c>
      <c r="AI422" s="289">
        <f t="shared" ca="1" si="983"/>
        <v>0</v>
      </c>
      <c r="AJ422" s="289">
        <f t="shared" ca="1" si="983"/>
        <v>0</v>
      </c>
      <c r="AK422" s="289">
        <f ca="1">SUMIF($C$226:$E$232,$A422,AK$228:AK$234)</f>
        <v>0</v>
      </c>
      <c r="AL422" s="289">
        <f t="shared" ca="1" si="983"/>
        <v>0</v>
      </c>
    </row>
    <row r="423" spans="1:38" hidden="1" outlineLevel="1">
      <c r="A423" s="15" t="str">
        <f>'ANNEX 1 Emission Factors'!B72</f>
        <v>District cooling 1 (supplier-specific)</v>
      </c>
      <c r="B423" s="15"/>
      <c r="C423" s="15" t="str">
        <f>C354</f>
        <v/>
      </c>
      <c r="D423" s="15"/>
      <c r="E423" s="15"/>
      <c r="F423" s="15"/>
      <c r="G423" s="15"/>
      <c r="H423" s="289">
        <f t="shared" ca="1" si="982"/>
        <v>0</v>
      </c>
      <c r="I423" s="289">
        <f t="shared" ca="1" si="983"/>
        <v>0</v>
      </c>
      <c r="J423" s="289">
        <f t="shared" ca="1" si="983"/>
        <v>0</v>
      </c>
      <c r="K423" s="289">
        <f t="shared" ca="1" si="983"/>
        <v>0</v>
      </c>
      <c r="L423" s="289">
        <f t="shared" ca="1" si="983"/>
        <v>0</v>
      </c>
      <c r="M423" s="289">
        <f t="shared" ca="1" si="983"/>
        <v>0</v>
      </c>
      <c r="N423" s="289">
        <f t="shared" ca="1" si="983"/>
        <v>0</v>
      </c>
      <c r="O423" s="289">
        <f t="shared" ca="1" si="983"/>
        <v>0</v>
      </c>
      <c r="P423" s="289">
        <f t="shared" ca="1" si="983"/>
        <v>0</v>
      </c>
      <c r="Q423" s="289">
        <f t="shared" ca="1" si="983"/>
        <v>0</v>
      </c>
      <c r="R423" s="289">
        <f t="shared" ca="1" si="983"/>
        <v>0</v>
      </c>
      <c r="S423" s="289">
        <f t="shared" ca="1" si="983"/>
        <v>0</v>
      </c>
      <c r="T423" s="289">
        <f t="shared" ca="1" si="983"/>
        <v>0</v>
      </c>
      <c r="U423" s="289">
        <f t="shared" ca="1" si="983"/>
        <v>0</v>
      </c>
      <c r="V423" s="289">
        <f t="shared" ca="1" si="983"/>
        <v>0</v>
      </c>
      <c r="W423" s="289">
        <f t="shared" ca="1" si="983"/>
        <v>0</v>
      </c>
      <c r="X423" s="289">
        <f t="shared" ca="1" si="983"/>
        <v>0</v>
      </c>
      <c r="Y423" s="289">
        <f t="shared" ca="1" si="983"/>
        <v>0</v>
      </c>
      <c r="Z423" s="289">
        <f t="shared" ca="1" si="983"/>
        <v>0</v>
      </c>
      <c r="AA423" s="289">
        <f t="shared" ca="1" si="983"/>
        <v>0</v>
      </c>
      <c r="AB423" s="289">
        <f t="shared" ca="1" si="983"/>
        <v>0</v>
      </c>
      <c r="AC423" s="289">
        <f t="shared" ca="1" si="983"/>
        <v>0</v>
      </c>
      <c r="AD423" s="289">
        <f t="shared" ca="1" si="983"/>
        <v>0</v>
      </c>
      <c r="AE423" s="289">
        <f t="shared" ca="1" si="983"/>
        <v>0</v>
      </c>
      <c r="AF423" s="289">
        <f t="shared" ca="1" si="983"/>
        <v>0</v>
      </c>
      <c r="AG423" s="289">
        <f t="shared" ca="1" si="983"/>
        <v>0</v>
      </c>
      <c r="AH423" s="289">
        <f t="shared" ca="1" si="983"/>
        <v>0</v>
      </c>
      <c r="AI423" s="289">
        <f t="shared" ca="1" si="983"/>
        <v>0</v>
      </c>
      <c r="AJ423" s="289">
        <f t="shared" ca="1" si="983"/>
        <v>0</v>
      </c>
      <c r="AK423" s="289">
        <f t="shared" ca="1" si="984"/>
        <v>0</v>
      </c>
      <c r="AL423" s="289">
        <f t="shared" ca="1" si="983"/>
        <v>0</v>
      </c>
    </row>
    <row r="424" spans="1:38" hidden="1" outlineLevel="1">
      <c r="A424" s="15" t="str">
        <f>'ANNEX 1 Emission Factors'!B73</f>
        <v>District cooling 2 (supplier-specific)</v>
      </c>
      <c r="B424" s="15"/>
      <c r="C424" s="15" t="str">
        <f>C355</f>
        <v/>
      </c>
      <c r="D424" s="15"/>
      <c r="E424" s="15"/>
      <c r="F424" s="15"/>
      <c r="G424" s="15"/>
      <c r="H424" s="289">
        <f t="shared" ca="1" si="982"/>
        <v>0</v>
      </c>
      <c r="I424" s="289">
        <f t="shared" ca="1" si="983"/>
        <v>0</v>
      </c>
      <c r="J424" s="289">
        <f t="shared" ca="1" si="983"/>
        <v>0</v>
      </c>
      <c r="K424" s="289">
        <f t="shared" ca="1" si="983"/>
        <v>0</v>
      </c>
      <c r="L424" s="289">
        <f t="shared" ca="1" si="983"/>
        <v>0</v>
      </c>
      <c r="M424" s="289">
        <f t="shared" ca="1" si="983"/>
        <v>0</v>
      </c>
      <c r="N424" s="289">
        <f t="shared" ca="1" si="983"/>
        <v>0</v>
      </c>
      <c r="O424" s="289">
        <f t="shared" ca="1" si="983"/>
        <v>0</v>
      </c>
      <c r="P424" s="289">
        <f t="shared" ca="1" si="983"/>
        <v>0</v>
      </c>
      <c r="Q424" s="289">
        <f t="shared" ca="1" si="983"/>
        <v>0</v>
      </c>
      <c r="R424" s="289">
        <f t="shared" ca="1" si="983"/>
        <v>0</v>
      </c>
      <c r="S424" s="289">
        <f t="shared" ca="1" si="983"/>
        <v>0</v>
      </c>
      <c r="T424" s="289">
        <f t="shared" ca="1" si="983"/>
        <v>0</v>
      </c>
      <c r="U424" s="289">
        <f t="shared" ca="1" si="983"/>
        <v>0</v>
      </c>
      <c r="V424" s="289">
        <f t="shared" ca="1" si="983"/>
        <v>0</v>
      </c>
      <c r="W424" s="289">
        <f t="shared" ca="1" si="983"/>
        <v>0</v>
      </c>
      <c r="X424" s="289">
        <f t="shared" ca="1" si="983"/>
        <v>0</v>
      </c>
      <c r="Y424" s="289">
        <f t="shared" ca="1" si="983"/>
        <v>0</v>
      </c>
      <c r="Z424" s="289">
        <f t="shared" ca="1" si="983"/>
        <v>0</v>
      </c>
      <c r="AA424" s="289">
        <f t="shared" ca="1" si="983"/>
        <v>0</v>
      </c>
      <c r="AB424" s="289">
        <f t="shared" ca="1" si="983"/>
        <v>0</v>
      </c>
      <c r="AC424" s="289">
        <f t="shared" ca="1" si="983"/>
        <v>0</v>
      </c>
      <c r="AD424" s="289">
        <f t="shared" ca="1" si="983"/>
        <v>0</v>
      </c>
      <c r="AE424" s="289">
        <f t="shared" ca="1" si="983"/>
        <v>0</v>
      </c>
      <c r="AF424" s="289">
        <f t="shared" ca="1" si="983"/>
        <v>0</v>
      </c>
      <c r="AG424" s="289">
        <f t="shared" ca="1" si="983"/>
        <v>0</v>
      </c>
      <c r="AH424" s="289">
        <f t="shared" ca="1" si="983"/>
        <v>0</v>
      </c>
      <c r="AI424" s="289">
        <f t="shared" ca="1" si="983"/>
        <v>0</v>
      </c>
      <c r="AJ424" s="289">
        <f t="shared" ca="1" si="983"/>
        <v>0</v>
      </c>
      <c r="AK424" s="289">
        <f t="shared" ca="1" si="984"/>
        <v>0</v>
      </c>
      <c r="AL424" s="289">
        <f t="shared" ca="1" si="983"/>
        <v>0</v>
      </c>
    </row>
    <row r="425" spans="1:38" hidden="1" outlineLevel="1">
      <c r="A425" s="15" t="str">
        <f>'ANNEX 1 Emission Factors'!B74</f>
        <v>District cooling 3 (supplier-specific)</v>
      </c>
      <c r="B425" s="15"/>
      <c r="C425" s="15" t="str">
        <f>C356</f>
        <v/>
      </c>
      <c r="D425" s="15"/>
      <c r="E425" s="15"/>
      <c r="F425" s="15"/>
      <c r="G425" s="15"/>
      <c r="H425" s="289">
        <f t="shared" ca="1" si="982"/>
        <v>0</v>
      </c>
      <c r="I425" s="289">
        <f t="shared" ca="1" si="983"/>
        <v>0</v>
      </c>
      <c r="J425" s="289">
        <f t="shared" ca="1" si="983"/>
        <v>0</v>
      </c>
      <c r="K425" s="289">
        <f t="shared" ca="1" si="983"/>
        <v>0</v>
      </c>
      <c r="L425" s="289">
        <f t="shared" ca="1" si="983"/>
        <v>0</v>
      </c>
      <c r="M425" s="289">
        <f t="shared" ca="1" si="983"/>
        <v>0</v>
      </c>
      <c r="N425" s="289">
        <f t="shared" ca="1" si="983"/>
        <v>0</v>
      </c>
      <c r="O425" s="289">
        <f t="shared" ca="1" si="983"/>
        <v>0</v>
      </c>
      <c r="P425" s="289">
        <f t="shared" ca="1" si="983"/>
        <v>0</v>
      </c>
      <c r="Q425" s="289">
        <f t="shared" ca="1" si="983"/>
        <v>0</v>
      </c>
      <c r="R425" s="289">
        <f t="shared" ca="1" si="983"/>
        <v>0</v>
      </c>
      <c r="S425" s="289">
        <f t="shared" ca="1" si="983"/>
        <v>0</v>
      </c>
      <c r="T425" s="289">
        <f t="shared" ca="1" si="983"/>
        <v>0</v>
      </c>
      <c r="U425" s="289">
        <f t="shared" ca="1" si="983"/>
        <v>0</v>
      </c>
      <c r="V425" s="289">
        <f t="shared" ca="1" si="983"/>
        <v>0</v>
      </c>
      <c r="W425" s="289">
        <f t="shared" ca="1" si="983"/>
        <v>0</v>
      </c>
      <c r="X425" s="289">
        <f t="shared" ca="1" si="983"/>
        <v>0</v>
      </c>
      <c r="Y425" s="289">
        <f t="shared" ca="1" si="983"/>
        <v>0</v>
      </c>
      <c r="Z425" s="289">
        <f t="shared" ca="1" si="983"/>
        <v>0</v>
      </c>
      <c r="AA425" s="289">
        <f t="shared" ca="1" si="983"/>
        <v>0</v>
      </c>
      <c r="AB425" s="289">
        <f t="shared" ca="1" si="983"/>
        <v>0</v>
      </c>
      <c r="AC425" s="289">
        <f t="shared" ca="1" si="983"/>
        <v>0</v>
      </c>
      <c r="AD425" s="289">
        <f t="shared" ca="1" si="983"/>
        <v>0</v>
      </c>
      <c r="AE425" s="289">
        <f t="shared" ca="1" si="983"/>
        <v>0</v>
      </c>
      <c r="AF425" s="289">
        <f t="shared" ca="1" si="983"/>
        <v>0</v>
      </c>
      <c r="AG425" s="289">
        <f t="shared" ca="1" si="983"/>
        <v>0</v>
      </c>
      <c r="AH425" s="289">
        <f t="shared" ca="1" si="983"/>
        <v>0</v>
      </c>
      <c r="AI425" s="289">
        <f t="shared" ca="1" si="983"/>
        <v>0</v>
      </c>
      <c r="AJ425" s="289">
        <f t="shared" ca="1" si="983"/>
        <v>0</v>
      </c>
      <c r="AK425" s="289">
        <f t="shared" ca="1" si="984"/>
        <v>0</v>
      </c>
      <c r="AL425" s="289">
        <f t="shared" ca="1" si="983"/>
        <v>0</v>
      </c>
    </row>
    <row r="426" spans="1:38" hidden="1" outlineLevel="1">
      <c r="A426" s="15"/>
      <c r="B426" s="15"/>
      <c r="C426" s="15"/>
      <c r="D426" s="15"/>
      <c r="E426" s="15"/>
      <c r="F426" s="15"/>
      <c r="G426" s="15"/>
      <c r="H426" s="289"/>
      <c r="I426" s="289"/>
      <c r="J426" s="289"/>
      <c r="K426" s="289"/>
      <c r="L426" s="289"/>
      <c r="M426" s="289"/>
      <c r="N426" s="289"/>
      <c r="O426" s="289"/>
      <c r="P426" s="289"/>
      <c r="Q426" s="289"/>
      <c r="R426" s="289"/>
      <c r="S426" s="289"/>
      <c r="T426" s="289"/>
      <c r="U426" s="289"/>
      <c r="V426" s="289"/>
      <c r="W426" s="289"/>
      <c r="X426" s="289"/>
      <c r="Y426" s="289"/>
      <c r="Z426" s="289"/>
      <c r="AA426" s="289"/>
      <c r="AB426" s="289"/>
      <c r="AC426" s="289"/>
      <c r="AD426" s="289"/>
      <c r="AE426" s="289"/>
      <c r="AF426" s="289"/>
      <c r="AG426" s="289"/>
      <c r="AH426" s="289"/>
      <c r="AI426" s="289"/>
      <c r="AJ426" s="289"/>
      <c r="AK426" s="289"/>
      <c r="AL426" s="289"/>
    </row>
    <row r="427" spans="1:38" hidden="1" outlineLevel="1">
      <c r="A427" s="387" t="s">
        <v>519</v>
      </c>
      <c r="B427" s="15"/>
      <c r="C427" s="15"/>
      <c r="D427" s="15"/>
      <c r="E427" s="15"/>
      <c r="F427" s="15"/>
      <c r="G427" s="15"/>
      <c r="H427" s="289"/>
      <c r="I427" s="289"/>
      <c r="J427" s="289"/>
      <c r="K427" s="289"/>
      <c r="L427" s="289"/>
      <c r="M427" s="289"/>
      <c r="N427" s="289"/>
      <c r="O427" s="289"/>
      <c r="P427" s="289"/>
      <c r="Q427" s="289"/>
      <c r="R427" s="289"/>
      <c r="S427" s="289"/>
      <c r="T427" s="289"/>
      <c r="U427" s="289"/>
      <c r="V427" s="289"/>
      <c r="W427" s="289"/>
      <c r="X427" s="289"/>
      <c r="Y427" s="289"/>
      <c r="Z427" s="289"/>
      <c r="AA427" s="289"/>
      <c r="AB427" s="289"/>
      <c r="AC427" s="289"/>
      <c r="AD427" s="289"/>
      <c r="AE427" s="289"/>
      <c r="AF427" s="289"/>
      <c r="AG427" s="289"/>
      <c r="AH427" s="289"/>
      <c r="AI427" s="289"/>
      <c r="AJ427" s="289"/>
      <c r="AK427" s="289"/>
      <c r="AL427" s="289"/>
    </row>
    <row r="428" spans="1:38" hidden="1" outlineLevel="1">
      <c r="A428" s="15" t="str">
        <f>A419</f>
        <v>District heating 1 (supplier-specific)</v>
      </c>
      <c r="B428" s="15"/>
      <c r="C428" s="15"/>
      <c r="D428" s="354"/>
      <c r="E428" s="354"/>
      <c r="F428" s="15"/>
      <c r="G428" s="15"/>
      <c r="H428" s="355" t="str">
        <f>VLOOKUP($A428,'ANNEX 1 Emission Factors'!$B$68:$AR$74,COLUMNS('ANNEX 1 Emission Factors'!$B:$H)+(H$6-2014),FALSE)</f>
        <v>Calculation in ANNEX 2</v>
      </c>
      <c r="I428" s="355" t="str">
        <f>VLOOKUP($A428,'ANNEX 1 Emission Factors'!$B$68:$AR$74,COLUMNS('ANNEX 1 Emission Factors'!$B:$H)+(I$6-2014),FALSE)</f>
        <v>Calculation in ANNEX 2</v>
      </c>
      <c r="J428" s="355" t="str">
        <f>VLOOKUP($A428,'ANNEX 1 Emission Factors'!$B$68:$AR$74,COLUMNS('ANNEX 1 Emission Factors'!$B:$H)+(J$6-2014),FALSE)</f>
        <v>Calculation in ANNEX 2</v>
      </c>
      <c r="K428" s="355" t="str">
        <f>VLOOKUP($A428,'ANNEX 1 Emission Factors'!$B$68:$AR$74,COLUMNS('ANNEX 1 Emission Factors'!$B:$H)+(K$6-2014),FALSE)</f>
        <v>Calculation in ANNEX 2</v>
      </c>
      <c r="L428" s="355" t="str">
        <f>VLOOKUP($A428,'ANNEX 1 Emission Factors'!$B$68:$AR$74,COLUMNS('ANNEX 1 Emission Factors'!$B:$H)+(L$6-2014),FALSE)</f>
        <v>Calculation in ANNEX 2</v>
      </c>
      <c r="M428" s="355" t="str">
        <f>VLOOKUP($A428,'ANNEX 1 Emission Factors'!$B$68:$AR$74,COLUMNS('ANNEX 1 Emission Factors'!$B:$H)+(M$6-2014),FALSE)</f>
        <v>Calculation in ANNEX 2</v>
      </c>
      <c r="N428" s="355" t="str">
        <f>VLOOKUP($A428,'ANNEX 1 Emission Factors'!$B$68:$AR$74,COLUMNS('ANNEX 1 Emission Factors'!$B:$H)+(N$6-2014),FALSE)</f>
        <v>Calculation in ANNEX 2</v>
      </c>
      <c r="O428" s="355" t="str">
        <f>VLOOKUP($A428,'ANNEX 1 Emission Factors'!$B$68:$AR$74,COLUMNS('ANNEX 1 Emission Factors'!$B:$H)+(O$6-2014),FALSE)</f>
        <v>Calculation in ANNEX 2</v>
      </c>
      <c r="P428" s="355" t="str">
        <f>VLOOKUP($A428,'ANNEX 1 Emission Factors'!$B$68:$AR$74,COLUMNS('ANNEX 1 Emission Factors'!$B:$H)+(P$6-2014),FALSE)</f>
        <v>Calculation in ANNEX 2</v>
      </c>
      <c r="Q428" s="355" t="str">
        <f>VLOOKUP($A428,'ANNEX 1 Emission Factors'!$B$68:$AR$74,COLUMNS('ANNEX 1 Emission Factors'!$B:$H)+(Q$6-2014),FALSE)</f>
        <v>Calculation in ANNEX 2</v>
      </c>
      <c r="R428" s="355" t="str">
        <f>VLOOKUP($A428,'ANNEX 1 Emission Factors'!$B$68:$AR$74,COLUMNS('ANNEX 1 Emission Factors'!$B:$H)+(R$6-2014),FALSE)</f>
        <v>Calculation in ANNEX 2</v>
      </c>
      <c r="S428" s="355" t="str">
        <f>VLOOKUP($A428,'ANNEX 1 Emission Factors'!$B$68:$AR$74,COLUMNS('ANNEX 1 Emission Factors'!$B:$H)+(S$6-2014),FALSE)</f>
        <v>Calculation in ANNEX 2</v>
      </c>
      <c r="T428" s="355" t="str">
        <f>VLOOKUP($A428,'ANNEX 1 Emission Factors'!$B$68:$AR$74,COLUMNS('ANNEX 1 Emission Factors'!$B:$H)+(T$6-2014),FALSE)</f>
        <v>Calculation in ANNEX 2</v>
      </c>
      <c r="U428" s="355" t="str">
        <f>VLOOKUP($A428,'ANNEX 1 Emission Factors'!$B$68:$AR$74,COLUMNS('ANNEX 1 Emission Factors'!$B:$H)+(U$6-2014),FALSE)</f>
        <v>Calculation in ANNEX 2</v>
      </c>
      <c r="V428" s="355" t="str">
        <f>VLOOKUP($A428,'ANNEX 1 Emission Factors'!$B$68:$AR$74,COLUMNS('ANNEX 1 Emission Factors'!$B:$H)+(V$6-2014),FALSE)</f>
        <v>Calculation in ANNEX 2</v>
      </c>
      <c r="W428" s="355" t="str">
        <f>VLOOKUP($A428,'ANNEX 1 Emission Factors'!$B$68:$AR$74,COLUMNS('ANNEX 1 Emission Factors'!$B:$H)+(W$6-2014),FALSE)</f>
        <v>Calculation in ANNEX 2</v>
      </c>
      <c r="X428" s="355" t="str">
        <f>VLOOKUP($A428,'ANNEX 1 Emission Factors'!$B$68:$AR$74,COLUMNS('ANNEX 1 Emission Factors'!$B:$H)+(X$6-2014),FALSE)</f>
        <v>Calculation in ANNEX 2</v>
      </c>
      <c r="Y428" s="355" t="str">
        <f>VLOOKUP($A428,'ANNEX 1 Emission Factors'!$B$68:$AR$74,COLUMNS('ANNEX 1 Emission Factors'!$B:$H)+(Y$6-2014),FALSE)</f>
        <v>Calculation in ANNEX 2</v>
      </c>
      <c r="Z428" s="355" t="str">
        <f>VLOOKUP($A428,'ANNEX 1 Emission Factors'!$B$68:$AR$74,COLUMNS('ANNEX 1 Emission Factors'!$B:$H)+(Z$6-2014),FALSE)</f>
        <v>Calculation in ANNEX 2</v>
      </c>
      <c r="AA428" s="355" t="str">
        <f>VLOOKUP($A428,'ANNEX 1 Emission Factors'!$B$68:$AR$74,COLUMNS('ANNEX 1 Emission Factors'!$B:$H)+(AA$6-2014),FALSE)</f>
        <v>Calculation in ANNEX 2</v>
      </c>
      <c r="AB428" s="355" t="str">
        <f>VLOOKUP($A428,'ANNEX 1 Emission Factors'!$B$68:$AR$74,COLUMNS('ANNEX 1 Emission Factors'!$B:$H)+(AB$6-2014),FALSE)</f>
        <v>Calculation in ANNEX 2</v>
      </c>
      <c r="AC428" s="355" t="str">
        <f>VLOOKUP($A428,'ANNEX 1 Emission Factors'!$B$68:$AR$74,COLUMNS('ANNEX 1 Emission Factors'!$B:$H)+(AC$6-2014),FALSE)</f>
        <v>Calculation in ANNEX 2</v>
      </c>
      <c r="AD428" s="355" t="str">
        <f>VLOOKUP($A428,'ANNEX 1 Emission Factors'!$B$68:$AR$74,COLUMNS('ANNEX 1 Emission Factors'!$B:$H)+(AD$6-2014),FALSE)</f>
        <v>Calculation in ANNEX 2</v>
      </c>
      <c r="AE428" s="355" t="str">
        <f>VLOOKUP($A428,'ANNEX 1 Emission Factors'!$B$68:$AR$74,COLUMNS('ANNEX 1 Emission Factors'!$B:$H)+(AE$6-2014),FALSE)</f>
        <v>Calculation in ANNEX 2</v>
      </c>
      <c r="AF428" s="355" t="str">
        <f>VLOOKUP($A428,'ANNEX 1 Emission Factors'!$B$68:$AR$74,COLUMNS('ANNEX 1 Emission Factors'!$B:$H)+(AF$6-2014),FALSE)</f>
        <v>Calculation in ANNEX 2</v>
      </c>
      <c r="AG428" s="355" t="str">
        <f>VLOOKUP($A428,'ANNEX 1 Emission Factors'!$B$68:$AR$74,COLUMNS('ANNEX 1 Emission Factors'!$B:$H)+(AG$6-2014),FALSE)</f>
        <v>Calculation in ANNEX 2</v>
      </c>
      <c r="AH428" s="355" t="str">
        <f>VLOOKUP($A428,'ANNEX 1 Emission Factors'!$B$68:$AR$74,COLUMNS('ANNEX 1 Emission Factors'!$B:$H)+(AH$6-2014),FALSE)</f>
        <v>Calculation in ANNEX 2</v>
      </c>
      <c r="AI428" s="355" t="str">
        <f>VLOOKUP($A428,'ANNEX 1 Emission Factors'!$B$68:$AR$74,COLUMNS('ANNEX 1 Emission Factors'!$B:$H)+(AI$6-2014),FALSE)</f>
        <v>Calculation in ANNEX 2</v>
      </c>
      <c r="AJ428" s="355" t="str">
        <f>VLOOKUP($A428,'ANNEX 1 Emission Factors'!$B$68:$AR$74,COLUMNS('ANNEX 1 Emission Factors'!$B:$H)+(AJ$6-2014),FALSE)</f>
        <v>Calculation in ANNEX 2</v>
      </c>
      <c r="AK428" s="355" t="str">
        <f>VLOOKUP($A428,'ANNEX 1 Emission Factors'!$B$68:$AR$74,COLUMNS('ANNEX 1 Emission Factors'!$B:$H)+(AK$6-2014),FALSE)</f>
        <v>Calculation in ANNEX 2</v>
      </c>
      <c r="AL428" s="355" t="str">
        <f>VLOOKUP($A428,'ANNEX 1 Emission Factors'!$B$68:$AR$74,COLUMNS('ANNEX 1 Emission Factors'!$B:$H)+(AL$6-2014),FALSE)</f>
        <v>Calculation in ANNEX 2</v>
      </c>
    </row>
    <row r="429" spans="1:38" hidden="1" outlineLevel="1">
      <c r="A429" s="15" t="str">
        <f>A420</f>
        <v>District heating 2 (supplier-specific)</v>
      </c>
      <c r="B429" s="15"/>
      <c r="C429" s="15"/>
      <c r="D429" s="354"/>
      <c r="E429" s="354"/>
      <c r="F429" s="15"/>
      <c r="G429" s="15"/>
      <c r="H429" s="355" t="str">
        <f>VLOOKUP($A429,'ANNEX 1 Emission Factors'!$B$68:$AR$74,COLUMNS('ANNEX 1 Emission Factors'!$B:$H)+(H$6-2014),FALSE)</f>
        <v>Calculation in ANNEX 2</v>
      </c>
      <c r="I429" s="355" t="str">
        <f>VLOOKUP($A429,'ANNEX 1 Emission Factors'!$B$68:$AR$74,COLUMNS('ANNEX 1 Emission Factors'!$B:$H)+(I$6-2014),FALSE)</f>
        <v>Calculation in ANNEX 2</v>
      </c>
      <c r="J429" s="355" t="str">
        <f>VLOOKUP($A429,'ANNEX 1 Emission Factors'!$B$68:$AR$74,COLUMNS('ANNEX 1 Emission Factors'!$B:$H)+(J$6-2014),FALSE)</f>
        <v>Calculation in ANNEX 2</v>
      </c>
      <c r="K429" s="355" t="str">
        <f>VLOOKUP($A429,'ANNEX 1 Emission Factors'!$B$68:$AR$74,COLUMNS('ANNEX 1 Emission Factors'!$B:$H)+(K$6-2014),FALSE)</f>
        <v>Calculation in ANNEX 2</v>
      </c>
      <c r="L429" s="355" t="str">
        <f>VLOOKUP($A429,'ANNEX 1 Emission Factors'!$B$68:$AR$74,COLUMNS('ANNEX 1 Emission Factors'!$B:$H)+(L$6-2014),FALSE)</f>
        <v>Calculation in ANNEX 2</v>
      </c>
      <c r="M429" s="355" t="str">
        <f>VLOOKUP($A429,'ANNEX 1 Emission Factors'!$B$68:$AR$74,COLUMNS('ANNEX 1 Emission Factors'!$B:$H)+(M$6-2014),FALSE)</f>
        <v>Calculation in ANNEX 2</v>
      </c>
      <c r="N429" s="355" t="str">
        <f>VLOOKUP($A429,'ANNEX 1 Emission Factors'!$B$68:$AR$74,COLUMNS('ANNEX 1 Emission Factors'!$B:$H)+(N$6-2014),FALSE)</f>
        <v>Calculation in ANNEX 2</v>
      </c>
      <c r="O429" s="355" t="str">
        <f>VLOOKUP($A429,'ANNEX 1 Emission Factors'!$B$68:$AR$74,COLUMNS('ANNEX 1 Emission Factors'!$B:$H)+(O$6-2014),FALSE)</f>
        <v>Calculation in ANNEX 2</v>
      </c>
      <c r="P429" s="355" t="str">
        <f>VLOOKUP($A429,'ANNEX 1 Emission Factors'!$B$68:$AR$74,COLUMNS('ANNEX 1 Emission Factors'!$B:$H)+(P$6-2014),FALSE)</f>
        <v>Calculation in ANNEX 2</v>
      </c>
      <c r="Q429" s="355" t="str">
        <f>VLOOKUP($A429,'ANNEX 1 Emission Factors'!$B$68:$AR$74,COLUMNS('ANNEX 1 Emission Factors'!$B:$H)+(Q$6-2014),FALSE)</f>
        <v>Calculation in ANNEX 2</v>
      </c>
      <c r="R429" s="355" t="str">
        <f>VLOOKUP($A429,'ANNEX 1 Emission Factors'!$B$68:$AR$74,COLUMNS('ANNEX 1 Emission Factors'!$B:$H)+(R$6-2014),FALSE)</f>
        <v>Calculation in ANNEX 2</v>
      </c>
      <c r="S429" s="355" t="str">
        <f>VLOOKUP($A429,'ANNEX 1 Emission Factors'!$B$68:$AR$74,COLUMNS('ANNEX 1 Emission Factors'!$B:$H)+(S$6-2014),FALSE)</f>
        <v>Calculation in ANNEX 2</v>
      </c>
      <c r="T429" s="355" t="str">
        <f>VLOOKUP($A429,'ANNEX 1 Emission Factors'!$B$68:$AR$74,COLUMNS('ANNEX 1 Emission Factors'!$B:$H)+(T$6-2014),FALSE)</f>
        <v>Calculation in ANNEX 2</v>
      </c>
      <c r="U429" s="355" t="str">
        <f>VLOOKUP($A429,'ANNEX 1 Emission Factors'!$B$68:$AR$74,COLUMNS('ANNEX 1 Emission Factors'!$B:$H)+(U$6-2014),FALSE)</f>
        <v>Calculation in ANNEX 2</v>
      </c>
      <c r="V429" s="355" t="str">
        <f>VLOOKUP($A429,'ANNEX 1 Emission Factors'!$B$68:$AR$74,COLUMNS('ANNEX 1 Emission Factors'!$B:$H)+(V$6-2014),FALSE)</f>
        <v>Calculation in ANNEX 2</v>
      </c>
      <c r="W429" s="355" t="str">
        <f>VLOOKUP($A429,'ANNEX 1 Emission Factors'!$B$68:$AR$74,COLUMNS('ANNEX 1 Emission Factors'!$B:$H)+(W$6-2014),FALSE)</f>
        <v>Calculation in ANNEX 2</v>
      </c>
      <c r="X429" s="355" t="str">
        <f>VLOOKUP($A429,'ANNEX 1 Emission Factors'!$B$68:$AR$74,COLUMNS('ANNEX 1 Emission Factors'!$B:$H)+(X$6-2014),FALSE)</f>
        <v>Calculation in ANNEX 2</v>
      </c>
      <c r="Y429" s="355" t="str">
        <f>VLOOKUP($A429,'ANNEX 1 Emission Factors'!$B$68:$AR$74,COLUMNS('ANNEX 1 Emission Factors'!$B:$H)+(Y$6-2014),FALSE)</f>
        <v>Calculation in ANNEX 2</v>
      </c>
      <c r="Z429" s="355" t="str">
        <f>VLOOKUP($A429,'ANNEX 1 Emission Factors'!$B$68:$AR$74,COLUMNS('ANNEX 1 Emission Factors'!$B:$H)+(Z$6-2014),FALSE)</f>
        <v>Calculation in ANNEX 2</v>
      </c>
      <c r="AA429" s="355" t="str">
        <f>VLOOKUP($A429,'ANNEX 1 Emission Factors'!$B$68:$AR$74,COLUMNS('ANNEX 1 Emission Factors'!$B:$H)+(AA$6-2014),FALSE)</f>
        <v>Calculation in ANNEX 2</v>
      </c>
      <c r="AB429" s="355" t="str">
        <f>VLOOKUP($A429,'ANNEX 1 Emission Factors'!$B$68:$AR$74,COLUMNS('ANNEX 1 Emission Factors'!$B:$H)+(AB$6-2014),FALSE)</f>
        <v>Calculation in ANNEX 2</v>
      </c>
      <c r="AC429" s="355" t="str">
        <f>VLOOKUP($A429,'ANNEX 1 Emission Factors'!$B$68:$AR$74,COLUMNS('ANNEX 1 Emission Factors'!$B:$H)+(AC$6-2014),FALSE)</f>
        <v>Calculation in ANNEX 2</v>
      </c>
      <c r="AD429" s="355" t="str">
        <f>VLOOKUP($A429,'ANNEX 1 Emission Factors'!$B$68:$AR$74,COLUMNS('ANNEX 1 Emission Factors'!$B:$H)+(AD$6-2014),FALSE)</f>
        <v>Calculation in ANNEX 2</v>
      </c>
      <c r="AE429" s="355" t="str">
        <f>VLOOKUP($A429,'ANNEX 1 Emission Factors'!$B$68:$AR$74,COLUMNS('ANNEX 1 Emission Factors'!$B:$H)+(AE$6-2014),FALSE)</f>
        <v>Calculation in ANNEX 2</v>
      </c>
      <c r="AF429" s="355" t="str">
        <f>VLOOKUP($A429,'ANNEX 1 Emission Factors'!$B$68:$AR$74,COLUMNS('ANNEX 1 Emission Factors'!$B:$H)+(AF$6-2014),FALSE)</f>
        <v>Calculation in ANNEX 2</v>
      </c>
      <c r="AG429" s="355" t="str">
        <f>VLOOKUP($A429,'ANNEX 1 Emission Factors'!$B$68:$AR$74,COLUMNS('ANNEX 1 Emission Factors'!$B:$H)+(AG$6-2014),FALSE)</f>
        <v>Calculation in ANNEX 2</v>
      </c>
      <c r="AH429" s="355" t="str">
        <f>VLOOKUP($A429,'ANNEX 1 Emission Factors'!$B$68:$AR$74,COLUMNS('ANNEX 1 Emission Factors'!$B:$H)+(AH$6-2014),FALSE)</f>
        <v>Calculation in ANNEX 2</v>
      </c>
      <c r="AI429" s="355" t="str">
        <f>VLOOKUP($A429,'ANNEX 1 Emission Factors'!$B$68:$AR$74,COLUMNS('ANNEX 1 Emission Factors'!$B:$H)+(AI$6-2014),FALSE)</f>
        <v>Calculation in ANNEX 2</v>
      </c>
      <c r="AJ429" s="355" t="str">
        <f>VLOOKUP($A429,'ANNEX 1 Emission Factors'!$B$68:$AR$74,COLUMNS('ANNEX 1 Emission Factors'!$B:$H)+(AJ$6-2014),FALSE)</f>
        <v>Calculation in ANNEX 2</v>
      </c>
      <c r="AK429" s="355" t="str">
        <f>VLOOKUP($A429,'ANNEX 1 Emission Factors'!$B$68:$AR$74,COLUMNS('ANNEX 1 Emission Factors'!$B:$H)+(AK$6-2014),FALSE)</f>
        <v>Calculation in ANNEX 2</v>
      </c>
      <c r="AL429" s="355" t="str">
        <f>VLOOKUP($A429,'ANNEX 1 Emission Factors'!$B$68:$AR$74,COLUMNS('ANNEX 1 Emission Factors'!$B:$H)+(AL$6-2014),FALSE)</f>
        <v>Calculation in ANNEX 2</v>
      </c>
    </row>
    <row r="430" spans="1:38" hidden="1" outlineLevel="1">
      <c r="A430" s="15" t="str">
        <f>A421</f>
        <v>District heating 3 (supplier-specific)</v>
      </c>
      <c r="B430" s="15"/>
      <c r="C430" s="15"/>
      <c r="D430" s="354"/>
      <c r="E430" s="354"/>
      <c r="F430" s="15"/>
      <c r="G430" s="15"/>
      <c r="H430" s="355" t="str">
        <f>VLOOKUP($A430,'ANNEX 1 Emission Factors'!$B$68:$AR$74,COLUMNS('ANNEX 1 Emission Factors'!$B:$H)+(H$6-2014),FALSE)</f>
        <v>Calculation in ANNEX 2</v>
      </c>
      <c r="I430" s="355" t="str">
        <f>VLOOKUP($A430,'ANNEX 1 Emission Factors'!$B$68:$AR$74,COLUMNS('ANNEX 1 Emission Factors'!$B:$H)+(I$6-2014),FALSE)</f>
        <v>Calculation in ANNEX 2</v>
      </c>
      <c r="J430" s="355" t="str">
        <f>VLOOKUP($A430,'ANNEX 1 Emission Factors'!$B$68:$AR$74,COLUMNS('ANNEX 1 Emission Factors'!$B:$H)+(J$6-2014),FALSE)</f>
        <v>Calculation in ANNEX 2</v>
      </c>
      <c r="K430" s="355" t="str">
        <f>VLOOKUP($A430,'ANNEX 1 Emission Factors'!$B$68:$AR$74,COLUMNS('ANNEX 1 Emission Factors'!$B:$H)+(K$6-2014),FALSE)</f>
        <v>Calculation in ANNEX 2</v>
      </c>
      <c r="L430" s="355" t="str">
        <f>VLOOKUP($A430,'ANNEX 1 Emission Factors'!$B$68:$AR$74,COLUMNS('ANNEX 1 Emission Factors'!$B:$H)+(L$6-2014),FALSE)</f>
        <v>Calculation in ANNEX 2</v>
      </c>
      <c r="M430" s="355" t="str">
        <f>VLOOKUP($A430,'ANNEX 1 Emission Factors'!$B$68:$AR$74,COLUMNS('ANNEX 1 Emission Factors'!$B:$H)+(M$6-2014),FALSE)</f>
        <v>Calculation in ANNEX 2</v>
      </c>
      <c r="N430" s="355" t="str">
        <f>VLOOKUP($A430,'ANNEX 1 Emission Factors'!$B$68:$AR$74,COLUMNS('ANNEX 1 Emission Factors'!$B:$H)+(N$6-2014),FALSE)</f>
        <v>Calculation in ANNEX 2</v>
      </c>
      <c r="O430" s="355" t="str">
        <f>VLOOKUP($A430,'ANNEX 1 Emission Factors'!$B$68:$AR$74,COLUMNS('ANNEX 1 Emission Factors'!$B:$H)+(O$6-2014),FALSE)</f>
        <v>Calculation in ANNEX 2</v>
      </c>
      <c r="P430" s="355" t="str">
        <f>VLOOKUP($A430,'ANNEX 1 Emission Factors'!$B$68:$AR$74,COLUMNS('ANNEX 1 Emission Factors'!$B:$H)+(P$6-2014),FALSE)</f>
        <v>Calculation in ANNEX 2</v>
      </c>
      <c r="Q430" s="355" t="str">
        <f>VLOOKUP($A430,'ANNEX 1 Emission Factors'!$B$68:$AR$74,COLUMNS('ANNEX 1 Emission Factors'!$B:$H)+(Q$6-2014),FALSE)</f>
        <v>Calculation in ANNEX 2</v>
      </c>
      <c r="R430" s="355" t="str">
        <f>VLOOKUP($A430,'ANNEX 1 Emission Factors'!$B$68:$AR$74,COLUMNS('ANNEX 1 Emission Factors'!$B:$H)+(R$6-2014),FALSE)</f>
        <v>Calculation in ANNEX 2</v>
      </c>
      <c r="S430" s="355" t="str">
        <f>VLOOKUP($A430,'ANNEX 1 Emission Factors'!$B$68:$AR$74,COLUMNS('ANNEX 1 Emission Factors'!$B:$H)+(S$6-2014),FALSE)</f>
        <v>Calculation in ANNEX 2</v>
      </c>
      <c r="T430" s="355" t="str">
        <f>VLOOKUP($A430,'ANNEX 1 Emission Factors'!$B$68:$AR$74,COLUMNS('ANNEX 1 Emission Factors'!$B:$H)+(T$6-2014),FALSE)</f>
        <v>Calculation in ANNEX 2</v>
      </c>
      <c r="U430" s="355" t="str">
        <f>VLOOKUP($A430,'ANNEX 1 Emission Factors'!$B$68:$AR$74,COLUMNS('ANNEX 1 Emission Factors'!$B:$H)+(U$6-2014),FALSE)</f>
        <v>Calculation in ANNEX 2</v>
      </c>
      <c r="V430" s="355" t="str">
        <f>VLOOKUP($A430,'ANNEX 1 Emission Factors'!$B$68:$AR$74,COLUMNS('ANNEX 1 Emission Factors'!$B:$H)+(V$6-2014),FALSE)</f>
        <v>Calculation in ANNEX 2</v>
      </c>
      <c r="W430" s="355" t="str">
        <f>VLOOKUP($A430,'ANNEX 1 Emission Factors'!$B$68:$AR$74,COLUMNS('ANNEX 1 Emission Factors'!$B:$H)+(W$6-2014),FALSE)</f>
        <v>Calculation in ANNEX 2</v>
      </c>
      <c r="X430" s="355" t="str">
        <f>VLOOKUP($A430,'ANNEX 1 Emission Factors'!$B$68:$AR$74,COLUMNS('ANNEX 1 Emission Factors'!$B:$H)+(X$6-2014),FALSE)</f>
        <v>Calculation in ANNEX 2</v>
      </c>
      <c r="Y430" s="355" t="str">
        <f>VLOOKUP($A430,'ANNEX 1 Emission Factors'!$B$68:$AR$74,COLUMNS('ANNEX 1 Emission Factors'!$B:$H)+(Y$6-2014),FALSE)</f>
        <v>Calculation in ANNEX 2</v>
      </c>
      <c r="Z430" s="355" t="str">
        <f>VLOOKUP($A430,'ANNEX 1 Emission Factors'!$B$68:$AR$74,COLUMNS('ANNEX 1 Emission Factors'!$B:$H)+(Z$6-2014),FALSE)</f>
        <v>Calculation in ANNEX 2</v>
      </c>
      <c r="AA430" s="355" t="str">
        <f>VLOOKUP($A430,'ANNEX 1 Emission Factors'!$B$68:$AR$74,COLUMNS('ANNEX 1 Emission Factors'!$B:$H)+(AA$6-2014),FALSE)</f>
        <v>Calculation in ANNEX 2</v>
      </c>
      <c r="AB430" s="355" t="str">
        <f>VLOOKUP($A430,'ANNEX 1 Emission Factors'!$B$68:$AR$74,COLUMNS('ANNEX 1 Emission Factors'!$B:$H)+(AB$6-2014),FALSE)</f>
        <v>Calculation in ANNEX 2</v>
      </c>
      <c r="AC430" s="355" t="str">
        <f>VLOOKUP($A430,'ANNEX 1 Emission Factors'!$B$68:$AR$74,COLUMNS('ANNEX 1 Emission Factors'!$B:$H)+(AC$6-2014),FALSE)</f>
        <v>Calculation in ANNEX 2</v>
      </c>
      <c r="AD430" s="355" t="str">
        <f>VLOOKUP($A430,'ANNEX 1 Emission Factors'!$B$68:$AR$74,COLUMNS('ANNEX 1 Emission Factors'!$B:$H)+(AD$6-2014),FALSE)</f>
        <v>Calculation in ANNEX 2</v>
      </c>
      <c r="AE430" s="355" t="str">
        <f>VLOOKUP($A430,'ANNEX 1 Emission Factors'!$B$68:$AR$74,COLUMNS('ANNEX 1 Emission Factors'!$B:$H)+(AE$6-2014),FALSE)</f>
        <v>Calculation in ANNEX 2</v>
      </c>
      <c r="AF430" s="355" t="str">
        <f>VLOOKUP($A430,'ANNEX 1 Emission Factors'!$B$68:$AR$74,COLUMNS('ANNEX 1 Emission Factors'!$B:$H)+(AF$6-2014),FALSE)</f>
        <v>Calculation in ANNEX 2</v>
      </c>
      <c r="AG430" s="355" t="str">
        <f>VLOOKUP($A430,'ANNEX 1 Emission Factors'!$B$68:$AR$74,COLUMNS('ANNEX 1 Emission Factors'!$B:$H)+(AG$6-2014),FALSE)</f>
        <v>Calculation in ANNEX 2</v>
      </c>
      <c r="AH430" s="355" t="str">
        <f>VLOOKUP($A430,'ANNEX 1 Emission Factors'!$B$68:$AR$74,COLUMNS('ANNEX 1 Emission Factors'!$B:$H)+(AH$6-2014),FALSE)</f>
        <v>Calculation in ANNEX 2</v>
      </c>
      <c r="AI430" s="355" t="str">
        <f>VLOOKUP($A430,'ANNEX 1 Emission Factors'!$B$68:$AR$74,COLUMNS('ANNEX 1 Emission Factors'!$B:$H)+(AI$6-2014),FALSE)</f>
        <v>Calculation in ANNEX 2</v>
      </c>
      <c r="AJ430" s="355" t="str">
        <f>VLOOKUP($A430,'ANNEX 1 Emission Factors'!$B$68:$AR$74,COLUMNS('ANNEX 1 Emission Factors'!$B:$H)+(AJ$6-2014),FALSE)</f>
        <v>Calculation in ANNEX 2</v>
      </c>
      <c r="AK430" s="355" t="str">
        <f>VLOOKUP($A430,'ANNEX 1 Emission Factors'!$B$68:$AR$74,COLUMNS('ANNEX 1 Emission Factors'!$B:$H)+(AK$6-2014),FALSE)</f>
        <v>Calculation in ANNEX 2</v>
      </c>
      <c r="AL430" s="355" t="str">
        <f>VLOOKUP($A430,'ANNEX 1 Emission Factors'!$B$68:$AR$74,COLUMNS('ANNEX 1 Emission Factors'!$B:$H)+(AL$6-2014),FALSE)</f>
        <v>Calculation in ANNEX 2</v>
      </c>
    </row>
    <row r="431" spans="1:38" hidden="1" outlineLevel="1">
      <c r="A431" s="15" t="str">
        <f>A422</f>
        <v>Heating-Mix Germany (source DGNB, 2018)</v>
      </c>
      <c r="B431" s="15"/>
      <c r="C431" s="15"/>
      <c r="D431" s="354"/>
      <c r="E431" s="354"/>
      <c r="F431" s="15"/>
      <c r="G431" s="15"/>
      <c r="H431" s="355">
        <f>VLOOKUP($A431,'ANNEX 1 Emission Factors'!$B$68:$AR$74,COLUMNS('ANNEX 1 Emission Factors'!$B:$H)+(H$6-2014),FALSE)</f>
        <v>0.23100000000000001</v>
      </c>
      <c r="I431" s="355">
        <f>VLOOKUP($A431,'ANNEX 1 Emission Factors'!$B$68:$AR$74,COLUMNS('ANNEX 1 Emission Factors'!$B:$H)+(I$6-2014),FALSE)</f>
        <v>0.23100000000000001</v>
      </c>
      <c r="J431" s="355">
        <f>VLOOKUP($A431,'ANNEX 1 Emission Factors'!$B$68:$AR$74,COLUMNS('ANNEX 1 Emission Factors'!$B:$H)+(J$6-2014),FALSE)</f>
        <v>0.23100000000000001</v>
      </c>
      <c r="K431" s="355">
        <f>VLOOKUP($A431,'ANNEX 1 Emission Factors'!$B$68:$AR$74,COLUMNS('ANNEX 1 Emission Factors'!$B:$H)+(K$6-2014),FALSE)</f>
        <v>0.23100000000000001</v>
      </c>
      <c r="L431" s="355">
        <f>VLOOKUP($A431,'ANNEX 1 Emission Factors'!$B$68:$AR$74,COLUMNS('ANNEX 1 Emission Factors'!$B:$H)+(L$6-2014),FALSE)</f>
        <v>0.23100000000000001</v>
      </c>
      <c r="M431" s="355">
        <f>VLOOKUP($A431,'ANNEX 1 Emission Factors'!$B$68:$AR$74,COLUMNS('ANNEX 1 Emission Factors'!$B:$H)+(M$6-2014),FALSE)</f>
        <v>0.23100000000000001</v>
      </c>
      <c r="N431" s="355">
        <f>VLOOKUP($A431,'ANNEX 1 Emission Factors'!$B$68:$AR$74,COLUMNS('ANNEX 1 Emission Factors'!$B:$H)+(N$6-2014),FALSE)</f>
        <v>0.23100000000000001</v>
      </c>
      <c r="O431" s="355">
        <f>VLOOKUP($A431,'ANNEX 1 Emission Factors'!$B$68:$AR$74,COLUMNS('ANNEX 1 Emission Factors'!$B:$H)+(O$6-2014),FALSE)</f>
        <v>0.23100000000000001</v>
      </c>
      <c r="P431" s="355">
        <f>VLOOKUP($A431,'ANNEX 1 Emission Factors'!$B$68:$AR$74,COLUMNS('ANNEX 1 Emission Factors'!$B:$H)+(P$6-2014),FALSE)</f>
        <v>0.23100000000000001</v>
      </c>
      <c r="Q431" s="355">
        <f>VLOOKUP($A431,'ANNEX 1 Emission Factors'!$B$68:$AR$74,COLUMNS('ANNEX 1 Emission Factors'!$B:$H)+(Q$6-2014),FALSE)</f>
        <v>0.23100000000000001</v>
      </c>
      <c r="R431" s="355">
        <f>VLOOKUP($A431,'ANNEX 1 Emission Factors'!$B$68:$AR$74,COLUMNS('ANNEX 1 Emission Factors'!$B:$H)+(R$6-2014),FALSE)</f>
        <v>0.23100000000000001</v>
      </c>
      <c r="S431" s="355">
        <f>VLOOKUP($A431,'ANNEX 1 Emission Factors'!$B$68:$AR$74,COLUMNS('ANNEX 1 Emission Factors'!$B:$H)+(S$6-2014),FALSE)</f>
        <v>0.23100000000000001</v>
      </c>
      <c r="T431" s="355">
        <f>VLOOKUP($A431,'ANNEX 1 Emission Factors'!$B$68:$AR$74,COLUMNS('ANNEX 1 Emission Factors'!$B:$H)+(T$6-2014),FALSE)</f>
        <v>0.23100000000000001</v>
      </c>
      <c r="U431" s="355">
        <f>VLOOKUP($A431,'ANNEX 1 Emission Factors'!$B$68:$AR$74,COLUMNS('ANNEX 1 Emission Factors'!$B:$H)+(U$6-2014),FALSE)</f>
        <v>0.23100000000000001</v>
      </c>
      <c r="V431" s="355">
        <f>VLOOKUP($A431,'ANNEX 1 Emission Factors'!$B$68:$AR$74,COLUMNS('ANNEX 1 Emission Factors'!$B:$H)+(V$6-2014),FALSE)</f>
        <v>0.23100000000000001</v>
      </c>
      <c r="W431" s="355">
        <f>VLOOKUP($A431,'ANNEX 1 Emission Factors'!$B$68:$AR$74,COLUMNS('ANNEX 1 Emission Factors'!$B:$H)+(W$6-2014),FALSE)</f>
        <v>0.23100000000000001</v>
      </c>
      <c r="X431" s="355">
        <f>VLOOKUP($A431,'ANNEX 1 Emission Factors'!$B$68:$AR$74,COLUMNS('ANNEX 1 Emission Factors'!$B:$H)+(X$6-2014),FALSE)</f>
        <v>0.23100000000000001</v>
      </c>
      <c r="Y431" s="355">
        <f>VLOOKUP($A431,'ANNEX 1 Emission Factors'!$B$68:$AR$74,COLUMNS('ANNEX 1 Emission Factors'!$B:$H)+(Y$6-2014),FALSE)</f>
        <v>0.23100000000000001</v>
      </c>
      <c r="Z431" s="355">
        <f>VLOOKUP($A431,'ANNEX 1 Emission Factors'!$B$68:$AR$74,COLUMNS('ANNEX 1 Emission Factors'!$B:$H)+(Z$6-2014),FALSE)</f>
        <v>0.23100000000000001</v>
      </c>
      <c r="AA431" s="355">
        <f>VLOOKUP($A431,'ANNEX 1 Emission Factors'!$B$68:$AR$74,COLUMNS('ANNEX 1 Emission Factors'!$B:$H)+(AA$6-2014),FALSE)</f>
        <v>0.23100000000000001</v>
      </c>
      <c r="AB431" s="355">
        <f>VLOOKUP($A431,'ANNEX 1 Emission Factors'!$B$68:$AR$74,COLUMNS('ANNEX 1 Emission Factors'!$B:$H)+(AB$6-2014),FALSE)</f>
        <v>0.23100000000000001</v>
      </c>
      <c r="AC431" s="355">
        <f>VLOOKUP($A431,'ANNEX 1 Emission Factors'!$B$68:$AR$74,COLUMNS('ANNEX 1 Emission Factors'!$B:$H)+(AC$6-2014),FALSE)</f>
        <v>0.23100000000000001</v>
      </c>
      <c r="AD431" s="355">
        <f>VLOOKUP($A431,'ANNEX 1 Emission Factors'!$B$68:$AR$74,COLUMNS('ANNEX 1 Emission Factors'!$B:$H)+(AD$6-2014),FALSE)</f>
        <v>0.23100000000000001</v>
      </c>
      <c r="AE431" s="355">
        <f>VLOOKUP($A431,'ANNEX 1 Emission Factors'!$B$68:$AR$74,COLUMNS('ANNEX 1 Emission Factors'!$B:$H)+(AE$6-2014),FALSE)</f>
        <v>0.23100000000000001</v>
      </c>
      <c r="AF431" s="355">
        <f>VLOOKUP($A431,'ANNEX 1 Emission Factors'!$B$68:$AR$74,COLUMNS('ANNEX 1 Emission Factors'!$B:$H)+(AF$6-2014),FALSE)</f>
        <v>0.23100000000000001</v>
      </c>
      <c r="AG431" s="355">
        <f>VLOOKUP($A431,'ANNEX 1 Emission Factors'!$B$68:$AR$74,COLUMNS('ANNEX 1 Emission Factors'!$B:$H)+(AG$6-2014),FALSE)</f>
        <v>0.23100000000000001</v>
      </c>
      <c r="AH431" s="355">
        <f>VLOOKUP($A431,'ANNEX 1 Emission Factors'!$B$68:$AR$74,COLUMNS('ANNEX 1 Emission Factors'!$B:$H)+(AH$6-2014),FALSE)</f>
        <v>0.23100000000000001</v>
      </c>
      <c r="AI431" s="355">
        <f>VLOOKUP($A431,'ANNEX 1 Emission Factors'!$B$68:$AR$74,COLUMNS('ANNEX 1 Emission Factors'!$B:$H)+(AI$6-2014),FALSE)</f>
        <v>0.23100000000000001</v>
      </c>
      <c r="AJ431" s="355">
        <f>VLOOKUP($A431,'ANNEX 1 Emission Factors'!$B$68:$AR$74,COLUMNS('ANNEX 1 Emission Factors'!$B:$H)+(AJ$6-2014),FALSE)</f>
        <v>0.23100000000000001</v>
      </c>
      <c r="AK431" s="355">
        <f>VLOOKUP($A431,'ANNEX 1 Emission Factors'!$B$68:$AR$74,COLUMNS('ANNEX 1 Emission Factors'!$B:$H)+(AK$6-2014),FALSE)</f>
        <v>0.23100000000000001</v>
      </c>
      <c r="AL431" s="355">
        <f>VLOOKUP($A431,'ANNEX 1 Emission Factors'!$B$68:$AR$74,COLUMNS('ANNEX 1 Emission Factors'!$B:$H)+(AL$6-2014),FALSE)</f>
        <v>0.23100000000000001</v>
      </c>
    </row>
    <row r="432" spans="1:38" hidden="1" outlineLevel="1">
      <c r="A432" s="15" t="str">
        <f t="shared" ref="A432:A434" si="985">A423</f>
        <v>District cooling 1 (supplier-specific)</v>
      </c>
      <c r="B432" s="15"/>
      <c r="C432" s="15"/>
      <c r="D432" s="354"/>
      <c r="E432" s="354"/>
      <c r="F432" s="15"/>
      <c r="G432" s="15"/>
      <c r="H432" s="355" t="str">
        <f>VLOOKUP($A432,'ANNEX 1 Emission Factors'!$B$68:$AR$74,COLUMNS('ANNEX 1 Emission Factors'!$B:$H)+(H$6-2014),FALSE)</f>
        <v>Calculation in ANNEX 2</v>
      </c>
      <c r="I432" s="355" t="str">
        <f>VLOOKUP($A432,'ANNEX 1 Emission Factors'!$B$68:$AR$74,COLUMNS('ANNEX 1 Emission Factors'!$B:$H)+(I$6-2014),FALSE)</f>
        <v>Calculation in ANNEX 2</v>
      </c>
      <c r="J432" s="355" t="str">
        <f>VLOOKUP($A432,'ANNEX 1 Emission Factors'!$B$68:$AR$74,COLUMNS('ANNEX 1 Emission Factors'!$B:$H)+(J$6-2014),FALSE)</f>
        <v>Calculation in ANNEX 2</v>
      </c>
      <c r="K432" s="355" t="str">
        <f>VLOOKUP($A432,'ANNEX 1 Emission Factors'!$B$68:$AR$74,COLUMNS('ANNEX 1 Emission Factors'!$B:$H)+(K$6-2014),FALSE)</f>
        <v>Calculation in ANNEX 2</v>
      </c>
      <c r="L432" s="355" t="str">
        <f>VLOOKUP($A432,'ANNEX 1 Emission Factors'!$B$68:$AR$74,COLUMNS('ANNEX 1 Emission Factors'!$B:$H)+(L$6-2014),FALSE)</f>
        <v>Calculation in ANNEX 2</v>
      </c>
      <c r="M432" s="355" t="str">
        <f>VLOOKUP($A432,'ANNEX 1 Emission Factors'!$B$68:$AR$74,COLUMNS('ANNEX 1 Emission Factors'!$B:$H)+(M$6-2014),FALSE)</f>
        <v>Calculation in ANNEX 2</v>
      </c>
      <c r="N432" s="355" t="str">
        <f>VLOOKUP($A432,'ANNEX 1 Emission Factors'!$B$68:$AR$74,COLUMNS('ANNEX 1 Emission Factors'!$B:$H)+(N$6-2014),FALSE)</f>
        <v>Calculation in ANNEX 2</v>
      </c>
      <c r="O432" s="355" t="str">
        <f>VLOOKUP($A432,'ANNEX 1 Emission Factors'!$B$68:$AR$74,COLUMNS('ANNEX 1 Emission Factors'!$B:$H)+(O$6-2014),FALSE)</f>
        <v>Calculation in ANNEX 2</v>
      </c>
      <c r="P432" s="355" t="str">
        <f>VLOOKUP($A432,'ANNEX 1 Emission Factors'!$B$68:$AR$74,COLUMNS('ANNEX 1 Emission Factors'!$B:$H)+(P$6-2014),FALSE)</f>
        <v>Calculation in ANNEX 2</v>
      </c>
      <c r="Q432" s="355" t="str">
        <f>VLOOKUP($A432,'ANNEX 1 Emission Factors'!$B$68:$AR$74,COLUMNS('ANNEX 1 Emission Factors'!$B:$H)+(Q$6-2014),FALSE)</f>
        <v>Calculation in ANNEX 2</v>
      </c>
      <c r="R432" s="355" t="str">
        <f>VLOOKUP($A432,'ANNEX 1 Emission Factors'!$B$68:$AR$74,COLUMNS('ANNEX 1 Emission Factors'!$B:$H)+(R$6-2014),FALSE)</f>
        <v>Calculation in ANNEX 2</v>
      </c>
      <c r="S432" s="355" t="str">
        <f>VLOOKUP($A432,'ANNEX 1 Emission Factors'!$B$68:$AR$74,COLUMNS('ANNEX 1 Emission Factors'!$B:$H)+(S$6-2014),FALSE)</f>
        <v>Calculation in ANNEX 2</v>
      </c>
      <c r="T432" s="355" t="str">
        <f>VLOOKUP($A432,'ANNEX 1 Emission Factors'!$B$68:$AR$74,COLUMNS('ANNEX 1 Emission Factors'!$B:$H)+(T$6-2014),FALSE)</f>
        <v>Calculation in ANNEX 2</v>
      </c>
      <c r="U432" s="355" t="str">
        <f>VLOOKUP($A432,'ANNEX 1 Emission Factors'!$B$68:$AR$74,COLUMNS('ANNEX 1 Emission Factors'!$B:$H)+(U$6-2014),FALSE)</f>
        <v>Calculation in ANNEX 2</v>
      </c>
      <c r="V432" s="355" t="str">
        <f>VLOOKUP($A432,'ANNEX 1 Emission Factors'!$B$68:$AR$74,COLUMNS('ANNEX 1 Emission Factors'!$B:$H)+(V$6-2014),FALSE)</f>
        <v>Calculation in ANNEX 2</v>
      </c>
      <c r="W432" s="355" t="str">
        <f>VLOOKUP($A432,'ANNEX 1 Emission Factors'!$B$68:$AR$74,COLUMNS('ANNEX 1 Emission Factors'!$B:$H)+(W$6-2014),FALSE)</f>
        <v>Calculation in ANNEX 2</v>
      </c>
      <c r="X432" s="355" t="str">
        <f>VLOOKUP($A432,'ANNEX 1 Emission Factors'!$B$68:$AR$74,COLUMNS('ANNEX 1 Emission Factors'!$B:$H)+(X$6-2014),FALSE)</f>
        <v>Calculation in ANNEX 2</v>
      </c>
      <c r="Y432" s="355" t="str">
        <f>VLOOKUP($A432,'ANNEX 1 Emission Factors'!$B$68:$AR$74,COLUMNS('ANNEX 1 Emission Factors'!$B:$H)+(Y$6-2014),FALSE)</f>
        <v>Calculation in ANNEX 2</v>
      </c>
      <c r="Z432" s="355" t="str">
        <f>VLOOKUP($A432,'ANNEX 1 Emission Factors'!$B$68:$AR$74,COLUMNS('ANNEX 1 Emission Factors'!$B:$H)+(Z$6-2014),FALSE)</f>
        <v>Calculation in ANNEX 2</v>
      </c>
      <c r="AA432" s="355" t="str">
        <f>VLOOKUP($A432,'ANNEX 1 Emission Factors'!$B$68:$AR$74,COLUMNS('ANNEX 1 Emission Factors'!$B:$H)+(AA$6-2014),FALSE)</f>
        <v>Calculation in ANNEX 2</v>
      </c>
      <c r="AB432" s="355" t="str">
        <f>VLOOKUP($A432,'ANNEX 1 Emission Factors'!$B$68:$AR$74,COLUMNS('ANNEX 1 Emission Factors'!$B:$H)+(AB$6-2014),FALSE)</f>
        <v>Calculation in ANNEX 2</v>
      </c>
      <c r="AC432" s="355" t="str">
        <f>VLOOKUP($A432,'ANNEX 1 Emission Factors'!$B$68:$AR$74,COLUMNS('ANNEX 1 Emission Factors'!$B:$H)+(AC$6-2014),FALSE)</f>
        <v>Calculation in ANNEX 2</v>
      </c>
      <c r="AD432" s="355" t="str">
        <f>VLOOKUP($A432,'ANNEX 1 Emission Factors'!$B$68:$AR$74,COLUMNS('ANNEX 1 Emission Factors'!$B:$H)+(AD$6-2014),FALSE)</f>
        <v>Calculation in ANNEX 2</v>
      </c>
      <c r="AE432" s="355" t="str">
        <f>VLOOKUP($A432,'ANNEX 1 Emission Factors'!$B$68:$AR$74,COLUMNS('ANNEX 1 Emission Factors'!$B:$H)+(AE$6-2014),FALSE)</f>
        <v>Calculation in ANNEX 2</v>
      </c>
      <c r="AF432" s="355" t="str">
        <f>VLOOKUP($A432,'ANNEX 1 Emission Factors'!$B$68:$AR$74,COLUMNS('ANNEX 1 Emission Factors'!$B:$H)+(AF$6-2014),FALSE)</f>
        <v>Calculation in ANNEX 2</v>
      </c>
      <c r="AG432" s="355" t="str">
        <f>VLOOKUP($A432,'ANNEX 1 Emission Factors'!$B$68:$AR$74,COLUMNS('ANNEX 1 Emission Factors'!$B:$H)+(AG$6-2014),FALSE)</f>
        <v>Calculation in ANNEX 2</v>
      </c>
      <c r="AH432" s="355" t="str">
        <f>VLOOKUP($A432,'ANNEX 1 Emission Factors'!$B$68:$AR$74,COLUMNS('ANNEX 1 Emission Factors'!$B:$H)+(AH$6-2014),FALSE)</f>
        <v>Calculation in ANNEX 2</v>
      </c>
      <c r="AI432" s="355" t="str">
        <f>VLOOKUP($A432,'ANNEX 1 Emission Factors'!$B$68:$AR$74,COLUMNS('ANNEX 1 Emission Factors'!$B:$H)+(AI$6-2014),FALSE)</f>
        <v>Calculation in ANNEX 2</v>
      </c>
      <c r="AJ432" s="355" t="str">
        <f>VLOOKUP($A432,'ANNEX 1 Emission Factors'!$B$68:$AR$74,COLUMNS('ANNEX 1 Emission Factors'!$B:$H)+(AJ$6-2014),FALSE)</f>
        <v>Calculation in ANNEX 2</v>
      </c>
      <c r="AK432" s="355" t="str">
        <f>VLOOKUP($A432,'ANNEX 1 Emission Factors'!$B$68:$AR$74,COLUMNS('ANNEX 1 Emission Factors'!$B:$H)+(AK$6-2014),FALSE)</f>
        <v>Calculation in ANNEX 2</v>
      </c>
      <c r="AL432" s="355" t="str">
        <f>VLOOKUP($A432,'ANNEX 1 Emission Factors'!$B$68:$AR$74,COLUMNS('ANNEX 1 Emission Factors'!$B:$H)+(AL$6-2014),FALSE)</f>
        <v>Calculation in ANNEX 2</v>
      </c>
    </row>
    <row r="433" spans="1:38" hidden="1" outlineLevel="1">
      <c r="A433" s="15" t="str">
        <f t="shared" si="985"/>
        <v>District cooling 2 (supplier-specific)</v>
      </c>
      <c r="B433" s="15"/>
      <c r="C433" s="15"/>
      <c r="D433" s="354"/>
      <c r="E433" s="354"/>
      <c r="F433" s="15"/>
      <c r="G433" s="15"/>
      <c r="H433" s="355" t="str">
        <f>VLOOKUP($A433,'ANNEX 1 Emission Factors'!$B$68:$AR$74,COLUMNS('ANNEX 1 Emission Factors'!$B:$H)+(H$6-2014),FALSE)</f>
        <v>Calculation in ANNEX 2</v>
      </c>
      <c r="I433" s="355" t="str">
        <f>VLOOKUP($A433,'ANNEX 1 Emission Factors'!$B$68:$AR$74,COLUMNS('ANNEX 1 Emission Factors'!$B:$H)+(I$6-2014),FALSE)</f>
        <v>Calculation in ANNEX 2</v>
      </c>
      <c r="J433" s="355" t="str">
        <f>VLOOKUP($A433,'ANNEX 1 Emission Factors'!$B$68:$AR$74,COLUMNS('ANNEX 1 Emission Factors'!$B:$H)+(J$6-2014),FALSE)</f>
        <v>Calculation in ANNEX 2</v>
      </c>
      <c r="K433" s="355" t="str">
        <f>VLOOKUP($A433,'ANNEX 1 Emission Factors'!$B$68:$AR$74,COLUMNS('ANNEX 1 Emission Factors'!$B:$H)+(K$6-2014),FALSE)</f>
        <v>Calculation in ANNEX 2</v>
      </c>
      <c r="L433" s="355" t="str">
        <f>VLOOKUP($A433,'ANNEX 1 Emission Factors'!$B$68:$AR$74,COLUMNS('ANNEX 1 Emission Factors'!$B:$H)+(L$6-2014),FALSE)</f>
        <v>Calculation in ANNEX 2</v>
      </c>
      <c r="M433" s="355" t="str">
        <f>VLOOKUP($A433,'ANNEX 1 Emission Factors'!$B$68:$AR$74,COLUMNS('ANNEX 1 Emission Factors'!$B:$H)+(M$6-2014),FALSE)</f>
        <v>Calculation in ANNEX 2</v>
      </c>
      <c r="N433" s="355" t="str">
        <f>VLOOKUP($A433,'ANNEX 1 Emission Factors'!$B$68:$AR$74,COLUMNS('ANNEX 1 Emission Factors'!$B:$H)+(N$6-2014),FALSE)</f>
        <v>Calculation in ANNEX 2</v>
      </c>
      <c r="O433" s="355" t="str">
        <f>VLOOKUP($A433,'ANNEX 1 Emission Factors'!$B$68:$AR$74,COLUMNS('ANNEX 1 Emission Factors'!$B:$H)+(O$6-2014),FALSE)</f>
        <v>Calculation in ANNEX 2</v>
      </c>
      <c r="P433" s="355" t="str">
        <f>VLOOKUP($A433,'ANNEX 1 Emission Factors'!$B$68:$AR$74,COLUMNS('ANNEX 1 Emission Factors'!$B:$H)+(P$6-2014),FALSE)</f>
        <v>Calculation in ANNEX 2</v>
      </c>
      <c r="Q433" s="355" t="str">
        <f>VLOOKUP($A433,'ANNEX 1 Emission Factors'!$B$68:$AR$74,COLUMNS('ANNEX 1 Emission Factors'!$B:$H)+(Q$6-2014),FALSE)</f>
        <v>Calculation in ANNEX 2</v>
      </c>
      <c r="R433" s="355" t="str">
        <f>VLOOKUP($A433,'ANNEX 1 Emission Factors'!$B$68:$AR$74,COLUMNS('ANNEX 1 Emission Factors'!$B:$H)+(R$6-2014),FALSE)</f>
        <v>Calculation in ANNEX 2</v>
      </c>
      <c r="S433" s="355" t="str">
        <f>VLOOKUP($A433,'ANNEX 1 Emission Factors'!$B$68:$AR$74,COLUMNS('ANNEX 1 Emission Factors'!$B:$H)+(S$6-2014),FALSE)</f>
        <v>Calculation in ANNEX 2</v>
      </c>
      <c r="T433" s="355" t="str">
        <f>VLOOKUP($A433,'ANNEX 1 Emission Factors'!$B$68:$AR$74,COLUMNS('ANNEX 1 Emission Factors'!$B:$H)+(T$6-2014),FALSE)</f>
        <v>Calculation in ANNEX 2</v>
      </c>
      <c r="U433" s="355" t="str">
        <f>VLOOKUP($A433,'ANNEX 1 Emission Factors'!$B$68:$AR$74,COLUMNS('ANNEX 1 Emission Factors'!$B:$H)+(U$6-2014),FALSE)</f>
        <v>Calculation in ANNEX 2</v>
      </c>
      <c r="V433" s="355" t="str">
        <f>VLOOKUP($A433,'ANNEX 1 Emission Factors'!$B$68:$AR$74,COLUMNS('ANNEX 1 Emission Factors'!$B:$H)+(V$6-2014),FALSE)</f>
        <v>Calculation in ANNEX 2</v>
      </c>
      <c r="W433" s="355" t="str">
        <f>VLOOKUP($A433,'ANNEX 1 Emission Factors'!$B$68:$AR$74,COLUMNS('ANNEX 1 Emission Factors'!$B:$H)+(W$6-2014),FALSE)</f>
        <v>Calculation in ANNEX 2</v>
      </c>
      <c r="X433" s="355" t="str">
        <f>VLOOKUP($A433,'ANNEX 1 Emission Factors'!$B$68:$AR$74,COLUMNS('ANNEX 1 Emission Factors'!$B:$H)+(X$6-2014),FALSE)</f>
        <v>Calculation in ANNEX 2</v>
      </c>
      <c r="Y433" s="355" t="str">
        <f>VLOOKUP($A433,'ANNEX 1 Emission Factors'!$B$68:$AR$74,COLUMNS('ANNEX 1 Emission Factors'!$B:$H)+(Y$6-2014),FALSE)</f>
        <v>Calculation in ANNEX 2</v>
      </c>
      <c r="Z433" s="355" t="str">
        <f>VLOOKUP($A433,'ANNEX 1 Emission Factors'!$B$68:$AR$74,COLUMNS('ANNEX 1 Emission Factors'!$B:$H)+(Z$6-2014),FALSE)</f>
        <v>Calculation in ANNEX 2</v>
      </c>
      <c r="AA433" s="355" t="str">
        <f>VLOOKUP($A433,'ANNEX 1 Emission Factors'!$B$68:$AR$74,COLUMNS('ANNEX 1 Emission Factors'!$B:$H)+(AA$6-2014),FALSE)</f>
        <v>Calculation in ANNEX 2</v>
      </c>
      <c r="AB433" s="355" t="str">
        <f>VLOOKUP($A433,'ANNEX 1 Emission Factors'!$B$68:$AR$74,COLUMNS('ANNEX 1 Emission Factors'!$B:$H)+(AB$6-2014),FALSE)</f>
        <v>Calculation in ANNEX 2</v>
      </c>
      <c r="AC433" s="355" t="str">
        <f>VLOOKUP($A433,'ANNEX 1 Emission Factors'!$B$68:$AR$74,COLUMNS('ANNEX 1 Emission Factors'!$B:$H)+(AC$6-2014),FALSE)</f>
        <v>Calculation in ANNEX 2</v>
      </c>
      <c r="AD433" s="355" t="str">
        <f>VLOOKUP($A433,'ANNEX 1 Emission Factors'!$B$68:$AR$74,COLUMNS('ANNEX 1 Emission Factors'!$B:$H)+(AD$6-2014),FALSE)</f>
        <v>Calculation in ANNEX 2</v>
      </c>
      <c r="AE433" s="355" t="str">
        <f>VLOOKUP($A433,'ANNEX 1 Emission Factors'!$B$68:$AR$74,COLUMNS('ANNEX 1 Emission Factors'!$B:$H)+(AE$6-2014),FALSE)</f>
        <v>Calculation in ANNEX 2</v>
      </c>
      <c r="AF433" s="355" t="str">
        <f>VLOOKUP($A433,'ANNEX 1 Emission Factors'!$B$68:$AR$74,COLUMNS('ANNEX 1 Emission Factors'!$B:$H)+(AF$6-2014),FALSE)</f>
        <v>Calculation in ANNEX 2</v>
      </c>
      <c r="AG433" s="355" t="str">
        <f>VLOOKUP($A433,'ANNEX 1 Emission Factors'!$B$68:$AR$74,COLUMNS('ANNEX 1 Emission Factors'!$B:$H)+(AG$6-2014),FALSE)</f>
        <v>Calculation in ANNEX 2</v>
      </c>
      <c r="AH433" s="355" t="str">
        <f>VLOOKUP($A433,'ANNEX 1 Emission Factors'!$B$68:$AR$74,COLUMNS('ANNEX 1 Emission Factors'!$B:$H)+(AH$6-2014),FALSE)</f>
        <v>Calculation in ANNEX 2</v>
      </c>
      <c r="AI433" s="355" t="str">
        <f>VLOOKUP($A433,'ANNEX 1 Emission Factors'!$B$68:$AR$74,COLUMNS('ANNEX 1 Emission Factors'!$B:$H)+(AI$6-2014),FALSE)</f>
        <v>Calculation in ANNEX 2</v>
      </c>
      <c r="AJ433" s="355" t="str">
        <f>VLOOKUP($A433,'ANNEX 1 Emission Factors'!$B$68:$AR$74,COLUMNS('ANNEX 1 Emission Factors'!$B:$H)+(AJ$6-2014),FALSE)</f>
        <v>Calculation in ANNEX 2</v>
      </c>
      <c r="AK433" s="355" t="str">
        <f>VLOOKUP($A433,'ANNEX 1 Emission Factors'!$B$68:$AR$74,COLUMNS('ANNEX 1 Emission Factors'!$B:$H)+(AK$6-2014),FALSE)</f>
        <v>Calculation in ANNEX 2</v>
      </c>
      <c r="AL433" s="355" t="str">
        <f>VLOOKUP($A433,'ANNEX 1 Emission Factors'!$B$68:$AR$74,COLUMNS('ANNEX 1 Emission Factors'!$B:$H)+(AL$6-2014),FALSE)</f>
        <v>Calculation in ANNEX 2</v>
      </c>
    </row>
    <row r="434" spans="1:38" hidden="1" outlineLevel="1">
      <c r="A434" s="15" t="str">
        <f t="shared" si="985"/>
        <v>District cooling 3 (supplier-specific)</v>
      </c>
      <c r="B434" s="15"/>
      <c r="C434" s="15"/>
      <c r="D434" s="354"/>
      <c r="E434" s="354"/>
      <c r="F434" s="15"/>
      <c r="G434" s="15"/>
      <c r="H434" s="355" t="str">
        <f>VLOOKUP($A434,'ANNEX 1 Emission Factors'!$B$68:$AR$74,COLUMNS('ANNEX 1 Emission Factors'!$B:$H)+(H$6-2014),FALSE)</f>
        <v>Calculation in ANNEX 2</v>
      </c>
      <c r="I434" s="355" t="str">
        <f>VLOOKUP($A434,'ANNEX 1 Emission Factors'!$B$68:$AR$74,COLUMNS('ANNEX 1 Emission Factors'!$B:$H)+(I$6-2014),FALSE)</f>
        <v>Calculation in ANNEX 2</v>
      </c>
      <c r="J434" s="355" t="str">
        <f>VLOOKUP($A434,'ANNEX 1 Emission Factors'!$B$68:$AR$74,COLUMNS('ANNEX 1 Emission Factors'!$B:$H)+(J$6-2014),FALSE)</f>
        <v>Calculation in ANNEX 2</v>
      </c>
      <c r="K434" s="355" t="str">
        <f>VLOOKUP($A434,'ANNEX 1 Emission Factors'!$B$68:$AR$74,COLUMNS('ANNEX 1 Emission Factors'!$B:$H)+(K$6-2014),FALSE)</f>
        <v>Calculation in ANNEX 2</v>
      </c>
      <c r="L434" s="355" t="str">
        <f>VLOOKUP($A434,'ANNEX 1 Emission Factors'!$B$68:$AR$74,COLUMNS('ANNEX 1 Emission Factors'!$B:$H)+(L$6-2014),FALSE)</f>
        <v>Calculation in ANNEX 2</v>
      </c>
      <c r="M434" s="355" t="str">
        <f>VLOOKUP($A434,'ANNEX 1 Emission Factors'!$B$68:$AR$74,COLUMNS('ANNEX 1 Emission Factors'!$B:$H)+(M$6-2014),FALSE)</f>
        <v>Calculation in ANNEX 2</v>
      </c>
      <c r="N434" s="355" t="str">
        <f>VLOOKUP($A434,'ANNEX 1 Emission Factors'!$B$68:$AR$74,COLUMNS('ANNEX 1 Emission Factors'!$B:$H)+(N$6-2014),FALSE)</f>
        <v>Calculation in ANNEX 2</v>
      </c>
      <c r="O434" s="355" t="str">
        <f>VLOOKUP($A434,'ANNEX 1 Emission Factors'!$B$68:$AR$74,COLUMNS('ANNEX 1 Emission Factors'!$B:$H)+(O$6-2014),FALSE)</f>
        <v>Calculation in ANNEX 2</v>
      </c>
      <c r="P434" s="355" t="str">
        <f>VLOOKUP($A434,'ANNEX 1 Emission Factors'!$B$68:$AR$74,COLUMNS('ANNEX 1 Emission Factors'!$B:$H)+(P$6-2014),FALSE)</f>
        <v>Calculation in ANNEX 2</v>
      </c>
      <c r="Q434" s="355" t="str">
        <f>VLOOKUP($A434,'ANNEX 1 Emission Factors'!$B$68:$AR$74,COLUMNS('ANNEX 1 Emission Factors'!$B:$H)+(Q$6-2014),FALSE)</f>
        <v>Calculation in ANNEX 2</v>
      </c>
      <c r="R434" s="355" t="str">
        <f>VLOOKUP($A434,'ANNEX 1 Emission Factors'!$B$68:$AR$74,COLUMNS('ANNEX 1 Emission Factors'!$B:$H)+(R$6-2014),FALSE)</f>
        <v>Calculation in ANNEX 2</v>
      </c>
      <c r="S434" s="355" t="str">
        <f>VLOOKUP($A434,'ANNEX 1 Emission Factors'!$B$68:$AR$74,COLUMNS('ANNEX 1 Emission Factors'!$B:$H)+(S$6-2014),FALSE)</f>
        <v>Calculation in ANNEX 2</v>
      </c>
      <c r="T434" s="355" t="str">
        <f>VLOOKUP($A434,'ANNEX 1 Emission Factors'!$B$68:$AR$74,COLUMNS('ANNEX 1 Emission Factors'!$B:$H)+(T$6-2014),FALSE)</f>
        <v>Calculation in ANNEX 2</v>
      </c>
      <c r="U434" s="355" t="str">
        <f>VLOOKUP($A434,'ANNEX 1 Emission Factors'!$B$68:$AR$74,COLUMNS('ANNEX 1 Emission Factors'!$B:$H)+(U$6-2014),FALSE)</f>
        <v>Calculation in ANNEX 2</v>
      </c>
      <c r="V434" s="355" t="str">
        <f>VLOOKUP($A434,'ANNEX 1 Emission Factors'!$B$68:$AR$74,COLUMNS('ANNEX 1 Emission Factors'!$B:$H)+(V$6-2014),FALSE)</f>
        <v>Calculation in ANNEX 2</v>
      </c>
      <c r="W434" s="355" t="str">
        <f>VLOOKUP($A434,'ANNEX 1 Emission Factors'!$B$68:$AR$74,COLUMNS('ANNEX 1 Emission Factors'!$B:$H)+(W$6-2014),FALSE)</f>
        <v>Calculation in ANNEX 2</v>
      </c>
      <c r="X434" s="355" t="str">
        <f>VLOOKUP($A434,'ANNEX 1 Emission Factors'!$B$68:$AR$74,COLUMNS('ANNEX 1 Emission Factors'!$B:$H)+(X$6-2014),FALSE)</f>
        <v>Calculation in ANNEX 2</v>
      </c>
      <c r="Y434" s="355" t="str">
        <f>VLOOKUP($A434,'ANNEX 1 Emission Factors'!$B$68:$AR$74,COLUMNS('ANNEX 1 Emission Factors'!$B:$H)+(Y$6-2014),FALSE)</f>
        <v>Calculation in ANNEX 2</v>
      </c>
      <c r="Z434" s="355" t="str">
        <f>VLOOKUP($A434,'ANNEX 1 Emission Factors'!$B$68:$AR$74,COLUMNS('ANNEX 1 Emission Factors'!$B:$H)+(Z$6-2014),FALSE)</f>
        <v>Calculation in ANNEX 2</v>
      </c>
      <c r="AA434" s="355" t="str">
        <f>VLOOKUP($A434,'ANNEX 1 Emission Factors'!$B$68:$AR$74,COLUMNS('ANNEX 1 Emission Factors'!$B:$H)+(AA$6-2014),FALSE)</f>
        <v>Calculation in ANNEX 2</v>
      </c>
      <c r="AB434" s="355" t="str">
        <f>VLOOKUP($A434,'ANNEX 1 Emission Factors'!$B$68:$AR$74,COLUMNS('ANNEX 1 Emission Factors'!$B:$H)+(AB$6-2014),FALSE)</f>
        <v>Calculation in ANNEX 2</v>
      </c>
      <c r="AC434" s="355" t="str">
        <f>VLOOKUP($A434,'ANNEX 1 Emission Factors'!$B$68:$AR$74,COLUMNS('ANNEX 1 Emission Factors'!$B:$H)+(AC$6-2014),FALSE)</f>
        <v>Calculation in ANNEX 2</v>
      </c>
      <c r="AD434" s="355" t="str">
        <f>VLOOKUP($A434,'ANNEX 1 Emission Factors'!$B$68:$AR$74,COLUMNS('ANNEX 1 Emission Factors'!$B:$H)+(AD$6-2014),FALSE)</f>
        <v>Calculation in ANNEX 2</v>
      </c>
      <c r="AE434" s="355" t="str">
        <f>VLOOKUP($A434,'ANNEX 1 Emission Factors'!$B$68:$AR$74,COLUMNS('ANNEX 1 Emission Factors'!$B:$H)+(AE$6-2014),FALSE)</f>
        <v>Calculation in ANNEX 2</v>
      </c>
      <c r="AF434" s="355" t="str">
        <f>VLOOKUP($A434,'ANNEX 1 Emission Factors'!$B$68:$AR$74,COLUMNS('ANNEX 1 Emission Factors'!$B:$H)+(AF$6-2014),FALSE)</f>
        <v>Calculation in ANNEX 2</v>
      </c>
      <c r="AG434" s="355" t="str">
        <f>VLOOKUP($A434,'ANNEX 1 Emission Factors'!$B$68:$AR$74,COLUMNS('ANNEX 1 Emission Factors'!$B:$H)+(AG$6-2014),FALSE)</f>
        <v>Calculation in ANNEX 2</v>
      </c>
      <c r="AH434" s="355" t="str">
        <f>VLOOKUP($A434,'ANNEX 1 Emission Factors'!$B$68:$AR$74,COLUMNS('ANNEX 1 Emission Factors'!$B:$H)+(AH$6-2014),FALSE)</f>
        <v>Calculation in ANNEX 2</v>
      </c>
      <c r="AI434" s="355" t="str">
        <f>VLOOKUP($A434,'ANNEX 1 Emission Factors'!$B$68:$AR$74,COLUMNS('ANNEX 1 Emission Factors'!$B:$H)+(AI$6-2014),FALSE)</f>
        <v>Calculation in ANNEX 2</v>
      </c>
      <c r="AJ434" s="355" t="str">
        <f>VLOOKUP($A434,'ANNEX 1 Emission Factors'!$B$68:$AR$74,COLUMNS('ANNEX 1 Emission Factors'!$B:$H)+(AJ$6-2014),FALSE)</f>
        <v>Calculation in ANNEX 2</v>
      </c>
      <c r="AK434" s="355" t="str">
        <f>VLOOKUP($A434,'ANNEX 1 Emission Factors'!$B$68:$AR$74,COLUMNS('ANNEX 1 Emission Factors'!$B:$H)+(AK$6-2014),FALSE)</f>
        <v>Calculation in ANNEX 2</v>
      </c>
      <c r="AL434" s="355" t="str">
        <f>VLOOKUP($A434,'ANNEX 1 Emission Factors'!$B$68:$AR$74,COLUMNS('ANNEX 1 Emission Factors'!$B:$H)+(AL$6-2014),FALSE)</f>
        <v>Calculation in ANNEX 2</v>
      </c>
    </row>
    <row r="435" spans="1:38" hidden="1" outlineLevel="1">
      <c r="A435" s="15"/>
      <c r="B435" s="15"/>
      <c r="C435" s="15"/>
      <c r="D435" s="15"/>
      <c r="E435" s="15"/>
      <c r="F435" s="15"/>
      <c r="G435" s="15"/>
      <c r="H435" s="289"/>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row>
    <row r="436" spans="1:38" hidden="1" outlineLevel="1">
      <c r="A436" s="15"/>
      <c r="B436" s="15"/>
      <c r="C436" s="391" t="s">
        <v>447</v>
      </c>
      <c r="D436" s="15"/>
      <c r="E436" s="15"/>
      <c r="F436" s="15"/>
      <c r="G436" s="15"/>
      <c r="H436" s="289"/>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row>
    <row r="437" spans="1:38" hidden="1" outlineLevel="1">
      <c r="A437" s="15"/>
      <c r="B437" s="15"/>
      <c r="C437" s="15" t="s">
        <v>448</v>
      </c>
      <c r="D437" s="15"/>
      <c r="E437" s="15"/>
      <c r="F437" s="15"/>
      <c r="G437" s="15"/>
      <c r="H437" s="289">
        <f>SUM(H414)</f>
        <v>0</v>
      </c>
      <c r="I437" s="134">
        <f t="shared" ref="I437:AJ437" si="986">SUM(I414)</f>
        <v>0</v>
      </c>
      <c r="J437" s="134">
        <f t="shared" si="986"/>
        <v>0</v>
      </c>
      <c r="K437" s="134">
        <f t="shared" si="986"/>
        <v>0</v>
      </c>
      <c r="L437" s="134">
        <f t="shared" si="986"/>
        <v>0</v>
      </c>
      <c r="M437" s="134">
        <f t="shared" si="986"/>
        <v>0</v>
      </c>
      <c r="N437" s="134">
        <f t="shared" si="986"/>
        <v>0</v>
      </c>
      <c r="O437" s="134">
        <f t="shared" si="986"/>
        <v>0</v>
      </c>
      <c r="P437" s="134">
        <f t="shared" si="986"/>
        <v>0</v>
      </c>
      <c r="Q437" s="134">
        <f t="shared" si="986"/>
        <v>0</v>
      </c>
      <c r="R437" s="134">
        <f t="shared" si="986"/>
        <v>0</v>
      </c>
      <c r="S437" s="134">
        <f t="shared" si="986"/>
        <v>0</v>
      </c>
      <c r="T437" s="134">
        <f t="shared" si="986"/>
        <v>0</v>
      </c>
      <c r="U437" s="134">
        <f t="shared" si="986"/>
        <v>0</v>
      </c>
      <c r="V437" s="134">
        <f t="shared" si="986"/>
        <v>0</v>
      </c>
      <c r="W437" s="134">
        <f t="shared" si="986"/>
        <v>0</v>
      </c>
      <c r="X437" s="134">
        <f t="shared" si="986"/>
        <v>0</v>
      </c>
      <c r="Y437" s="134">
        <f t="shared" si="986"/>
        <v>0</v>
      </c>
      <c r="Z437" s="134">
        <f t="shared" si="986"/>
        <v>0</v>
      </c>
      <c r="AA437" s="134">
        <f t="shared" si="986"/>
        <v>0</v>
      </c>
      <c r="AB437" s="134">
        <f t="shared" si="986"/>
        <v>0</v>
      </c>
      <c r="AC437" s="134">
        <f t="shared" si="986"/>
        <v>0</v>
      </c>
      <c r="AD437" s="134">
        <f t="shared" si="986"/>
        <v>0</v>
      </c>
      <c r="AE437" s="134">
        <f t="shared" si="986"/>
        <v>0</v>
      </c>
      <c r="AF437" s="134">
        <f t="shared" si="986"/>
        <v>0</v>
      </c>
      <c r="AG437" s="134">
        <f t="shared" si="986"/>
        <v>0</v>
      </c>
      <c r="AH437" s="134">
        <f t="shared" si="986"/>
        <v>0</v>
      </c>
      <c r="AI437" s="134">
        <f t="shared" si="986"/>
        <v>0</v>
      </c>
      <c r="AJ437" s="134">
        <f t="shared" si="986"/>
        <v>0</v>
      </c>
      <c r="AK437" s="134">
        <f>SUM(AK414)</f>
        <v>0</v>
      </c>
      <c r="AL437" s="134">
        <f t="shared" ref="AL437" si="987">SUM(AL414)</f>
        <v>0</v>
      </c>
    </row>
    <row r="438" spans="1:38" hidden="1" outlineLevel="1">
      <c r="A438" s="15"/>
      <c r="B438" s="15"/>
      <c r="C438" s="15" t="s">
        <v>449</v>
      </c>
      <c r="D438" s="15"/>
      <c r="E438" s="15"/>
      <c r="F438" s="15"/>
      <c r="G438" s="15"/>
      <c r="H438" s="289">
        <f ca="1">SUM(H419:H422)</f>
        <v>0</v>
      </c>
      <c r="I438" s="134">
        <f t="shared" ref="I438:AJ438" ca="1" si="988">SUM(I419:I422)</f>
        <v>0</v>
      </c>
      <c r="J438" s="134">
        <f t="shared" ca="1" si="988"/>
        <v>0</v>
      </c>
      <c r="K438" s="134">
        <f t="shared" ca="1" si="988"/>
        <v>0</v>
      </c>
      <c r="L438" s="134">
        <f t="shared" ca="1" si="988"/>
        <v>0</v>
      </c>
      <c r="M438" s="134">
        <f t="shared" ca="1" si="988"/>
        <v>0</v>
      </c>
      <c r="N438" s="134">
        <f t="shared" ca="1" si="988"/>
        <v>0</v>
      </c>
      <c r="O438" s="134">
        <f t="shared" ca="1" si="988"/>
        <v>0</v>
      </c>
      <c r="P438" s="134">
        <f t="shared" ca="1" si="988"/>
        <v>0</v>
      </c>
      <c r="Q438" s="134">
        <f t="shared" ca="1" si="988"/>
        <v>0</v>
      </c>
      <c r="R438" s="134">
        <f t="shared" ca="1" si="988"/>
        <v>0</v>
      </c>
      <c r="S438" s="134">
        <f t="shared" ca="1" si="988"/>
        <v>0</v>
      </c>
      <c r="T438" s="134">
        <f t="shared" ca="1" si="988"/>
        <v>0</v>
      </c>
      <c r="U438" s="134">
        <f t="shared" ca="1" si="988"/>
        <v>0</v>
      </c>
      <c r="V438" s="134">
        <f t="shared" ca="1" si="988"/>
        <v>0</v>
      </c>
      <c r="W438" s="134">
        <f t="shared" ca="1" si="988"/>
        <v>0</v>
      </c>
      <c r="X438" s="134">
        <f t="shared" ca="1" si="988"/>
        <v>0</v>
      </c>
      <c r="Y438" s="134">
        <f t="shared" ca="1" si="988"/>
        <v>0</v>
      </c>
      <c r="Z438" s="134">
        <f t="shared" ca="1" si="988"/>
        <v>0</v>
      </c>
      <c r="AA438" s="134">
        <f t="shared" ca="1" si="988"/>
        <v>0</v>
      </c>
      <c r="AB438" s="134">
        <f t="shared" ca="1" si="988"/>
        <v>0</v>
      </c>
      <c r="AC438" s="134">
        <f t="shared" ca="1" si="988"/>
        <v>0</v>
      </c>
      <c r="AD438" s="134">
        <f t="shared" ca="1" si="988"/>
        <v>0</v>
      </c>
      <c r="AE438" s="134">
        <f t="shared" ca="1" si="988"/>
        <v>0</v>
      </c>
      <c r="AF438" s="134">
        <f t="shared" ca="1" si="988"/>
        <v>0</v>
      </c>
      <c r="AG438" s="134">
        <f t="shared" ca="1" si="988"/>
        <v>0</v>
      </c>
      <c r="AH438" s="134">
        <f t="shared" ca="1" si="988"/>
        <v>0</v>
      </c>
      <c r="AI438" s="134">
        <f t="shared" ca="1" si="988"/>
        <v>0</v>
      </c>
      <c r="AJ438" s="134">
        <f t="shared" ca="1" si="988"/>
        <v>0</v>
      </c>
      <c r="AK438" s="134">
        <f ca="1">SUM(AK419:AK422)</f>
        <v>0</v>
      </c>
      <c r="AL438" s="134">
        <f t="shared" ref="AL438" ca="1" si="989">SUM(AL419:AL422)</f>
        <v>0</v>
      </c>
    </row>
    <row r="439" spans="1:38" hidden="1" outlineLevel="1">
      <c r="A439" s="15"/>
      <c r="B439" s="15"/>
      <c r="C439" s="15" t="s">
        <v>450</v>
      </c>
      <c r="D439" s="15"/>
      <c r="E439" s="15"/>
      <c r="F439" s="15"/>
      <c r="G439" s="15"/>
      <c r="H439" s="289">
        <f ca="1">SUM(H423:H425)</f>
        <v>0</v>
      </c>
      <c r="I439" s="134">
        <f t="shared" ref="I439:AJ439" ca="1" si="990">SUM(I423:I425)</f>
        <v>0</v>
      </c>
      <c r="J439" s="134">
        <f t="shared" ca="1" si="990"/>
        <v>0</v>
      </c>
      <c r="K439" s="134">
        <f t="shared" ca="1" si="990"/>
        <v>0</v>
      </c>
      <c r="L439" s="134">
        <f t="shared" ca="1" si="990"/>
        <v>0</v>
      </c>
      <c r="M439" s="134">
        <f t="shared" ca="1" si="990"/>
        <v>0</v>
      </c>
      <c r="N439" s="134">
        <f t="shared" ca="1" si="990"/>
        <v>0</v>
      </c>
      <c r="O439" s="134">
        <f t="shared" ca="1" si="990"/>
        <v>0</v>
      </c>
      <c r="P439" s="134">
        <f t="shared" ca="1" si="990"/>
        <v>0</v>
      </c>
      <c r="Q439" s="134">
        <f t="shared" ca="1" si="990"/>
        <v>0</v>
      </c>
      <c r="R439" s="134">
        <f t="shared" ca="1" si="990"/>
        <v>0</v>
      </c>
      <c r="S439" s="134">
        <f t="shared" ca="1" si="990"/>
        <v>0</v>
      </c>
      <c r="T439" s="134">
        <f t="shared" ca="1" si="990"/>
        <v>0</v>
      </c>
      <c r="U439" s="134">
        <f t="shared" ca="1" si="990"/>
        <v>0</v>
      </c>
      <c r="V439" s="134">
        <f t="shared" ca="1" si="990"/>
        <v>0</v>
      </c>
      <c r="W439" s="134">
        <f t="shared" ca="1" si="990"/>
        <v>0</v>
      </c>
      <c r="X439" s="134">
        <f t="shared" ca="1" si="990"/>
        <v>0</v>
      </c>
      <c r="Y439" s="134">
        <f t="shared" ca="1" si="990"/>
        <v>0</v>
      </c>
      <c r="Z439" s="134">
        <f t="shared" ca="1" si="990"/>
        <v>0</v>
      </c>
      <c r="AA439" s="134">
        <f t="shared" ca="1" si="990"/>
        <v>0</v>
      </c>
      <c r="AB439" s="134">
        <f t="shared" ca="1" si="990"/>
        <v>0</v>
      </c>
      <c r="AC439" s="134">
        <f t="shared" ca="1" si="990"/>
        <v>0</v>
      </c>
      <c r="AD439" s="134">
        <f t="shared" ca="1" si="990"/>
        <v>0</v>
      </c>
      <c r="AE439" s="134">
        <f t="shared" ca="1" si="990"/>
        <v>0</v>
      </c>
      <c r="AF439" s="134">
        <f t="shared" ca="1" si="990"/>
        <v>0</v>
      </c>
      <c r="AG439" s="134">
        <f t="shared" ca="1" si="990"/>
        <v>0</v>
      </c>
      <c r="AH439" s="134">
        <f t="shared" ca="1" si="990"/>
        <v>0</v>
      </c>
      <c r="AI439" s="134">
        <f t="shared" ca="1" si="990"/>
        <v>0</v>
      </c>
      <c r="AJ439" s="134">
        <f t="shared" ca="1" si="990"/>
        <v>0</v>
      </c>
      <c r="AK439" s="134">
        <f ca="1">SUM(AK423:AK425)</f>
        <v>0</v>
      </c>
      <c r="AL439" s="134">
        <f t="shared" ref="AL439" ca="1" si="991">SUM(AL423:AL425)</f>
        <v>0</v>
      </c>
    </row>
    <row r="440" spans="1:38" hidden="1" outlineLevel="1">
      <c r="A440" s="15"/>
      <c r="B440" s="15"/>
      <c r="C440" s="15"/>
      <c r="D440" s="15"/>
      <c r="E440" s="15"/>
      <c r="F440" s="15"/>
      <c r="G440" s="15"/>
      <c r="H440" s="15"/>
    </row>
    <row r="441" spans="1:38" s="529" customFormat="1" hidden="1" outlineLevel="1">
      <c r="A441" s="15"/>
      <c r="B441" s="15"/>
      <c r="C441" s="15"/>
      <c r="D441" s="15"/>
      <c r="E441" s="15"/>
      <c r="F441" s="15"/>
      <c r="G441" s="15"/>
      <c r="H441" s="15"/>
    </row>
    <row r="442" spans="1:38" s="529" customFormat="1" hidden="1" outlineLevel="1">
      <c r="A442" s="15"/>
      <c r="B442" s="15"/>
      <c r="C442" s="391" t="s">
        <v>1450</v>
      </c>
      <c r="D442" s="15"/>
      <c r="E442" s="15"/>
      <c r="F442" s="15"/>
      <c r="G442" s="15"/>
      <c r="H442" s="15"/>
    </row>
    <row r="443" spans="1:38" s="529" customFormat="1" hidden="1" outlineLevel="1">
      <c r="A443" s="15"/>
      <c r="B443" s="15"/>
      <c r="C443" s="15"/>
      <c r="D443" s="15"/>
      <c r="E443" s="15"/>
      <c r="F443" s="15"/>
      <c r="G443" s="15"/>
      <c r="H443" s="15"/>
    </row>
    <row r="444" spans="1:38" hidden="1" outlineLevel="1">
      <c r="A444" s="15"/>
      <c r="B444" s="15"/>
      <c r="C444" s="391" t="s">
        <v>1449</v>
      </c>
      <c r="D444" s="15"/>
      <c r="E444" s="15"/>
      <c r="F444" s="15"/>
      <c r="G444" s="15"/>
      <c r="H444" s="289"/>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row>
    <row r="445" spans="1:38" hidden="1" outlineLevel="1">
      <c r="A445" s="15"/>
      <c r="B445" s="15"/>
      <c r="C445" s="15" t="s">
        <v>451</v>
      </c>
      <c r="D445" s="15"/>
      <c r="E445" s="15"/>
      <c r="F445" s="15"/>
      <c r="G445" s="15"/>
      <c r="H445" s="392">
        <f>H407-H437</f>
        <v>0</v>
      </c>
      <c r="I445" s="135">
        <f t="shared" ref="I445:AJ445" si="992">I407-I437</f>
        <v>0</v>
      </c>
      <c r="J445" s="135">
        <f t="shared" si="992"/>
        <v>0</v>
      </c>
      <c r="K445" s="135">
        <f t="shared" si="992"/>
        <v>0</v>
      </c>
      <c r="L445" s="135">
        <f t="shared" si="992"/>
        <v>0</v>
      </c>
      <c r="M445" s="135">
        <f t="shared" si="992"/>
        <v>0</v>
      </c>
      <c r="N445" s="135">
        <f t="shared" si="992"/>
        <v>0</v>
      </c>
      <c r="O445" s="135">
        <f t="shared" si="992"/>
        <v>0</v>
      </c>
      <c r="P445" s="135">
        <f t="shared" si="992"/>
        <v>0</v>
      </c>
      <c r="Q445" s="135">
        <f t="shared" si="992"/>
        <v>0</v>
      </c>
      <c r="R445" s="135">
        <f t="shared" si="992"/>
        <v>0</v>
      </c>
      <c r="S445" s="135">
        <f t="shared" si="992"/>
        <v>0</v>
      </c>
      <c r="T445" s="135">
        <f t="shared" si="992"/>
        <v>0</v>
      </c>
      <c r="U445" s="135">
        <f t="shared" si="992"/>
        <v>0</v>
      </c>
      <c r="V445" s="135">
        <f t="shared" si="992"/>
        <v>0</v>
      </c>
      <c r="W445" s="135">
        <f t="shared" si="992"/>
        <v>0</v>
      </c>
      <c r="X445" s="135">
        <f t="shared" si="992"/>
        <v>0</v>
      </c>
      <c r="Y445" s="135">
        <f t="shared" si="992"/>
        <v>0</v>
      </c>
      <c r="Z445" s="135">
        <f t="shared" si="992"/>
        <v>0</v>
      </c>
      <c r="AA445" s="135">
        <f t="shared" si="992"/>
        <v>0</v>
      </c>
      <c r="AB445" s="135">
        <f t="shared" si="992"/>
        <v>0</v>
      </c>
      <c r="AC445" s="135">
        <f t="shared" si="992"/>
        <v>0</v>
      </c>
      <c r="AD445" s="135">
        <f t="shared" si="992"/>
        <v>0</v>
      </c>
      <c r="AE445" s="135">
        <f t="shared" si="992"/>
        <v>0</v>
      </c>
      <c r="AF445" s="135">
        <f t="shared" si="992"/>
        <v>0</v>
      </c>
      <c r="AG445" s="135">
        <f t="shared" si="992"/>
        <v>0</v>
      </c>
      <c r="AH445" s="135">
        <f t="shared" si="992"/>
        <v>0</v>
      </c>
      <c r="AI445" s="135">
        <f t="shared" si="992"/>
        <v>0</v>
      </c>
      <c r="AJ445" s="135">
        <f t="shared" si="992"/>
        <v>0</v>
      </c>
      <c r="AK445" s="135">
        <f>AK407-AK437</f>
        <v>0</v>
      </c>
      <c r="AL445" s="135">
        <f t="shared" ref="AL445" si="993">AL407-AL437</f>
        <v>0</v>
      </c>
    </row>
    <row r="446" spans="1:38" hidden="1" outlineLevel="1">
      <c r="A446" s="15"/>
      <c r="B446" s="15"/>
      <c r="C446" s="15" t="s">
        <v>452</v>
      </c>
      <c r="D446" s="15"/>
      <c r="E446" s="15"/>
      <c r="F446" s="15"/>
      <c r="G446" s="15"/>
      <c r="H446" s="392">
        <f ca="1">H408-H438</f>
        <v>0</v>
      </c>
      <c r="I446" s="135">
        <f t="shared" ref="I446:AJ446" ca="1" si="994">I408-I438</f>
        <v>0</v>
      </c>
      <c r="J446" s="135">
        <f t="shared" ca="1" si="994"/>
        <v>0</v>
      </c>
      <c r="K446" s="135">
        <f t="shared" ca="1" si="994"/>
        <v>0</v>
      </c>
      <c r="L446" s="135">
        <f t="shared" ca="1" si="994"/>
        <v>0</v>
      </c>
      <c r="M446" s="135">
        <f t="shared" ca="1" si="994"/>
        <v>0</v>
      </c>
      <c r="N446" s="135">
        <f t="shared" ca="1" si="994"/>
        <v>0</v>
      </c>
      <c r="O446" s="135">
        <f t="shared" ca="1" si="994"/>
        <v>0</v>
      </c>
      <c r="P446" s="135">
        <f t="shared" ca="1" si="994"/>
        <v>0</v>
      </c>
      <c r="Q446" s="135">
        <f t="shared" ca="1" si="994"/>
        <v>0</v>
      </c>
      <c r="R446" s="135">
        <f t="shared" ca="1" si="994"/>
        <v>0</v>
      </c>
      <c r="S446" s="135">
        <f t="shared" ca="1" si="994"/>
        <v>0</v>
      </c>
      <c r="T446" s="135">
        <f t="shared" ca="1" si="994"/>
        <v>0</v>
      </c>
      <c r="U446" s="135">
        <f t="shared" ca="1" si="994"/>
        <v>0</v>
      </c>
      <c r="V446" s="135">
        <f t="shared" ca="1" si="994"/>
        <v>0</v>
      </c>
      <c r="W446" s="135">
        <f t="shared" ca="1" si="994"/>
        <v>0</v>
      </c>
      <c r="X446" s="135">
        <f t="shared" ca="1" si="994"/>
        <v>0</v>
      </c>
      <c r="Y446" s="135">
        <f t="shared" ca="1" si="994"/>
        <v>0</v>
      </c>
      <c r="Z446" s="135">
        <f t="shared" ca="1" si="994"/>
        <v>0</v>
      </c>
      <c r="AA446" s="135">
        <f t="shared" ca="1" si="994"/>
        <v>0</v>
      </c>
      <c r="AB446" s="135">
        <f t="shared" ca="1" si="994"/>
        <v>0</v>
      </c>
      <c r="AC446" s="135">
        <f t="shared" ca="1" si="994"/>
        <v>0</v>
      </c>
      <c r="AD446" s="135">
        <f t="shared" ca="1" si="994"/>
        <v>0</v>
      </c>
      <c r="AE446" s="135">
        <f t="shared" ca="1" si="994"/>
        <v>0</v>
      </c>
      <c r="AF446" s="135">
        <f t="shared" ca="1" si="994"/>
        <v>0</v>
      </c>
      <c r="AG446" s="135">
        <f t="shared" ca="1" si="994"/>
        <v>0</v>
      </c>
      <c r="AH446" s="135">
        <f t="shared" ca="1" si="994"/>
        <v>0</v>
      </c>
      <c r="AI446" s="135">
        <f t="shared" ca="1" si="994"/>
        <v>0</v>
      </c>
      <c r="AJ446" s="135">
        <f t="shared" ca="1" si="994"/>
        <v>0</v>
      </c>
      <c r="AK446" s="135">
        <f ca="1">AK408-AK438</f>
        <v>0</v>
      </c>
      <c r="AL446" s="135">
        <f t="shared" ref="AL446" ca="1" si="995">AL408-AL438</f>
        <v>0</v>
      </c>
    </row>
    <row r="447" spans="1:38" hidden="1" outlineLevel="1">
      <c r="A447" s="15"/>
      <c r="B447" s="15"/>
      <c r="C447" s="15" t="s">
        <v>453</v>
      </c>
      <c r="D447" s="15"/>
      <c r="E447" s="15"/>
      <c r="F447" s="15"/>
      <c r="G447" s="15"/>
      <c r="H447" s="392">
        <f ca="1">H409-H439</f>
        <v>0</v>
      </c>
      <c r="I447" s="135">
        <f t="shared" ref="I447:AJ447" ca="1" si="996">I409-I439</f>
        <v>0</v>
      </c>
      <c r="J447" s="135">
        <f t="shared" ca="1" si="996"/>
        <v>0</v>
      </c>
      <c r="K447" s="135">
        <f t="shared" ca="1" si="996"/>
        <v>0</v>
      </c>
      <c r="L447" s="135">
        <f t="shared" ca="1" si="996"/>
        <v>0</v>
      </c>
      <c r="M447" s="135">
        <f t="shared" ca="1" si="996"/>
        <v>0</v>
      </c>
      <c r="N447" s="135">
        <f t="shared" ca="1" si="996"/>
        <v>0</v>
      </c>
      <c r="O447" s="135">
        <f t="shared" ca="1" si="996"/>
        <v>0</v>
      </c>
      <c r="P447" s="135">
        <f t="shared" ca="1" si="996"/>
        <v>0</v>
      </c>
      <c r="Q447" s="135">
        <f t="shared" ca="1" si="996"/>
        <v>0</v>
      </c>
      <c r="R447" s="135">
        <f t="shared" ca="1" si="996"/>
        <v>0</v>
      </c>
      <c r="S447" s="135">
        <f t="shared" ca="1" si="996"/>
        <v>0</v>
      </c>
      <c r="T447" s="135">
        <f t="shared" ca="1" si="996"/>
        <v>0</v>
      </c>
      <c r="U447" s="135">
        <f t="shared" ca="1" si="996"/>
        <v>0</v>
      </c>
      <c r="V447" s="135">
        <f t="shared" ca="1" si="996"/>
        <v>0</v>
      </c>
      <c r="W447" s="135">
        <f t="shared" ca="1" si="996"/>
        <v>0</v>
      </c>
      <c r="X447" s="135">
        <f t="shared" ca="1" si="996"/>
        <v>0</v>
      </c>
      <c r="Y447" s="135">
        <f t="shared" ca="1" si="996"/>
        <v>0</v>
      </c>
      <c r="Z447" s="135">
        <f t="shared" ca="1" si="996"/>
        <v>0</v>
      </c>
      <c r="AA447" s="135">
        <f t="shared" ca="1" si="996"/>
        <v>0</v>
      </c>
      <c r="AB447" s="135">
        <f t="shared" ca="1" si="996"/>
        <v>0</v>
      </c>
      <c r="AC447" s="135">
        <f t="shared" ca="1" si="996"/>
        <v>0</v>
      </c>
      <c r="AD447" s="135">
        <f t="shared" ca="1" si="996"/>
        <v>0</v>
      </c>
      <c r="AE447" s="135">
        <f t="shared" ca="1" si="996"/>
        <v>0</v>
      </c>
      <c r="AF447" s="135">
        <f t="shared" ca="1" si="996"/>
        <v>0</v>
      </c>
      <c r="AG447" s="135">
        <f t="shared" ca="1" si="996"/>
        <v>0</v>
      </c>
      <c r="AH447" s="135">
        <f t="shared" ca="1" si="996"/>
        <v>0</v>
      </c>
      <c r="AI447" s="135">
        <f t="shared" ca="1" si="996"/>
        <v>0</v>
      </c>
      <c r="AJ447" s="135">
        <f t="shared" ca="1" si="996"/>
        <v>0</v>
      </c>
      <c r="AK447" s="135">
        <f ca="1">AK409-AK439</f>
        <v>0</v>
      </c>
      <c r="AL447" s="135">
        <f t="shared" ref="AL447" ca="1" si="997">AL409-AL439</f>
        <v>0</v>
      </c>
    </row>
    <row r="448" spans="1:38" s="529" customFormat="1" hidden="1" outlineLevel="1">
      <c r="A448" s="15"/>
      <c r="B448" s="15"/>
      <c r="C448" s="15"/>
      <c r="D448" s="15"/>
      <c r="E448" s="15"/>
      <c r="F448" s="15"/>
      <c r="G448" s="15"/>
      <c r="H448" s="392"/>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5"/>
      <c r="AL448" s="135"/>
    </row>
    <row r="449" spans="1:38" s="529" customFormat="1" hidden="1" outlineLevel="1">
      <c r="A449" s="15"/>
      <c r="B449" s="15"/>
      <c r="C449" s="391" t="s">
        <v>1444</v>
      </c>
      <c r="D449" s="15"/>
      <c r="E449" s="15"/>
      <c r="F449" s="15"/>
      <c r="G449" s="15"/>
      <c r="H449" s="392"/>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5"/>
      <c r="AL449" s="135"/>
    </row>
    <row r="450" spans="1:38" s="529" customFormat="1" hidden="1" outlineLevel="1">
      <c r="A450" s="15"/>
      <c r="B450" s="15"/>
      <c r="C450" s="529" t="s">
        <v>1445</v>
      </c>
      <c r="D450" s="15"/>
      <c r="E450" s="15"/>
      <c r="F450" s="15"/>
      <c r="G450" s="15"/>
      <c r="H450" s="640">
        <f>IF(SUM(H$437,H$407)&gt;0,SUM(H$437)/SUM(H$407),0)</f>
        <v>0</v>
      </c>
      <c r="I450" s="640">
        <f>IF(SUM(I$437,I$407)&gt;0,SUM(I$437)/SUM(I$407),0)</f>
        <v>0</v>
      </c>
      <c r="J450" s="640">
        <f t="shared" ref="J450:AL450" si="998">IF(SUM(J$437,J$407)&gt;0,SUM(J$437)/SUM(J$407),0)</f>
        <v>0</v>
      </c>
      <c r="K450" s="640">
        <f t="shared" si="998"/>
        <v>0</v>
      </c>
      <c r="L450" s="640">
        <f t="shared" si="998"/>
        <v>0</v>
      </c>
      <c r="M450" s="640">
        <f t="shared" si="998"/>
        <v>0</v>
      </c>
      <c r="N450" s="640">
        <f t="shared" si="998"/>
        <v>0</v>
      </c>
      <c r="O450" s="640">
        <f t="shared" si="998"/>
        <v>0</v>
      </c>
      <c r="P450" s="640">
        <f t="shared" si="998"/>
        <v>0</v>
      </c>
      <c r="Q450" s="640">
        <f t="shared" si="998"/>
        <v>0</v>
      </c>
      <c r="R450" s="640">
        <f t="shared" si="998"/>
        <v>0</v>
      </c>
      <c r="S450" s="640">
        <f t="shared" si="998"/>
        <v>0</v>
      </c>
      <c r="T450" s="640">
        <f t="shared" si="998"/>
        <v>0</v>
      </c>
      <c r="U450" s="640">
        <f t="shared" si="998"/>
        <v>0</v>
      </c>
      <c r="V450" s="640">
        <f t="shared" si="998"/>
        <v>0</v>
      </c>
      <c r="W450" s="640">
        <f t="shared" si="998"/>
        <v>0</v>
      </c>
      <c r="X450" s="640">
        <f t="shared" si="998"/>
        <v>0</v>
      </c>
      <c r="Y450" s="640">
        <f t="shared" si="998"/>
        <v>0</v>
      </c>
      <c r="Z450" s="640">
        <f t="shared" si="998"/>
        <v>0</v>
      </c>
      <c r="AA450" s="640">
        <f t="shared" si="998"/>
        <v>0</v>
      </c>
      <c r="AB450" s="640">
        <f t="shared" si="998"/>
        <v>0</v>
      </c>
      <c r="AC450" s="640">
        <f t="shared" si="998"/>
        <v>0</v>
      </c>
      <c r="AD450" s="640">
        <f t="shared" si="998"/>
        <v>0</v>
      </c>
      <c r="AE450" s="640">
        <f t="shared" si="998"/>
        <v>0</v>
      </c>
      <c r="AF450" s="640">
        <f t="shared" si="998"/>
        <v>0</v>
      </c>
      <c r="AG450" s="640">
        <f t="shared" si="998"/>
        <v>0</v>
      </c>
      <c r="AH450" s="640">
        <f t="shared" si="998"/>
        <v>0</v>
      </c>
      <c r="AI450" s="640">
        <f t="shared" si="998"/>
        <v>0</v>
      </c>
      <c r="AJ450" s="640">
        <f t="shared" si="998"/>
        <v>0</v>
      </c>
      <c r="AK450" s="640">
        <f t="shared" si="998"/>
        <v>0</v>
      </c>
      <c r="AL450" s="640">
        <f t="shared" si="998"/>
        <v>0</v>
      </c>
    </row>
    <row r="451" spans="1:38" s="529" customFormat="1" hidden="1" outlineLevel="1">
      <c r="A451" s="15"/>
      <c r="B451" s="15"/>
      <c r="C451" s="529" t="s">
        <v>1446</v>
      </c>
      <c r="D451" s="15"/>
      <c r="E451" s="15"/>
      <c r="F451" s="15"/>
      <c r="G451" s="15"/>
      <c r="H451" s="640">
        <f ca="1">IF(SUM(H$438,H$408)&gt;0,SUM(H$438)/SUM(H$408),0)</f>
        <v>0</v>
      </c>
      <c r="I451" s="640">
        <f ca="1">IF(SUM(I$438,I$408)&gt;0,SUM(I$438)/SUM(I$408),0)</f>
        <v>0</v>
      </c>
      <c r="J451" s="640">
        <f t="shared" ref="J451:AL451" ca="1" si="999">IF(SUM(J$438,J$408)&gt;0,SUM(J$438)/SUM(J$408),0)</f>
        <v>0</v>
      </c>
      <c r="K451" s="640">
        <f t="shared" ca="1" si="999"/>
        <v>0</v>
      </c>
      <c r="L451" s="640">
        <f t="shared" ca="1" si="999"/>
        <v>0</v>
      </c>
      <c r="M451" s="640">
        <f t="shared" ca="1" si="999"/>
        <v>0</v>
      </c>
      <c r="N451" s="640">
        <f t="shared" ca="1" si="999"/>
        <v>0</v>
      </c>
      <c r="O451" s="640">
        <f t="shared" ca="1" si="999"/>
        <v>0</v>
      </c>
      <c r="P451" s="640">
        <f t="shared" ca="1" si="999"/>
        <v>0</v>
      </c>
      <c r="Q451" s="640">
        <f t="shared" ca="1" si="999"/>
        <v>0</v>
      </c>
      <c r="R451" s="640">
        <f t="shared" ca="1" si="999"/>
        <v>0</v>
      </c>
      <c r="S451" s="640">
        <f t="shared" ca="1" si="999"/>
        <v>0</v>
      </c>
      <c r="T451" s="640">
        <f t="shared" ca="1" si="999"/>
        <v>0</v>
      </c>
      <c r="U451" s="640">
        <f t="shared" ca="1" si="999"/>
        <v>0</v>
      </c>
      <c r="V451" s="640">
        <f t="shared" ca="1" si="999"/>
        <v>0</v>
      </c>
      <c r="W451" s="640">
        <f t="shared" ca="1" si="999"/>
        <v>0</v>
      </c>
      <c r="X451" s="640">
        <f t="shared" ca="1" si="999"/>
        <v>0</v>
      </c>
      <c r="Y451" s="640">
        <f t="shared" ca="1" si="999"/>
        <v>0</v>
      </c>
      <c r="Z451" s="640">
        <f t="shared" ca="1" si="999"/>
        <v>0</v>
      </c>
      <c r="AA451" s="640">
        <f t="shared" ca="1" si="999"/>
        <v>0</v>
      </c>
      <c r="AB451" s="640">
        <f t="shared" ca="1" si="999"/>
        <v>0</v>
      </c>
      <c r="AC451" s="640">
        <f t="shared" ca="1" si="999"/>
        <v>0</v>
      </c>
      <c r="AD451" s="640">
        <f t="shared" ca="1" si="999"/>
        <v>0</v>
      </c>
      <c r="AE451" s="640">
        <f t="shared" ca="1" si="999"/>
        <v>0</v>
      </c>
      <c r="AF451" s="640">
        <f t="shared" ca="1" si="999"/>
        <v>0</v>
      </c>
      <c r="AG451" s="640">
        <f t="shared" ca="1" si="999"/>
        <v>0</v>
      </c>
      <c r="AH451" s="640">
        <f t="shared" ca="1" si="999"/>
        <v>0</v>
      </c>
      <c r="AI451" s="640">
        <f t="shared" ca="1" si="999"/>
        <v>0</v>
      </c>
      <c r="AJ451" s="640">
        <f t="shared" ca="1" si="999"/>
        <v>0</v>
      </c>
      <c r="AK451" s="640">
        <f t="shared" ca="1" si="999"/>
        <v>0</v>
      </c>
      <c r="AL451" s="640">
        <f t="shared" ca="1" si="999"/>
        <v>0</v>
      </c>
    </row>
    <row r="452" spans="1:38" s="529" customFormat="1" hidden="1" outlineLevel="1">
      <c r="A452" s="15"/>
      <c r="B452" s="15"/>
      <c r="C452" s="529" t="s">
        <v>1447</v>
      </c>
      <c r="D452" s="15"/>
      <c r="E452" s="15"/>
      <c r="F452" s="15"/>
      <c r="G452" s="15"/>
      <c r="H452" s="640">
        <f ca="1">IF(SUM(H$439,H$409)&gt;0,SUM(H$439)/SUM(H$409),0)</f>
        <v>0</v>
      </c>
      <c r="I452" s="640">
        <f ca="1">IF(SUM(I$439,I$409)&gt;0,SUM(I$439)/SUM(I$409),0)</f>
        <v>0</v>
      </c>
      <c r="J452" s="640">
        <f t="shared" ref="J452:AL452" ca="1" si="1000">IF(SUM(J$439,J$409)&gt;0,SUM(J$439)/SUM(J$409),0)</f>
        <v>0</v>
      </c>
      <c r="K452" s="640">
        <f t="shared" ca="1" si="1000"/>
        <v>0</v>
      </c>
      <c r="L452" s="640">
        <f t="shared" ca="1" si="1000"/>
        <v>0</v>
      </c>
      <c r="M452" s="640">
        <f t="shared" ca="1" si="1000"/>
        <v>0</v>
      </c>
      <c r="N452" s="640">
        <f t="shared" ca="1" si="1000"/>
        <v>0</v>
      </c>
      <c r="O452" s="640">
        <f t="shared" ca="1" si="1000"/>
        <v>0</v>
      </c>
      <c r="P452" s="640">
        <f t="shared" ca="1" si="1000"/>
        <v>0</v>
      </c>
      <c r="Q452" s="640">
        <f t="shared" ca="1" si="1000"/>
        <v>0</v>
      </c>
      <c r="R452" s="640">
        <f t="shared" ca="1" si="1000"/>
        <v>0</v>
      </c>
      <c r="S452" s="640">
        <f t="shared" ca="1" si="1000"/>
        <v>0</v>
      </c>
      <c r="T452" s="640">
        <f t="shared" ca="1" si="1000"/>
        <v>0</v>
      </c>
      <c r="U452" s="640">
        <f t="shared" ca="1" si="1000"/>
        <v>0</v>
      </c>
      <c r="V452" s="640">
        <f t="shared" ca="1" si="1000"/>
        <v>0</v>
      </c>
      <c r="W452" s="640">
        <f t="shared" ca="1" si="1000"/>
        <v>0</v>
      </c>
      <c r="X452" s="640">
        <f t="shared" ca="1" si="1000"/>
        <v>0</v>
      </c>
      <c r="Y452" s="640">
        <f t="shared" ca="1" si="1000"/>
        <v>0</v>
      </c>
      <c r="Z452" s="640">
        <f t="shared" ca="1" si="1000"/>
        <v>0</v>
      </c>
      <c r="AA452" s="640">
        <f t="shared" ca="1" si="1000"/>
        <v>0</v>
      </c>
      <c r="AB452" s="640">
        <f t="shared" ca="1" si="1000"/>
        <v>0</v>
      </c>
      <c r="AC452" s="640">
        <f t="shared" ca="1" si="1000"/>
        <v>0</v>
      </c>
      <c r="AD452" s="640">
        <f t="shared" ca="1" si="1000"/>
        <v>0</v>
      </c>
      <c r="AE452" s="640">
        <f t="shared" ca="1" si="1000"/>
        <v>0</v>
      </c>
      <c r="AF452" s="640">
        <f t="shared" ca="1" si="1000"/>
        <v>0</v>
      </c>
      <c r="AG452" s="640">
        <f t="shared" ca="1" si="1000"/>
        <v>0</v>
      </c>
      <c r="AH452" s="640">
        <f t="shared" ca="1" si="1000"/>
        <v>0</v>
      </c>
      <c r="AI452" s="640">
        <f t="shared" ca="1" si="1000"/>
        <v>0</v>
      </c>
      <c r="AJ452" s="640">
        <f t="shared" ca="1" si="1000"/>
        <v>0</v>
      </c>
      <c r="AK452" s="640">
        <f t="shared" ca="1" si="1000"/>
        <v>0</v>
      </c>
      <c r="AL452" s="640">
        <f t="shared" ca="1" si="1000"/>
        <v>0</v>
      </c>
    </row>
    <row r="453" spans="1:38" s="529" customFormat="1" hidden="1" outlineLevel="1">
      <c r="A453" s="15"/>
      <c r="B453" s="15"/>
      <c r="C453" s="529" t="s">
        <v>1448</v>
      </c>
      <c r="D453" s="15"/>
      <c r="E453" s="15"/>
      <c r="F453" s="15"/>
      <c r="G453" s="15"/>
      <c r="H453" s="640">
        <f ca="1">IF(SUM(H$437:H$439,H$407:H$409)&gt;0,SUM(H$437:H$439)/SUM(H$407:H$409),0)</f>
        <v>0</v>
      </c>
      <c r="I453" s="640">
        <f ca="1">IF(SUM(I$437:I$439,I$407:I$409)&gt;0,SUM(I$437:I$439)/SUM(I$407:I$409),0)</f>
        <v>0</v>
      </c>
      <c r="J453" s="640">
        <f t="shared" ref="J453:AL453" ca="1" si="1001">IF(SUM(J$437:J$439,J$407:J$409)&gt;0,SUM(J$437:J$439)/SUM(J$407:J$409),0)</f>
        <v>0</v>
      </c>
      <c r="K453" s="640">
        <f t="shared" ca="1" si="1001"/>
        <v>0</v>
      </c>
      <c r="L453" s="640">
        <f t="shared" ca="1" si="1001"/>
        <v>0</v>
      </c>
      <c r="M453" s="640">
        <f t="shared" ca="1" si="1001"/>
        <v>0</v>
      </c>
      <c r="N453" s="640">
        <f t="shared" ca="1" si="1001"/>
        <v>0</v>
      </c>
      <c r="O453" s="640">
        <f t="shared" ca="1" si="1001"/>
        <v>0</v>
      </c>
      <c r="P453" s="640">
        <f t="shared" ca="1" si="1001"/>
        <v>0</v>
      </c>
      <c r="Q453" s="640">
        <f t="shared" ca="1" si="1001"/>
        <v>0</v>
      </c>
      <c r="R453" s="640">
        <f t="shared" ca="1" si="1001"/>
        <v>0</v>
      </c>
      <c r="S453" s="640">
        <f t="shared" ca="1" si="1001"/>
        <v>0</v>
      </c>
      <c r="T453" s="640">
        <f t="shared" ca="1" si="1001"/>
        <v>0</v>
      </c>
      <c r="U453" s="640">
        <f t="shared" ca="1" si="1001"/>
        <v>0</v>
      </c>
      <c r="V453" s="640">
        <f t="shared" ca="1" si="1001"/>
        <v>0</v>
      </c>
      <c r="W453" s="640">
        <f t="shared" ca="1" si="1001"/>
        <v>0</v>
      </c>
      <c r="X453" s="640">
        <f t="shared" ca="1" si="1001"/>
        <v>0</v>
      </c>
      <c r="Y453" s="640">
        <f t="shared" ca="1" si="1001"/>
        <v>0</v>
      </c>
      <c r="Z453" s="640">
        <f t="shared" ca="1" si="1001"/>
        <v>0</v>
      </c>
      <c r="AA453" s="640">
        <f t="shared" ca="1" si="1001"/>
        <v>0</v>
      </c>
      <c r="AB453" s="640">
        <f t="shared" ca="1" si="1001"/>
        <v>0</v>
      </c>
      <c r="AC453" s="640">
        <f t="shared" ca="1" si="1001"/>
        <v>0</v>
      </c>
      <c r="AD453" s="640">
        <f t="shared" ca="1" si="1001"/>
        <v>0</v>
      </c>
      <c r="AE453" s="640">
        <f t="shared" ca="1" si="1001"/>
        <v>0</v>
      </c>
      <c r="AF453" s="640">
        <f t="shared" ca="1" si="1001"/>
        <v>0</v>
      </c>
      <c r="AG453" s="640">
        <f t="shared" ca="1" si="1001"/>
        <v>0</v>
      </c>
      <c r="AH453" s="640">
        <f t="shared" ca="1" si="1001"/>
        <v>0</v>
      </c>
      <c r="AI453" s="640">
        <f t="shared" ca="1" si="1001"/>
        <v>0</v>
      </c>
      <c r="AJ453" s="640">
        <f t="shared" ca="1" si="1001"/>
        <v>0</v>
      </c>
      <c r="AK453" s="640">
        <f t="shared" ca="1" si="1001"/>
        <v>0</v>
      </c>
      <c r="AL453" s="640">
        <f t="shared" ca="1" si="1001"/>
        <v>0</v>
      </c>
    </row>
    <row r="454" spans="1:38" s="529" customFormat="1" hidden="1" outlineLevel="1">
      <c r="A454" s="15"/>
      <c r="B454" s="15"/>
      <c r="C454" s="15"/>
      <c r="D454" s="15"/>
      <c r="E454" s="15"/>
      <c r="F454" s="15"/>
      <c r="G454" s="15"/>
      <c r="H454" s="641"/>
      <c r="I454" s="642"/>
      <c r="J454" s="642"/>
      <c r="K454" s="642"/>
      <c r="L454" s="642"/>
      <c r="M454" s="642"/>
      <c r="N454" s="642"/>
      <c r="O454" s="642"/>
      <c r="P454" s="642"/>
      <c r="Q454" s="642"/>
      <c r="R454" s="642"/>
      <c r="S454" s="642"/>
      <c r="T454" s="642"/>
      <c r="U454" s="642"/>
      <c r="V454" s="642"/>
      <c r="W454" s="642"/>
      <c r="X454" s="642"/>
      <c r="Y454" s="642"/>
      <c r="Z454" s="642"/>
      <c r="AA454" s="642"/>
      <c r="AB454" s="642"/>
      <c r="AC454" s="642"/>
      <c r="AD454" s="642"/>
      <c r="AE454" s="642"/>
      <c r="AF454" s="642"/>
      <c r="AG454" s="642"/>
      <c r="AH454" s="642"/>
      <c r="AI454" s="642"/>
      <c r="AJ454" s="642"/>
      <c r="AK454" s="642"/>
      <c r="AL454" s="642"/>
    </row>
    <row r="455" spans="1:38" s="529" customFormat="1" hidden="1" outlineLevel="1">
      <c r="A455" s="15"/>
      <c r="B455" s="15"/>
      <c r="C455" s="391" t="s">
        <v>1439</v>
      </c>
      <c r="D455" s="15"/>
      <c r="E455" s="15"/>
      <c r="F455" s="15"/>
      <c r="G455" s="15"/>
      <c r="H455" s="641"/>
      <c r="I455" s="642"/>
      <c r="J455" s="642"/>
      <c r="K455" s="642"/>
      <c r="L455" s="642"/>
      <c r="M455" s="642"/>
      <c r="N455" s="642"/>
      <c r="O455" s="642"/>
      <c r="P455" s="642"/>
      <c r="Q455" s="642"/>
      <c r="R455" s="642"/>
      <c r="S455" s="642"/>
      <c r="T455" s="642"/>
      <c r="U455" s="642"/>
      <c r="V455" s="642"/>
      <c r="W455" s="642"/>
      <c r="X455" s="642"/>
      <c r="Y455" s="642"/>
      <c r="Z455" s="642"/>
      <c r="AA455" s="642"/>
      <c r="AB455" s="642"/>
      <c r="AC455" s="642"/>
      <c r="AD455" s="642"/>
      <c r="AE455" s="642"/>
      <c r="AF455" s="642"/>
      <c r="AG455" s="642"/>
      <c r="AH455" s="642"/>
      <c r="AI455" s="642"/>
      <c r="AJ455" s="642"/>
      <c r="AK455" s="642"/>
      <c r="AL455" s="642"/>
    </row>
    <row r="456" spans="1:38" s="529" customFormat="1" hidden="1" outlineLevel="1">
      <c r="A456" s="15"/>
      <c r="B456" s="15"/>
      <c r="C456" s="529" t="s">
        <v>1440</v>
      </c>
      <c r="D456" s="15"/>
      <c r="E456" s="15"/>
      <c r="F456" s="15"/>
      <c r="G456" s="15"/>
      <c r="H456" s="640">
        <f ca="1">IF(SUM(H$445,H$383:H$384)&gt;0,SUM(H$445)/SUM(H$445,H$383:H$384),0)</f>
        <v>0</v>
      </c>
      <c r="I456" s="640">
        <f ca="1">IF(SUM(I$445,I$383:I$384)&gt;0,SUM(I$445)/SUM(I$445,I$383:I$384),0)</f>
        <v>0</v>
      </c>
      <c r="J456" s="640">
        <f t="shared" ref="J456:AL456" ca="1" si="1002">IF(SUM(J$445,J$383:J$384)&gt;0,SUM(J$445)/SUM(J$445,J$383:J$384),0)</f>
        <v>0</v>
      </c>
      <c r="K456" s="640">
        <f t="shared" ca="1" si="1002"/>
        <v>0</v>
      </c>
      <c r="L456" s="640">
        <f t="shared" ca="1" si="1002"/>
        <v>0</v>
      </c>
      <c r="M456" s="640">
        <f t="shared" ca="1" si="1002"/>
        <v>0</v>
      </c>
      <c r="N456" s="640">
        <f t="shared" ca="1" si="1002"/>
        <v>0</v>
      </c>
      <c r="O456" s="640">
        <f t="shared" ca="1" si="1002"/>
        <v>0</v>
      </c>
      <c r="P456" s="640">
        <f t="shared" ca="1" si="1002"/>
        <v>0</v>
      </c>
      <c r="Q456" s="640">
        <f t="shared" ca="1" si="1002"/>
        <v>0</v>
      </c>
      <c r="R456" s="640">
        <f t="shared" ca="1" si="1002"/>
        <v>0</v>
      </c>
      <c r="S456" s="640">
        <f t="shared" ca="1" si="1002"/>
        <v>0</v>
      </c>
      <c r="T456" s="640">
        <f t="shared" ca="1" si="1002"/>
        <v>0</v>
      </c>
      <c r="U456" s="640">
        <f t="shared" ca="1" si="1002"/>
        <v>0</v>
      </c>
      <c r="V456" s="640">
        <f t="shared" ca="1" si="1002"/>
        <v>0</v>
      </c>
      <c r="W456" s="640">
        <f t="shared" ca="1" si="1002"/>
        <v>0</v>
      </c>
      <c r="X456" s="640">
        <f t="shared" ca="1" si="1002"/>
        <v>0</v>
      </c>
      <c r="Y456" s="640">
        <f t="shared" ca="1" si="1002"/>
        <v>0</v>
      </c>
      <c r="Z456" s="640">
        <f t="shared" ca="1" si="1002"/>
        <v>0</v>
      </c>
      <c r="AA456" s="640">
        <f t="shared" ca="1" si="1002"/>
        <v>0</v>
      </c>
      <c r="AB456" s="640">
        <f t="shared" ca="1" si="1002"/>
        <v>0</v>
      </c>
      <c r="AC456" s="640">
        <f t="shared" ca="1" si="1002"/>
        <v>0</v>
      </c>
      <c r="AD456" s="640">
        <f t="shared" ca="1" si="1002"/>
        <v>0</v>
      </c>
      <c r="AE456" s="640">
        <f t="shared" ca="1" si="1002"/>
        <v>0</v>
      </c>
      <c r="AF456" s="640">
        <f t="shared" ca="1" si="1002"/>
        <v>0</v>
      </c>
      <c r="AG456" s="640">
        <f t="shared" ca="1" si="1002"/>
        <v>0</v>
      </c>
      <c r="AH456" s="640">
        <f t="shared" ca="1" si="1002"/>
        <v>0</v>
      </c>
      <c r="AI456" s="640">
        <f t="shared" ca="1" si="1002"/>
        <v>0</v>
      </c>
      <c r="AJ456" s="640">
        <f t="shared" ca="1" si="1002"/>
        <v>0</v>
      </c>
      <c r="AK456" s="640">
        <f t="shared" ca="1" si="1002"/>
        <v>0</v>
      </c>
      <c r="AL456" s="640">
        <f t="shared" ca="1" si="1002"/>
        <v>0</v>
      </c>
    </row>
    <row r="457" spans="1:38" s="529" customFormat="1" hidden="1" outlineLevel="1">
      <c r="A457" s="15"/>
      <c r="B457" s="15"/>
      <c r="C457" s="529" t="s">
        <v>1441</v>
      </c>
      <c r="D457" s="15"/>
      <c r="E457" s="15"/>
      <c r="F457" s="15"/>
      <c r="G457" s="15"/>
      <c r="H457" s="640">
        <f ca="1">IF(SUM(H$446,H$388:H$389)&gt;0,SUM(H$446)/SUM(H$446,H$388:H$389),0)</f>
        <v>0</v>
      </c>
      <c r="I457" s="640">
        <f ca="1">IF(SUM(I$446,I$388:I$389)&gt;0,SUM(I$446)/SUM(I$446,I$388:I$389),0)</f>
        <v>0</v>
      </c>
      <c r="J457" s="640">
        <f t="shared" ref="J457:AL457" ca="1" si="1003">IF(SUM(J$446,J$388:J$389)&gt;0,SUM(J$446)/SUM(J$446,J$388:J$389),0)</f>
        <v>0</v>
      </c>
      <c r="K457" s="640">
        <f t="shared" ca="1" si="1003"/>
        <v>0</v>
      </c>
      <c r="L457" s="640">
        <f t="shared" ca="1" si="1003"/>
        <v>0</v>
      </c>
      <c r="M457" s="640">
        <f t="shared" ca="1" si="1003"/>
        <v>0</v>
      </c>
      <c r="N457" s="640">
        <f t="shared" ca="1" si="1003"/>
        <v>0</v>
      </c>
      <c r="O457" s="640">
        <f t="shared" ca="1" si="1003"/>
        <v>0</v>
      </c>
      <c r="P457" s="640">
        <f t="shared" ca="1" si="1003"/>
        <v>0</v>
      </c>
      <c r="Q457" s="640">
        <f t="shared" ca="1" si="1003"/>
        <v>0</v>
      </c>
      <c r="R457" s="640">
        <f t="shared" ca="1" si="1003"/>
        <v>0</v>
      </c>
      <c r="S457" s="640">
        <f t="shared" ca="1" si="1003"/>
        <v>0</v>
      </c>
      <c r="T457" s="640">
        <f t="shared" ca="1" si="1003"/>
        <v>0</v>
      </c>
      <c r="U457" s="640">
        <f t="shared" ca="1" si="1003"/>
        <v>0</v>
      </c>
      <c r="V457" s="640">
        <f t="shared" ca="1" si="1003"/>
        <v>0</v>
      </c>
      <c r="W457" s="640">
        <f t="shared" ca="1" si="1003"/>
        <v>0</v>
      </c>
      <c r="X457" s="640">
        <f t="shared" ca="1" si="1003"/>
        <v>0</v>
      </c>
      <c r="Y457" s="640">
        <f t="shared" ca="1" si="1003"/>
        <v>0</v>
      </c>
      <c r="Z457" s="640">
        <f t="shared" ca="1" si="1003"/>
        <v>0</v>
      </c>
      <c r="AA457" s="640">
        <f t="shared" ca="1" si="1003"/>
        <v>0</v>
      </c>
      <c r="AB457" s="640">
        <f t="shared" ca="1" si="1003"/>
        <v>0</v>
      </c>
      <c r="AC457" s="640">
        <f t="shared" ca="1" si="1003"/>
        <v>0</v>
      </c>
      <c r="AD457" s="640">
        <f t="shared" ca="1" si="1003"/>
        <v>0</v>
      </c>
      <c r="AE457" s="640">
        <f t="shared" ca="1" si="1003"/>
        <v>0</v>
      </c>
      <c r="AF457" s="640">
        <f t="shared" ca="1" si="1003"/>
        <v>0</v>
      </c>
      <c r="AG457" s="640">
        <f t="shared" ca="1" si="1003"/>
        <v>0</v>
      </c>
      <c r="AH457" s="640">
        <f t="shared" ca="1" si="1003"/>
        <v>0</v>
      </c>
      <c r="AI457" s="640">
        <f t="shared" ca="1" si="1003"/>
        <v>0</v>
      </c>
      <c r="AJ457" s="640">
        <f t="shared" ca="1" si="1003"/>
        <v>0</v>
      </c>
      <c r="AK457" s="640">
        <f t="shared" ca="1" si="1003"/>
        <v>0</v>
      </c>
      <c r="AL457" s="640">
        <f t="shared" ca="1" si="1003"/>
        <v>0</v>
      </c>
    </row>
    <row r="458" spans="1:38" s="529" customFormat="1" hidden="1" outlineLevel="1">
      <c r="A458" s="15"/>
      <c r="B458" s="15"/>
      <c r="C458" s="529" t="s">
        <v>1442</v>
      </c>
      <c r="D458" s="15"/>
      <c r="E458" s="15"/>
      <c r="F458" s="15"/>
      <c r="G458" s="15"/>
      <c r="H458" s="640">
        <f ca="1">IF(SUM(H$447,H$390:H$391)&gt;0,SUM(H$447)/SUM(H$447,H$390:H$391),0)</f>
        <v>0</v>
      </c>
      <c r="I458" s="640">
        <f ca="1">IF(SUM(I$447,I$390:I$391)&gt;0,SUM(I$447)/SUM(I$447,I$390:I$391),0)</f>
        <v>0</v>
      </c>
      <c r="J458" s="640">
        <f t="shared" ref="J458:AL458" ca="1" si="1004">IF(SUM(J$447,J$390:J$391)&gt;0,SUM(J$447)/SUM(J$447,J$390:J$391),0)</f>
        <v>0</v>
      </c>
      <c r="K458" s="640">
        <f t="shared" ca="1" si="1004"/>
        <v>0</v>
      </c>
      <c r="L458" s="640">
        <f t="shared" ca="1" si="1004"/>
        <v>0</v>
      </c>
      <c r="M458" s="640">
        <f t="shared" ca="1" si="1004"/>
        <v>0</v>
      </c>
      <c r="N458" s="640">
        <f t="shared" ca="1" si="1004"/>
        <v>0</v>
      </c>
      <c r="O458" s="640">
        <f t="shared" ca="1" si="1004"/>
        <v>0</v>
      </c>
      <c r="P458" s="640">
        <f t="shared" ca="1" si="1004"/>
        <v>0</v>
      </c>
      <c r="Q458" s="640">
        <f t="shared" ca="1" si="1004"/>
        <v>0</v>
      </c>
      <c r="R458" s="640">
        <f t="shared" ca="1" si="1004"/>
        <v>0</v>
      </c>
      <c r="S458" s="640">
        <f t="shared" ca="1" si="1004"/>
        <v>0</v>
      </c>
      <c r="T458" s="640">
        <f t="shared" ca="1" si="1004"/>
        <v>0</v>
      </c>
      <c r="U458" s="640">
        <f t="shared" ca="1" si="1004"/>
        <v>0</v>
      </c>
      <c r="V458" s="640">
        <f t="shared" ca="1" si="1004"/>
        <v>0</v>
      </c>
      <c r="W458" s="640">
        <f t="shared" ca="1" si="1004"/>
        <v>0</v>
      </c>
      <c r="X458" s="640">
        <f t="shared" ca="1" si="1004"/>
        <v>0</v>
      </c>
      <c r="Y458" s="640">
        <f t="shared" ca="1" si="1004"/>
        <v>0</v>
      </c>
      <c r="Z458" s="640">
        <f t="shared" ca="1" si="1004"/>
        <v>0</v>
      </c>
      <c r="AA458" s="640">
        <f t="shared" ca="1" si="1004"/>
        <v>0</v>
      </c>
      <c r="AB458" s="640">
        <f t="shared" ca="1" si="1004"/>
        <v>0</v>
      </c>
      <c r="AC458" s="640">
        <f t="shared" ca="1" si="1004"/>
        <v>0</v>
      </c>
      <c r="AD458" s="640">
        <f t="shared" ca="1" si="1004"/>
        <v>0</v>
      </c>
      <c r="AE458" s="640">
        <f t="shared" ca="1" si="1004"/>
        <v>0</v>
      </c>
      <c r="AF458" s="640">
        <f t="shared" ca="1" si="1004"/>
        <v>0</v>
      </c>
      <c r="AG458" s="640">
        <f t="shared" ca="1" si="1004"/>
        <v>0</v>
      </c>
      <c r="AH458" s="640">
        <f t="shared" ca="1" si="1004"/>
        <v>0</v>
      </c>
      <c r="AI458" s="640">
        <f t="shared" ca="1" si="1004"/>
        <v>0</v>
      </c>
      <c r="AJ458" s="640">
        <f t="shared" ca="1" si="1004"/>
        <v>0</v>
      </c>
      <c r="AK458" s="640">
        <f t="shared" ca="1" si="1004"/>
        <v>0</v>
      </c>
      <c r="AL458" s="640">
        <f t="shared" ca="1" si="1004"/>
        <v>0</v>
      </c>
    </row>
    <row r="459" spans="1:38" s="529" customFormat="1" hidden="1" outlineLevel="1">
      <c r="A459" s="15"/>
      <c r="B459" s="15"/>
      <c r="C459" s="529" t="s">
        <v>1443</v>
      </c>
      <c r="D459" s="15"/>
      <c r="E459" s="15"/>
      <c r="F459" s="15"/>
      <c r="G459" s="15"/>
      <c r="H459" s="640">
        <f ca="1">IF(SUM(H$445:H$447,H$383:H$386)&gt;0,SUM(H$445:H$447)/SUM(H$445:H$447,H$383:H$386),0)</f>
        <v>0</v>
      </c>
      <c r="I459" s="640">
        <f ca="1">IF(SUM(I$445:I$447,I$383:I$386)&gt;0,SUM(I$445:I$447)/SUM(I$445:I$447,I$383:I$386),0)</f>
        <v>0</v>
      </c>
      <c r="J459" s="640">
        <f t="shared" ref="J459:AL459" ca="1" si="1005">IF(SUM(J$445:J$447,J$383:J$386)&gt;0,SUM(J$445:J$447)/SUM(J$445:J$447,J$383:J$386),0)</f>
        <v>0</v>
      </c>
      <c r="K459" s="640">
        <f t="shared" ca="1" si="1005"/>
        <v>0</v>
      </c>
      <c r="L459" s="640">
        <f t="shared" ca="1" si="1005"/>
        <v>0</v>
      </c>
      <c r="M459" s="640">
        <f t="shared" ca="1" si="1005"/>
        <v>0</v>
      </c>
      <c r="N459" s="640">
        <f t="shared" ca="1" si="1005"/>
        <v>0</v>
      </c>
      <c r="O459" s="640">
        <f t="shared" ca="1" si="1005"/>
        <v>0</v>
      </c>
      <c r="P459" s="640">
        <f t="shared" ca="1" si="1005"/>
        <v>0</v>
      </c>
      <c r="Q459" s="640">
        <f t="shared" ca="1" si="1005"/>
        <v>0</v>
      </c>
      <c r="R459" s="640">
        <f t="shared" ca="1" si="1005"/>
        <v>0</v>
      </c>
      <c r="S459" s="640">
        <f t="shared" ca="1" si="1005"/>
        <v>0</v>
      </c>
      <c r="T459" s="640">
        <f t="shared" ca="1" si="1005"/>
        <v>0</v>
      </c>
      <c r="U459" s="640">
        <f t="shared" ca="1" si="1005"/>
        <v>0</v>
      </c>
      <c r="V459" s="640">
        <f t="shared" ca="1" si="1005"/>
        <v>0</v>
      </c>
      <c r="W459" s="640">
        <f t="shared" ca="1" si="1005"/>
        <v>0</v>
      </c>
      <c r="X459" s="640">
        <f t="shared" ca="1" si="1005"/>
        <v>0</v>
      </c>
      <c r="Y459" s="640">
        <f t="shared" ca="1" si="1005"/>
        <v>0</v>
      </c>
      <c r="Z459" s="640">
        <f t="shared" ca="1" si="1005"/>
        <v>0</v>
      </c>
      <c r="AA459" s="640">
        <f t="shared" ca="1" si="1005"/>
        <v>0</v>
      </c>
      <c r="AB459" s="640">
        <f t="shared" ca="1" si="1005"/>
        <v>0</v>
      </c>
      <c r="AC459" s="640">
        <f t="shared" ca="1" si="1005"/>
        <v>0</v>
      </c>
      <c r="AD459" s="640">
        <f t="shared" ca="1" si="1005"/>
        <v>0</v>
      </c>
      <c r="AE459" s="640">
        <f t="shared" ca="1" si="1005"/>
        <v>0</v>
      </c>
      <c r="AF459" s="640">
        <f t="shared" ca="1" si="1005"/>
        <v>0</v>
      </c>
      <c r="AG459" s="640">
        <f t="shared" ca="1" si="1005"/>
        <v>0</v>
      </c>
      <c r="AH459" s="640">
        <f t="shared" ca="1" si="1005"/>
        <v>0</v>
      </c>
      <c r="AI459" s="640">
        <f t="shared" ca="1" si="1005"/>
        <v>0</v>
      </c>
      <c r="AJ459" s="640">
        <f t="shared" ca="1" si="1005"/>
        <v>0</v>
      </c>
      <c r="AK459" s="640">
        <f t="shared" ca="1" si="1005"/>
        <v>0</v>
      </c>
      <c r="AL459" s="640">
        <f t="shared" ca="1" si="1005"/>
        <v>0</v>
      </c>
    </row>
    <row r="460" spans="1:38" s="529" customFormat="1" hidden="1" outlineLevel="1">
      <c r="A460" s="15"/>
      <c r="B460" s="15"/>
      <c r="D460" s="15"/>
      <c r="E460" s="15"/>
      <c r="F460" s="15"/>
      <c r="G460" s="15"/>
      <c r="H460" s="392"/>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5"/>
      <c r="AL460" s="135"/>
    </row>
    <row r="461" spans="1:38" s="529" customFormat="1" hidden="1" outlineLevel="1">
      <c r="A461" s="15"/>
      <c r="B461" s="15"/>
      <c r="C461" s="521" t="s">
        <v>1329</v>
      </c>
      <c r="D461" s="15"/>
      <c r="E461" s="15"/>
      <c r="F461" s="15"/>
      <c r="G461" s="15"/>
      <c r="H461" s="392"/>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5"/>
      <c r="AL461" s="135"/>
    </row>
    <row r="462" spans="1:38" s="529" customFormat="1" hidden="1" outlineLevel="1">
      <c r="A462" s="15"/>
      <c r="B462" s="15"/>
      <c r="C462" s="529" t="str">
        <f>CONCATENATE(B262," / ",B261)</f>
        <v>GHG emissions from exported final energy ("Export") / GHG emissions from imported final energy ("Import")</v>
      </c>
      <c r="D462" s="15"/>
      <c r="E462" s="15"/>
      <c r="F462" s="15"/>
      <c r="G462" s="15"/>
      <c r="H462" s="627">
        <f ca="1">IF(H261&gt;0,H262/H261,0)</f>
        <v>0</v>
      </c>
      <c r="I462" s="627">
        <f ca="1">IF(I261&gt;0,I262/I261,0)</f>
        <v>0</v>
      </c>
      <c r="J462" s="627">
        <f t="shared" ref="J462:AL462" ca="1" si="1006">IF(J261&gt;0,J262/J261,0)</f>
        <v>0</v>
      </c>
      <c r="K462" s="627">
        <f t="shared" ca="1" si="1006"/>
        <v>0</v>
      </c>
      <c r="L462" s="627">
        <f t="shared" ca="1" si="1006"/>
        <v>0</v>
      </c>
      <c r="M462" s="627">
        <f t="shared" ca="1" si="1006"/>
        <v>0</v>
      </c>
      <c r="N462" s="627">
        <f t="shared" ca="1" si="1006"/>
        <v>0</v>
      </c>
      <c r="O462" s="627">
        <f t="shared" ca="1" si="1006"/>
        <v>0</v>
      </c>
      <c r="P462" s="627">
        <f t="shared" ca="1" si="1006"/>
        <v>0</v>
      </c>
      <c r="Q462" s="627">
        <f t="shared" ca="1" si="1006"/>
        <v>0</v>
      </c>
      <c r="R462" s="627">
        <f t="shared" ca="1" si="1006"/>
        <v>0</v>
      </c>
      <c r="S462" s="627">
        <f t="shared" ca="1" si="1006"/>
        <v>0</v>
      </c>
      <c r="T462" s="627">
        <f t="shared" ca="1" si="1006"/>
        <v>0</v>
      </c>
      <c r="U462" s="627">
        <f t="shared" ca="1" si="1006"/>
        <v>0</v>
      </c>
      <c r="V462" s="627">
        <f t="shared" ca="1" si="1006"/>
        <v>0</v>
      </c>
      <c r="W462" s="627">
        <f t="shared" ca="1" si="1006"/>
        <v>0</v>
      </c>
      <c r="X462" s="627">
        <f t="shared" ca="1" si="1006"/>
        <v>0</v>
      </c>
      <c r="Y462" s="627">
        <f t="shared" ca="1" si="1006"/>
        <v>0</v>
      </c>
      <c r="Z462" s="627">
        <f t="shared" ca="1" si="1006"/>
        <v>0</v>
      </c>
      <c r="AA462" s="627">
        <f t="shared" ca="1" si="1006"/>
        <v>0</v>
      </c>
      <c r="AB462" s="627">
        <f t="shared" ca="1" si="1006"/>
        <v>0</v>
      </c>
      <c r="AC462" s="627">
        <f t="shared" ca="1" si="1006"/>
        <v>0</v>
      </c>
      <c r="AD462" s="627">
        <f t="shared" ca="1" si="1006"/>
        <v>0</v>
      </c>
      <c r="AE462" s="627">
        <f t="shared" ca="1" si="1006"/>
        <v>0</v>
      </c>
      <c r="AF462" s="627">
        <f t="shared" ca="1" si="1006"/>
        <v>0</v>
      </c>
      <c r="AG462" s="627">
        <f t="shared" ca="1" si="1006"/>
        <v>0</v>
      </c>
      <c r="AH462" s="627">
        <f t="shared" ca="1" si="1006"/>
        <v>0</v>
      </c>
      <c r="AI462" s="627">
        <f t="shared" ca="1" si="1006"/>
        <v>0</v>
      </c>
      <c r="AJ462" s="627">
        <f t="shared" ca="1" si="1006"/>
        <v>0</v>
      </c>
      <c r="AK462" s="627">
        <f t="shared" ca="1" si="1006"/>
        <v>0</v>
      </c>
      <c r="AL462" s="627">
        <f t="shared" ca="1" si="1006"/>
        <v>0</v>
      </c>
    </row>
    <row r="463" spans="1:38" s="529" customFormat="1" hidden="1" outlineLevel="1">
      <c r="A463" s="15"/>
      <c r="B463" s="15"/>
      <c r="D463" s="15"/>
      <c r="E463" s="15"/>
      <c r="F463" s="15"/>
      <c r="G463" s="15"/>
      <c r="H463" s="627"/>
      <c r="I463" s="627"/>
      <c r="J463" s="627"/>
      <c r="K463" s="627"/>
      <c r="L463" s="627"/>
      <c r="M463" s="627"/>
      <c r="N463" s="627"/>
      <c r="O463" s="627"/>
      <c r="P463" s="627"/>
      <c r="Q463" s="627"/>
      <c r="R463" s="627"/>
      <c r="S463" s="627"/>
      <c r="T463" s="627"/>
      <c r="U463" s="627"/>
      <c r="V463" s="627"/>
      <c r="W463" s="627"/>
      <c r="X463" s="627"/>
      <c r="Y463" s="627"/>
      <c r="Z463" s="627"/>
      <c r="AA463" s="627"/>
      <c r="AB463" s="627"/>
      <c r="AC463" s="627"/>
      <c r="AD463" s="627"/>
      <c r="AE463" s="627"/>
      <c r="AF463" s="627"/>
      <c r="AG463" s="627"/>
      <c r="AH463" s="627"/>
      <c r="AI463" s="627"/>
      <c r="AJ463" s="627"/>
      <c r="AK463" s="627"/>
      <c r="AL463" s="627"/>
    </row>
    <row r="464" spans="1:38" s="529" customFormat="1" hidden="1" outlineLevel="1">
      <c r="A464" s="15"/>
      <c r="B464" s="15"/>
      <c r="D464" s="15"/>
      <c r="E464" s="15"/>
      <c r="F464" s="15"/>
      <c r="G464" s="15"/>
      <c r="H464" s="627"/>
      <c r="I464" s="627"/>
      <c r="J464" s="627"/>
      <c r="K464" s="627"/>
      <c r="L464" s="627"/>
      <c r="M464" s="627"/>
      <c r="N464" s="627"/>
      <c r="O464" s="627"/>
      <c r="P464" s="627"/>
      <c r="Q464" s="627"/>
      <c r="R464" s="627"/>
      <c r="S464" s="627"/>
      <c r="T464" s="627"/>
      <c r="U464" s="627"/>
      <c r="V464" s="627"/>
      <c r="W464" s="627"/>
      <c r="X464" s="627"/>
      <c r="Y464" s="627"/>
      <c r="Z464" s="627"/>
      <c r="AA464" s="627"/>
      <c r="AB464" s="627"/>
      <c r="AC464" s="627"/>
      <c r="AD464" s="627"/>
      <c r="AE464" s="627"/>
      <c r="AF464" s="627"/>
      <c r="AG464" s="627"/>
      <c r="AH464" s="627"/>
      <c r="AI464" s="627"/>
      <c r="AJ464" s="627"/>
      <c r="AK464" s="627"/>
      <c r="AL464" s="627"/>
    </row>
    <row r="465" spans="1:38" s="529" customFormat="1" hidden="1" outlineLevel="1">
      <c r="A465" s="15"/>
      <c r="B465" s="15"/>
      <c r="D465" s="15"/>
      <c r="E465" s="15"/>
      <c r="F465" s="15"/>
      <c r="G465" s="15"/>
      <c r="H465" s="627"/>
      <c r="I465" s="627"/>
      <c r="J465" s="627"/>
      <c r="K465" s="627"/>
      <c r="L465" s="627"/>
      <c r="M465" s="627"/>
      <c r="N465" s="627"/>
      <c r="O465" s="627"/>
      <c r="P465" s="627"/>
      <c r="Q465" s="627"/>
      <c r="R465" s="627"/>
      <c r="S465" s="627"/>
      <c r="T465" s="627"/>
      <c r="U465" s="627"/>
      <c r="V465" s="627"/>
      <c r="W465" s="627"/>
      <c r="X465" s="627"/>
      <c r="Y465" s="627"/>
      <c r="Z465" s="627"/>
      <c r="AA465" s="627"/>
      <c r="AB465" s="627"/>
      <c r="AC465" s="627"/>
      <c r="AD465" s="627"/>
      <c r="AE465" s="627"/>
      <c r="AF465" s="627"/>
      <c r="AG465" s="627"/>
      <c r="AH465" s="627"/>
      <c r="AI465" s="627"/>
      <c r="AJ465" s="627"/>
      <c r="AK465" s="627"/>
      <c r="AL465" s="627"/>
    </row>
    <row r="466" spans="1:38" s="529" customFormat="1" hidden="1" outlineLevel="1">
      <c r="A466" s="15"/>
      <c r="B466" s="15"/>
      <c r="C466" s="521" t="s">
        <v>1458</v>
      </c>
      <c r="F466" s="15"/>
      <c r="G466" s="15"/>
      <c r="I466" s="627"/>
      <c r="J466" s="627"/>
      <c r="K466" s="627"/>
      <c r="L466" s="627"/>
      <c r="M466" s="627"/>
      <c r="N466" s="627"/>
      <c r="O466" s="627"/>
      <c r="P466" s="627"/>
      <c r="Q466" s="627"/>
      <c r="R466" s="627"/>
      <c r="S466" s="627"/>
      <c r="T466" s="627"/>
      <c r="U466" s="627"/>
      <c r="V466" s="627"/>
      <c r="W466" s="627"/>
      <c r="X466" s="627"/>
      <c r="Y466" s="627"/>
      <c r="Z466" s="627"/>
      <c r="AA466" s="627"/>
      <c r="AB466" s="627"/>
      <c r="AC466" s="627"/>
      <c r="AD466" s="627"/>
      <c r="AE466" s="627"/>
      <c r="AF466" s="627"/>
      <c r="AG466" s="627"/>
      <c r="AH466" s="627"/>
      <c r="AI466" s="627"/>
      <c r="AJ466" s="627"/>
      <c r="AK466" s="627"/>
      <c r="AL466" s="627"/>
    </row>
    <row r="467" spans="1:38" s="529" customFormat="1" hidden="1" outlineLevel="1">
      <c r="A467" s="15"/>
      <c r="B467" s="15"/>
      <c r="F467" s="15"/>
      <c r="G467" s="15"/>
      <c r="I467" s="627"/>
      <c r="J467" s="627"/>
      <c r="K467" s="627"/>
      <c r="L467" s="627"/>
      <c r="M467" s="627"/>
      <c r="N467" s="627"/>
      <c r="O467" s="627"/>
      <c r="P467" s="627"/>
      <c r="Q467" s="627"/>
      <c r="R467" s="627"/>
      <c r="S467" s="627"/>
      <c r="T467" s="627"/>
      <c r="U467" s="627"/>
      <c r="V467" s="627"/>
      <c r="W467" s="627"/>
      <c r="X467" s="627"/>
      <c r="Y467" s="627"/>
      <c r="Z467" s="627"/>
      <c r="AA467" s="627"/>
      <c r="AB467" s="627"/>
      <c r="AC467" s="627"/>
      <c r="AD467" s="627"/>
      <c r="AE467" s="627"/>
      <c r="AF467" s="627"/>
      <c r="AG467" s="627"/>
      <c r="AH467" s="627"/>
      <c r="AI467" s="627"/>
      <c r="AJ467" s="627"/>
      <c r="AK467" s="627"/>
      <c r="AL467" s="627"/>
    </row>
    <row r="468" spans="1:38" s="529" customFormat="1" hidden="1" outlineLevel="1">
      <c r="A468" s="15"/>
      <c r="B468" s="15"/>
      <c r="C468" s="521" t="s">
        <v>1459</v>
      </c>
      <c r="F468" s="15"/>
      <c r="G468" s="15"/>
      <c r="I468" s="627"/>
      <c r="J468" s="627"/>
      <c r="K468" s="627"/>
      <c r="L468" s="627"/>
      <c r="M468" s="627"/>
      <c r="N468" s="627"/>
      <c r="O468" s="627"/>
      <c r="P468" s="627"/>
      <c r="Q468" s="627"/>
      <c r="R468" s="627"/>
      <c r="S468" s="627"/>
      <c r="T468" s="627"/>
      <c r="U468" s="627"/>
      <c r="V468" s="627"/>
      <c r="W468" s="627"/>
      <c r="X468" s="627"/>
      <c r="Y468" s="627"/>
      <c r="Z468" s="627"/>
      <c r="AA468" s="627"/>
      <c r="AB468" s="627"/>
      <c r="AC468" s="627"/>
      <c r="AD468" s="627"/>
      <c r="AE468" s="627"/>
      <c r="AF468" s="627"/>
      <c r="AG468" s="627"/>
      <c r="AH468" s="627"/>
      <c r="AI468" s="627"/>
      <c r="AJ468" s="627"/>
      <c r="AK468" s="627"/>
      <c r="AL468" s="627"/>
    </row>
    <row r="469" spans="1:38" s="529" customFormat="1" ht="15.75" hidden="1" outlineLevel="1">
      <c r="A469" s="15"/>
      <c r="B469" s="15"/>
      <c r="C469" s="15" t="s">
        <v>1461</v>
      </c>
      <c r="E469" s="529" t="s">
        <v>1468</v>
      </c>
      <c r="F469" s="15"/>
      <c r="G469" s="15"/>
      <c r="H469" s="249" t="str">
        <f t="shared" ref="H469:AL469" si="1007">IF(AngabeNRF=1,SUM(H383:H384)/NRF,TextNRF)</f>
        <v>no net floor space</v>
      </c>
      <c r="I469" s="249" t="str">
        <f t="shared" si="1007"/>
        <v>no net floor space</v>
      </c>
      <c r="J469" s="249" t="str">
        <f t="shared" si="1007"/>
        <v>no net floor space</v>
      </c>
      <c r="K469" s="249" t="str">
        <f t="shared" si="1007"/>
        <v>no net floor space</v>
      </c>
      <c r="L469" s="249" t="str">
        <f t="shared" si="1007"/>
        <v>no net floor space</v>
      </c>
      <c r="M469" s="249" t="str">
        <f t="shared" si="1007"/>
        <v>no net floor space</v>
      </c>
      <c r="N469" s="249" t="str">
        <f t="shared" si="1007"/>
        <v>no net floor space</v>
      </c>
      <c r="O469" s="249" t="str">
        <f t="shared" si="1007"/>
        <v>no net floor space</v>
      </c>
      <c r="P469" s="249" t="str">
        <f t="shared" si="1007"/>
        <v>no net floor space</v>
      </c>
      <c r="Q469" s="249" t="str">
        <f t="shared" si="1007"/>
        <v>no net floor space</v>
      </c>
      <c r="R469" s="249" t="str">
        <f t="shared" si="1007"/>
        <v>no net floor space</v>
      </c>
      <c r="S469" s="249" t="str">
        <f t="shared" si="1007"/>
        <v>no net floor space</v>
      </c>
      <c r="T469" s="249" t="str">
        <f t="shared" si="1007"/>
        <v>no net floor space</v>
      </c>
      <c r="U469" s="249" t="str">
        <f t="shared" si="1007"/>
        <v>no net floor space</v>
      </c>
      <c r="V469" s="249" t="str">
        <f t="shared" si="1007"/>
        <v>no net floor space</v>
      </c>
      <c r="W469" s="249" t="str">
        <f t="shared" si="1007"/>
        <v>no net floor space</v>
      </c>
      <c r="X469" s="249" t="str">
        <f t="shared" si="1007"/>
        <v>no net floor space</v>
      </c>
      <c r="Y469" s="249" t="str">
        <f t="shared" si="1007"/>
        <v>no net floor space</v>
      </c>
      <c r="Z469" s="249" t="str">
        <f t="shared" si="1007"/>
        <v>no net floor space</v>
      </c>
      <c r="AA469" s="249" t="str">
        <f t="shared" si="1007"/>
        <v>no net floor space</v>
      </c>
      <c r="AB469" s="249" t="str">
        <f t="shared" si="1007"/>
        <v>no net floor space</v>
      </c>
      <c r="AC469" s="249" t="str">
        <f t="shared" si="1007"/>
        <v>no net floor space</v>
      </c>
      <c r="AD469" s="249" t="str">
        <f t="shared" si="1007"/>
        <v>no net floor space</v>
      </c>
      <c r="AE469" s="249" t="str">
        <f t="shared" si="1007"/>
        <v>no net floor space</v>
      </c>
      <c r="AF469" s="249" t="str">
        <f t="shared" si="1007"/>
        <v>no net floor space</v>
      </c>
      <c r="AG469" s="249" t="str">
        <f t="shared" si="1007"/>
        <v>no net floor space</v>
      </c>
      <c r="AH469" s="249" t="str">
        <f t="shared" si="1007"/>
        <v>no net floor space</v>
      </c>
      <c r="AI469" s="249" t="str">
        <f t="shared" si="1007"/>
        <v>no net floor space</v>
      </c>
      <c r="AJ469" s="249" t="str">
        <f t="shared" si="1007"/>
        <v>no net floor space</v>
      </c>
      <c r="AK469" s="249" t="str">
        <f t="shared" si="1007"/>
        <v>no net floor space</v>
      </c>
      <c r="AL469" s="249" t="str">
        <f t="shared" si="1007"/>
        <v>no net floor space</v>
      </c>
    </row>
    <row r="470" spans="1:38" s="529" customFormat="1" ht="15.75" hidden="1" outlineLevel="1">
      <c r="A470" s="15"/>
      <c r="B470" s="15"/>
      <c r="C470" s="15" t="s">
        <v>1462</v>
      </c>
      <c r="E470" s="529" t="s">
        <v>1468</v>
      </c>
      <c r="F470" s="15"/>
      <c r="G470" s="15"/>
      <c r="H470" s="249" t="str">
        <f t="shared" ref="H470:AL470" si="1008">IF(AngabeNRF=1,SUM(H388:H389)/NRF,TextNRF)</f>
        <v>no net floor space</v>
      </c>
      <c r="I470" s="249" t="str">
        <f t="shared" si="1008"/>
        <v>no net floor space</v>
      </c>
      <c r="J470" s="249" t="str">
        <f t="shared" si="1008"/>
        <v>no net floor space</v>
      </c>
      <c r="K470" s="249" t="str">
        <f t="shared" si="1008"/>
        <v>no net floor space</v>
      </c>
      <c r="L470" s="249" t="str">
        <f t="shared" si="1008"/>
        <v>no net floor space</v>
      </c>
      <c r="M470" s="249" t="str">
        <f t="shared" si="1008"/>
        <v>no net floor space</v>
      </c>
      <c r="N470" s="249" t="str">
        <f t="shared" si="1008"/>
        <v>no net floor space</v>
      </c>
      <c r="O470" s="249" t="str">
        <f t="shared" si="1008"/>
        <v>no net floor space</v>
      </c>
      <c r="P470" s="249" t="str">
        <f t="shared" si="1008"/>
        <v>no net floor space</v>
      </c>
      <c r="Q470" s="249" t="str">
        <f t="shared" si="1008"/>
        <v>no net floor space</v>
      </c>
      <c r="R470" s="249" t="str">
        <f t="shared" si="1008"/>
        <v>no net floor space</v>
      </c>
      <c r="S470" s="249" t="str">
        <f t="shared" si="1008"/>
        <v>no net floor space</v>
      </c>
      <c r="T470" s="249" t="str">
        <f t="shared" si="1008"/>
        <v>no net floor space</v>
      </c>
      <c r="U470" s="249" t="str">
        <f t="shared" si="1008"/>
        <v>no net floor space</v>
      </c>
      <c r="V470" s="249" t="str">
        <f t="shared" si="1008"/>
        <v>no net floor space</v>
      </c>
      <c r="W470" s="249" t="str">
        <f t="shared" si="1008"/>
        <v>no net floor space</v>
      </c>
      <c r="X470" s="249" t="str">
        <f t="shared" si="1008"/>
        <v>no net floor space</v>
      </c>
      <c r="Y470" s="249" t="str">
        <f t="shared" si="1008"/>
        <v>no net floor space</v>
      </c>
      <c r="Z470" s="249" t="str">
        <f t="shared" si="1008"/>
        <v>no net floor space</v>
      </c>
      <c r="AA470" s="249" t="str">
        <f t="shared" si="1008"/>
        <v>no net floor space</v>
      </c>
      <c r="AB470" s="249" t="str">
        <f t="shared" si="1008"/>
        <v>no net floor space</v>
      </c>
      <c r="AC470" s="249" t="str">
        <f t="shared" si="1008"/>
        <v>no net floor space</v>
      </c>
      <c r="AD470" s="249" t="str">
        <f t="shared" si="1008"/>
        <v>no net floor space</v>
      </c>
      <c r="AE470" s="249" t="str">
        <f t="shared" si="1008"/>
        <v>no net floor space</v>
      </c>
      <c r="AF470" s="249" t="str">
        <f t="shared" si="1008"/>
        <v>no net floor space</v>
      </c>
      <c r="AG470" s="249" t="str">
        <f t="shared" si="1008"/>
        <v>no net floor space</v>
      </c>
      <c r="AH470" s="249" t="str">
        <f t="shared" si="1008"/>
        <v>no net floor space</v>
      </c>
      <c r="AI470" s="249" t="str">
        <f t="shared" si="1008"/>
        <v>no net floor space</v>
      </c>
      <c r="AJ470" s="249" t="str">
        <f t="shared" si="1008"/>
        <v>no net floor space</v>
      </c>
      <c r="AK470" s="249" t="str">
        <f t="shared" si="1008"/>
        <v>no net floor space</v>
      </c>
      <c r="AL470" s="249" t="str">
        <f t="shared" si="1008"/>
        <v>no net floor space</v>
      </c>
    </row>
    <row r="471" spans="1:38" s="529" customFormat="1" ht="15.75" hidden="1" outlineLevel="1">
      <c r="A471" s="15"/>
      <c r="B471" s="15"/>
      <c r="C471" s="15" t="s">
        <v>1463</v>
      </c>
      <c r="E471" s="529" t="s">
        <v>1468</v>
      </c>
      <c r="F471" s="15"/>
      <c r="G471" s="15"/>
      <c r="H471" s="249" t="str">
        <f t="shared" ref="H471:AL471" si="1009">IF(AngabeNRF=1,SUM(H390:H391)/NRF,TextNRF)</f>
        <v>no net floor space</v>
      </c>
      <c r="I471" s="249" t="str">
        <f t="shared" si="1009"/>
        <v>no net floor space</v>
      </c>
      <c r="J471" s="249" t="str">
        <f t="shared" si="1009"/>
        <v>no net floor space</v>
      </c>
      <c r="K471" s="249" t="str">
        <f t="shared" si="1009"/>
        <v>no net floor space</v>
      </c>
      <c r="L471" s="249" t="str">
        <f t="shared" si="1009"/>
        <v>no net floor space</v>
      </c>
      <c r="M471" s="249" t="str">
        <f t="shared" si="1009"/>
        <v>no net floor space</v>
      </c>
      <c r="N471" s="249" t="str">
        <f t="shared" si="1009"/>
        <v>no net floor space</v>
      </c>
      <c r="O471" s="249" t="str">
        <f t="shared" si="1009"/>
        <v>no net floor space</v>
      </c>
      <c r="P471" s="249" t="str">
        <f t="shared" si="1009"/>
        <v>no net floor space</v>
      </c>
      <c r="Q471" s="249" t="str">
        <f t="shared" si="1009"/>
        <v>no net floor space</v>
      </c>
      <c r="R471" s="249" t="str">
        <f t="shared" si="1009"/>
        <v>no net floor space</v>
      </c>
      <c r="S471" s="249" t="str">
        <f t="shared" si="1009"/>
        <v>no net floor space</v>
      </c>
      <c r="T471" s="249" t="str">
        <f t="shared" si="1009"/>
        <v>no net floor space</v>
      </c>
      <c r="U471" s="249" t="str">
        <f t="shared" si="1009"/>
        <v>no net floor space</v>
      </c>
      <c r="V471" s="249" t="str">
        <f t="shared" si="1009"/>
        <v>no net floor space</v>
      </c>
      <c r="W471" s="249" t="str">
        <f t="shared" si="1009"/>
        <v>no net floor space</v>
      </c>
      <c r="X471" s="249" t="str">
        <f t="shared" si="1009"/>
        <v>no net floor space</v>
      </c>
      <c r="Y471" s="249" t="str">
        <f t="shared" si="1009"/>
        <v>no net floor space</v>
      </c>
      <c r="Z471" s="249" t="str">
        <f t="shared" si="1009"/>
        <v>no net floor space</v>
      </c>
      <c r="AA471" s="249" t="str">
        <f t="shared" si="1009"/>
        <v>no net floor space</v>
      </c>
      <c r="AB471" s="249" t="str">
        <f t="shared" si="1009"/>
        <v>no net floor space</v>
      </c>
      <c r="AC471" s="249" t="str">
        <f t="shared" si="1009"/>
        <v>no net floor space</v>
      </c>
      <c r="AD471" s="249" t="str">
        <f t="shared" si="1009"/>
        <v>no net floor space</v>
      </c>
      <c r="AE471" s="249" t="str">
        <f t="shared" si="1009"/>
        <v>no net floor space</v>
      </c>
      <c r="AF471" s="249" t="str">
        <f t="shared" si="1009"/>
        <v>no net floor space</v>
      </c>
      <c r="AG471" s="249" t="str">
        <f t="shared" si="1009"/>
        <v>no net floor space</v>
      </c>
      <c r="AH471" s="249" t="str">
        <f t="shared" si="1009"/>
        <v>no net floor space</v>
      </c>
      <c r="AI471" s="249" t="str">
        <f t="shared" si="1009"/>
        <v>no net floor space</v>
      </c>
      <c r="AJ471" s="249" t="str">
        <f t="shared" si="1009"/>
        <v>no net floor space</v>
      </c>
      <c r="AK471" s="249" t="str">
        <f t="shared" si="1009"/>
        <v>no net floor space</v>
      </c>
      <c r="AL471" s="249" t="str">
        <f t="shared" si="1009"/>
        <v>no net floor space</v>
      </c>
    </row>
    <row r="472" spans="1:38" s="529" customFormat="1" hidden="1" outlineLevel="1">
      <c r="A472" s="15"/>
      <c r="B472" s="15"/>
      <c r="F472" s="15"/>
      <c r="G472" s="15"/>
      <c r="H472" s="249"/>
      <c r="I472" s="249"/>
      <c r="J472" s="249"/>
      <c r="K472" s="249"/>
      <c r="L472" s="249"/>
      <c r="M472" s="249"/>
      <c r="N472" s="249"/>
      <c r="O472" s="249"/>
      <c r="P472" s="249"/>
      <c r="Q472" s="249"/>
      <c r="R472" s="249"/>
      <c r="S472" s="249"/>
      <c r="T472" s="249"/>
      <c r="U472" s="249"/>
      <c r="V472" s="249"/>
      <c r="W472" s="249"/>
      <c r="X472" s="249"/>
      <c r="Y472" s="249"/>
      <c r="Z472" s="249"/>
      <c r="AA472" s="249"/>
      <c r="AB472" s="249"/>
      <c r="AC472" s="249"/>
      <c r="AD472" s="249"/>
      <c r="AE472" s="249"/>
      <c r="AF472" s="249"/>
      <c r="AG472" s="249"/>
      <c r="AH472" s="249"/>
      <c r="AI472" s="249"/>
      <c r="AJ472" s="249"/>
      <c r="AK472" s="249"/>
      <c r="AL472" s="249"/>
    </row>
    <row r="473" spans="1:38" s="529" customFormat="1" hidden="1" outlineLevel="1">
      <c r="A473" s="15"/>
      <c r="B473" s="15"/>
      <c r="C473" s="391" t="s">
        <v>1460</v>
      </c>
      <c r="F473" s="15"/>
      <c r="G473" s="15"/>
      <c r="H473" s="249"/>
      <c r="I473" s="249"/>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49"/>
      <c r="AJ473" s="249"/>
      <c r="AK473" s="249"/>
      <c r="AL473" s="249"/>
    </row>
    <row r="474" spans="1:38" s="529" customFormat="1" ht="15.75" hidden="1" outlineLevel="1">
      <c r="A474" s="15"/>
      <c r="B474" s="15"/>
      <c r="C474" s="15" t="s">
        <v>444</v>
      </c>
      <c r="E474" s="529" t="s">
        <v>1468</v>
      </c>
      <c r="F474" s="15"/>
      <c r="G474" s="15"/>
      <c r="H474" s="249" t="str">
        <f t="shared" ref="H474:AL474" si="1010">IF(AngabeNRF=1,H407/NRF,TextNRF)</f>
        <v>no net floor space</v>
      </c>
      <c r="I474" s="249" t="str">
        <f t="shared" si="1010"/>
        <v>no net floor space</v>
      </c>
      <c r="J474" s="249" t="str">
        <f t="shared" si="1010"/>
        <v>no net floor space</v>
      </c>
      <c r="K474" s="249" t="str">
        <f t="shared" si="1010"/>
        <v>no net floor space</v>
      </c>
      <c r="L474" s="249" t="str">
        <f t="shared" si="1010"/>
        <v>no net floor space</v>
      </c>
      <c r="M474" s="249" t="str">
        <f t="shared" si="1010"/>
        <v>no net floor space</v>
      </c>
      <c r="N474" s="249" t="str">
        <f t="shared" si="1010"/>
        <v>no net floor space</v>
      </c>
      <c r="O474" s="249" t="str">
        <f t="shared" si="1010"/>
        <v>no net floor space</v>
      </c>
      <c r="P474" s="249" t="str">
        <f t="shared" si="1010"/>
        <v>no net floor space</v>
      </c>
      <c r="Q474" s="249" t="str">
        <f t="shared" si="1010"/>
        <v>no net floor space</v>
      </c>
      <c r="R474" s="249" t="str">
        <f t="shared" si="1010"/>
        <v>no net floor space</v>
      </c>
      <c r="S474" s="249" t="str">
        <f t="shared" si="1010"/>
        <v>no net floor space</v>
      </c>
      <c r="T474" s="249" t="str">
        <f t="shared" si="1010"/>
        <v>no net floor space</v>
      </c>
      <c r="U474" s="249" t="str">
        <f t="shared" si="1010"/>
        <v>no net floor space</v>
      </c>
      <c r="V474" s="249" t="str">
        <f t="shared" si="1010"/>
        <v>no net floor space</v>
      </c>
      <c r="W474" s="249" t="str">
        <f t="shared" si="1010"/>
        <v>no net floor space</v>
      </c>
      <c r="X474" s="249" t="str">
        <f t="shared" si="1010"/>
        <v>no net floor space</v>
      </c>
      <c r="Y474" s="249" t="str">
        <f t="shared" si="1010"/>
        <v>no net floor space</v>
      </c>
      <c r="Z474" s="249" t="str">
        <f t="shared" si="1010"/>
        <v>no net floor space</v>
      </c>
      <c r="AA474" s="249" t="str">
        <f t="shared" si="1010"/>
        <v>no net floor space</v>
      </c>
      <c r="AB474" s="249" t="str">
        <f t="shared" si="1010"/>
        <v>no net floor space</v>
      </c>
      <c r="AC474" s="249" t="str">
        <f t="shared" si="1010"/>
        <v>no net floor space</v>
      </c>
      <c r="AD474" s="249" t="str">
        <f t="shared" si="1010"/>
        <v>no net floor space</v>
      </c>
      <c r="AE474" s="249" t="str">
        <f t="shared" si="1010"/>
        <v>no net floor space</v>
      </c>
      <c r="AF474" s="249" t="str">
        <f t="shared" si="1010"/>
        <v>no net floor space</v>
      </c>
      <c r="AG474" s="249" t="str">
        <f t="shared" si="1010"/>
        <v>no net floor space</v>
      </c>
      <c r="AH474" s="249" t="str">
        <f t="shared" si="1010"/>
        <v>no net floor space</v>
      </c>
      <c r="AI474" s="249" t="str">
        <f t="shared" si="1010"/>
        <v>no net floor space</v>
      </c>
      <c r="AJ474" s="249" t="str">
        <f t="shared" si="1010"/>
        <v>no net floor space</v>
      </c>
      <c r="AK474" s="249" t="str">
        <f t="shared" si="1010"/>
        <v>no net floor space</v>
      </c>
      <c r="AL474" s="249" t="str">
        <f t="shared" si="1010"/>
        <v>no net floor space</v>
      </c>
    </row>
    <row r="475" spans="1:38" s="529" customFormat="1" ht="15.75" hidden="1" outlineLevel="1">
      <c r="A475" s="15"/>
      <c r="B475" s="15"/>
      <c r="C475" s="15" t="s">
        <v>445</v>
      </c>
      <c r="E475" s="529" t="s">
        <v>1468</v>
      </c>
      <c r="F475" s="15"/>
      <c r="G475" s="15"/>
      <c r="H475" s="249" t="str">
        <f t="shared" ref="H475:AL475" si="1011">IF(AngabeNRF=1,H408/NRF,TextNRF)</f>
        <v>no net floor space</v>
      </c>
      <c r="I475" s="249" t="str">
        <f t="shared" si="1011"/>
        <v>no net floor space</v>
      </c>
      <c r="J475" s="249" t="str">
        <f t="shared" si="1011"/>
        <v>no net floor space</v>
      </c>
      <c r="K475" s="249" t="str">
        <f t="shared" si="1011"/>
        <v>no net floor space</v>
      </c>
      <c r="L475" s="249" t="str">
        <f t="shared" si="1011"/>
        <v>no net floor space</v>
      </c>
      <c r="M475" s="249" t="str">
        <f t="shared" si="1011"/>
        <v>no net floor space</v>
      </c>
      <c r="N475" s="249" t="str">
        <f t="shared" si="1011"/>
        <v>no net floor space</v>
      </c>
      <c r="O475" s="249" t="str">
        <f t="shared" si="1011"/>
        <v>no net floor space</v>
      </c>
      <c r="P475" s="249" t="str">
        <f t="shared" si="1011"/>
        <v>no net floor space</v>
      </c>
      <c r="Q475" s="249" t="str">
        <f t="shared" si="1011"/>
        <v>no net floor space</v>
      </c>
      <c r="R475" s="249" t="str">
        <f t="shared" si="1011"/>
        <v>no net floor space</v>
      </c>
      <c r="S475" s="249" t="str">
        <f t="shared" si="1011"/>
        <v>no net floor space</v>
      </c>
      <c r="T475" s="249" t="str">
        <f t="shared" si="1011"/>
        <v>no net floor space</v>
      </c>
      <c r="U475" s="249" t="str">
        <f t="shared" si="1011"/>
        <v>no net floor space</v>
      </c>
      <c r="V475" s="249" t="str">
        <f t="shared" si="1011"/>
        <v>no net floor space</v>
      </c>
      <c r="W475" s="249" t="str">
        <f t="shared" si="1011"/>
        <v>no net floor space</v>
      </c>
      <c r="X475" s="249" t="str">
        <f t="shared" si="1011"/>
        <v>no net floor space</v>
      </c>
      <c r="Y475" s="249" t="str">
        <f t="shared" si="1011"/>
        <v>no net floor space</v>
      </c>
      <c r="Z475" s="249" t="str">
        <f t="shared" si="1011"/>
        <v>no net floor space</v>
      </c>
      <c r="AA475" s="249" t="str">
        <f t="shared" si="1011"/>
        <v>no net floor space</v>
      </c>
      <c r="AB475" s="249" t="str">
        <f t="shared" si="1011"/>
        <v>no net floor space</v>
      </c>
      <c r="AC475" s="249" t="str">
        <f t="shared" si="1011"/>
        <v>no net floor space</v>
      </c>
      <c r="AD475" s="249" t="str">
        <f t="shared" si="1011"/>
        <v>no net floor space</v>
      </c>
      <c r="AE475" s="249" t="str">
        <f t="shared" si="1011"/>
        <v>no net floor space</v>
      </c>
      <c r="AF475" s="249" t="str">
        <f t="shared" si="1011"/>
        <v>no net floor space</v>
      </c>
      <c r="AG475" s="249" t="str">
        <f t="shared" si="1011"/>
        <v>no net floor space</v>
      </c>
      <c r="AH475" s="249" t="str">
        <f t="shared" si="1011"/>
        <v>no net floor space</v>
      </c>
      <c r="AI475" s="249" t="str">
        <f t="shared" si="1011"/>
        <v>no net floor space</v>
      </c>
      <c r="AJ475" s="249" t="str">
        <f t="shared" si="1011"/>
        <v>no net floor space</v>
      </c>
      <c r="AK475" s="249" t="str">
        <f t="shared" si="1011"/>
        <v>no net floor space</v>
      </c>
      <c r="AL475" s="249" t="str">
        <f t="shared" si="1011"/>
        <v>no net floor space</v>
      </c>
    </row>
    <row r="476" spans="1:38" s="529" customFormat="1" ht="15.75" hidden="1" outlineLevel="1">
      <c r="A476" s="15"/>
      <c r="B476" s="15"/>
      <c r="C476" s="15" t="s">
        <v>446</v>
      </c>
      <c r="E476" s="529" t="s">
        <v>1468</v>
      </c>
      <c r="F476" s="15"/>
      <c r="G476" s="15"/>
      <c r="H476" s="249" t="str">
        <f t="shared" ref="H476:AL476" si="1012">IF(AngabeNRF=1,H409/NRF,TextNRF)</f>
        <v>no net floor space</v>
      </c>
      <c r="I476" s="249" t="str">
        <f t="shared" si="1012"/>
        <v>no net floor space</v>
      </c>
      <c r="J476" s="249" t="str">
        <f t="shared" si="1012"/>
        <v>no net floor space</v>
      </c>
      <c r="K476" s="249" t="str">
        <f t="shared" si="1012"/>
        <v>no net floor space</v>
      </c>
      <c r="L476" s="249" t="str">
        <f t="shared" si="1012"/>
        <v>no net floor space</v>
      </c>
      <c r="M476" s="249" t="str">
        <f t="shared" si="1012"/>
        <v>no net floor space</v>
      </c>
      <c r="N476" s="249" t="str">
        <f t="shared" si="1012"/>
        <v>no net floor space</v>
      </c>
      <c r="O476" s="249" t="str">
        <f t="shared" si="1012"/>
        <v>no net floor space</v>
      </c>
      <c r="P476" s="249" t="str">
        <f t="shared" si="1012"/>
        <v>no net floor space</v>
      </c>
      <c r="Q476" s="249" t="str">
        <f t="shared" si="1012"/>
        <v>no net floor space</v>
      </c>
      <c r="R476" s="249" t="str">
        <f t="shared" si="1012"/>
        <v>no net floor space</v>
      </c>
      <c r="S476" s="249" t="str">
        <f t="shared" si="1012"/>
        <v>no net floor space</v>
      </c>
      <c r="T476" s="249" t="str">
        <f t="shared" si="1012"/>
        <v>no net floor space</v>
      </c>
      <c r="U476" s="249" t="str">
        <f t="shared" si="1012"/>
        <v>no net floor space</v>
      </c>
      <c r="V476" s="249" t="str">
        <f t="shared" si="1012"/>
        <v>no net floor space</v>
      </c>
      <c r="W476" s="249" t="str">
        <f t="shared" si="1012"/>
        <v>no net floor space</v>
      </c>
      <c r="X476" s="249" t="str">
        <f t="shared" si="1012"/>
        <v>no net floor space</v>
      </c>
      <c r="Y476" s="249" t="str">
        <f t="shared" si="1012"/>
        <v>no net floor space</v>
      </c>
      <c r="Z476" s="249" t="str">
        <f t="shared" si="1012"/>
        <v>no net floor space</v>
      </c>
      <c r="AA476" s="249" t="str">
        <f t="shared" si="1012"/>
        <v>no net floor space</v>
      </c>
      <c r="AB476" s="249" t="str">
        <f t="shared" si="1012"/>
        <v>no net floor space</v>
      </c>
      <c r="AC476" s="249" t="str">
        <f t="shared" si="1012"/>
        <v>no net floor space</v>
      </c>
      <c r="AD476" s="249" t="str">
        <f t="shared" si="1012"/>
        <v>no net floor space</v>
      </c>
      <c r="AE476" s="249" t="str">
        <f t="shared" si="1012"/>
        <v>no net floor space</v>
      </c>
      <c r="AF476" s="249" t="str">
        <f t="shared" si="1012"/>
        <v>no net floor space</v>
      </c>
      <c r="AG476" s="249" t="str">
        <f t="shared" si="1012"/>
        <v>no net floor space</v>
      </c>
      <c r="AH476" s="249" t="str">
        <f t="shared" si="1012"/>
        <v>no net floor space</v>
      </c>
      <c r="AI476" s="249" t="str">
        <f t="shared" si="1012"/>
        <v>no net floor space</v>
      </c>
      <c r="AJ476" s="249" t="str">
        <f t="shared" si="1012"/>
        <v>no net floor space</v>
      </c>
      <c r="AK476" s="249" t="str">
        <f t="shared" si="1012"/>
        <v>no net floor space</v>
      </c>
      <c r="AL476" s="249" t="str">
        <f t="shared" si="1012"/>
        <v>no net floor space</v>
      </c>
    </row>
    <row r="477" spans="1:38" s="529" customFormat="1" hidden="1" outlineLevel="1">
      <c r="A477" s="15"/>
      <c r="B477" s="15"/>
      <c r="F477" s="15"/>
      <c r="G477" s="15"/>
      <c r="H477" s="249"/>
      <c r="I477" s="249"/>
      <c r="J477" s="249"/>
      <c r="K477" s="249"/>
      <c r="L477" s="249"/>
      <c r="M477" s="249"/>
      <c r="N477" s="249"/>
      <c r="O477" s="249"/>
      <c r="P477" s="249"/>
      <c r="Q477" s="249"/>
      <c r="R477" s="249"/>
      <c r="S477" s="249"/>
      <c r="T477" s="249"/>
      <c r="U477" s="249"/>
      <c r="V477" s="249"/>
      <c r="W477" s="249"/>
      <c r="X477" s="249"/>
      <c r="Y477" s="249"/>
      <c r="Z477" s="249"/>
      <c r="AA477" s="249"/>
      <c r="AB477" s="249"/>
      <c r="AC477" s="249"/>
      <c r="AD477" s="249"/>
      <c r="AE477" s="249"/>
      <c r="AF477" s="249"/>
      <c r="AG477" s="249"/>
      <c r="AH477" s="249"/>
      <c r="AI477" s="249"/>
      <c r="AJ477" s="249"/>
      <c r="AK477" s="249"/>
      <c r="AL477" s="249"/>
    </row>
    <row r="478" spans="1:38" s="529" customFormat="1" hidden="1" outlineLevel="1">
      <c r="A478" s="15"/>
      <c r="B478" s="15"/>
      <c r="C478" s="521" t="s">
        <v>1464</v>
      </c>
      <c r="F478" s="15"/>
      <c r="G478" s="15"/>
      <c r="H478" s="249"/>
      <c r="I478" s="249"/>
      <c r="J478" s="249"/>
      <c r="K478" s="249"/>
      <c r="L478" s="249"/>
      <c r="M478" s="249"/>
      <c r="N478" s="249"/>
      <c r="O478" s="249"/>
      <c r="P478" s="249"/>
      <c r="Q478" s="249"/>
      <c r="R478" s="249"/>
      <c r="S478" s="249"/>
      <c r="T478" s="249"/>
      <c r="U478" s="249"/>
      <c r="V478" s="249"/>
      <c r="W478" s="249"/>
      <c r="X478" s="249"/>
      <c r="Y478" s="249"/>
      <c r="Z478" s="249"/>
      <c r="AA478" s="249"/>
      <c r="AB478" s="249"/>
      <c r="AC478" s="249"/>
      <c r="AD478" s="249"/>
      <c r="AE478" s="249"/>
      <c r="AF478" s="249"/>
      <c r="AG478" s="249"/>
      <c r="AH478" s="249"/>
      <c r="AI478" s="249"/>
      <c r="AJ478" s="249"/>
      <c r="AK478" s="249"/>
      <c r="AL478" s="249"/>
    </row>
    <row r="479" spans="1:38" s="529" customFormat="1" ht="15.75" hidden="1" outlineLevel="1">
      <c r="A479" s="15"/>
      <c r="B479" s="15"/>
      <c r="C479" s="15" t="s">
        <v>1465</v>
      </c>
      <c r="E479" s="529" t="s">
        <v>1468</v>
      </c>
      <c r="F479" s="15"/>
      <c r="G479" s="15"/>
      <c r="H479" s="249" t="str">
        <f t="shared" ref="H479:AL479" si="1013">IF(AngabeNRF=1,H437/NRF,TextNRF)</f>
        <v>no net floor space</v>
      </c>
      <c r="I479" s="249" t="str">
        <f t="shared" si="1013"/>
        <v>no net floor space</v>
      </c>
      <c r="J479" s="249" t="str">
        <f t="shared" si="1013"/>
        <v>no net floor space</v>
      </c>
      <c r="K479" s="249" t="str">
        <f t="shared" si="1013"/>
        <v>no net floor space</v>
      </c>
      <c r="L479" s="249" t="str">
        <f t="shared" si="1013"/>
        <v>no net floor space</v>
      </c>
      <c r="M479" s="249" t="str">
        <f t="shared" si="1013"/>
        <v>no net floor space</v>
      </c>
      <c r="N479" s="249" t="str">
        <f t="shared" si="1013"/>
        <v>no net floor space</v>
      </c>
      <c r="O479" s="249" t="str">
        <f t="shared" si="1013"/>
        <v>no net floor space</v>
      </c>
      <c r="P479" s="249" t="str">
        <f t="shared" si="1013"/>
        <v>no net floor space</v>
      </c>
      <c r="Q479" s="249" t="str">
        <f t="shared" si="1013"/>
        <v>no net floor space</v>
      </c>
      <c r="R479" s="249" t="str">
        <f t="shared" si="1013"/>
        <v>no net floor space</v>
      </c>
      <c r="S479" s="249" t="str">
        <f t="shared" si="1013"/>
        <v>no net floor space</v>
      </c>
      <c r="T479" s="249" t="str">
        <f t="shared" si="1013"/>
        <v>no net floor space</v>
      </c>
      <c r="U479" s="249" t="str">
        <f t="shared" si="1013"/>
        <v>no net floor space</v>
      </c>
      <c r="V479" s="249" t="str">
        <f t="shared" si="1013"/>
        <v>no net floor space</v>
      </c>
      <c r="W479" s="249" t="str">
        <f t="shared" si="1013"/>
        <v>no net floor space</v>
      </c>
      <c r="X479" s="249" t="str">
        <f t="shared" si="1013"/>
        <v>no net floor space</v>
      </c>
      <c r="Y479" s="249" t="str">
        <f t="shared" si="1013"/>
        <v>no net floor space</v>
      </c>
      <c r="Z479" s="249" t="str">
        <f t="shared" si="1013"/>
        <v>no net floor space</v>
      </c>
      <c r="AA479" s="249" t="str">
        <f t="shared" si="1013"/>
        <v>no net floor space</v>
      </c>
      <c r="AB479" s="249" t="str">
        <f t="shared" si="1013"/>
        <v>no net floor space</v>
      </c>
      <c r="AC479" s="249" t="str">
        <f t="shared" si="1013"/>
        <v>no net floor space</v>
      </c>
      <c r="AD479" s="249" t="str">
        <f t="shared" si="1013"/>
        <v>no net floor space</v>
      </c>
      <c r="AE479" s="249" t="str">
        <f t="shared" si="1013"/>
        <v>no net floor space</v>
      </c>
      <c r="AF479" s="249" t="str">
        <f t="shared" si="1013"/>
        <v>no net floor space</v>
      </c>
      <c r="AG479" s="249" t="str">
        <f t="shared" si="1013"/>
        <v>no net floor space</v>
      </c>
      <c r="AH479" s="249" t="str">
        <f t="shared" si="1013"/>
        <v>no net floor space</v>
      </c>
      <c r="AI479" s="249" t="str">
        <f t="shared" si="1013"/>
        <v>no net floor space</v>
      </c>
      <c r="AJ479" s="249" t="str">
        <f t="shared" si="1013"/>
        <v>no net floor space</v>
      </c>
      <c r="AK479" s="249" t="str">
        <f t="shared" si="1013"/>
        <v>no net floor space</v>
      </c>
      <c r="AL479" s="249" t="str">
        <f t="shared" si="1013"/>
        <v>no net floor space</v>
      </c>
    </row>
    <row r="480" spans="1:38" s="529" customFormat="1" ht="15.75" hidden="1" outlineLevel="1">
      <c r="A480" s="15"/>
      <c r="B480" s="15"/>
      <c r="C480" s="15" t="s">
        <v>1466</v>
      </c>
      <c r="E480" s="529" t="s">
        <v>1468</v>
      </c>
      <c r="F480" s="15"/>
      <c r="G480" s="15"/>
      <c r="H480" s="249" t="str">
        <f t="shared" ref="H480:AL480" si="1014">IF(AngabeNRF=1,H438/NRF,TextNRF)</f>
        <v>no net floor space</v>
      </c>
      <c r="I480" s="249" t="str">
        <f t="shared" si="1014"/>
        <v>no net floor space</v>
      </c>
      <c r="J480" s="249" t="str">
        <f t="shared" si="1014"/>
        <v>no net floor space</v>
      </c>
      <c r="K480" s="249" t="str">
        <f t="shared" si="1014"/>
        <v>no net floor space</v>
      </c>
      <c r="L480" s="249" t="str">
        <f t="shared" si="1014"/>
        <v>no net floor space</v>
      </c>
      <c r="M480" s="249" t="str">
        <f t="shared" si="1014"/>
        <v>no net floor space</v>
      </c>
      <c r="N480" s="249" t="str">
        <f t="shared" si="1014"/>
        <v>no net floor space</v>
      </c>
      <c r="O480" s="249" t="str">
        <f t="shared" si="1014"/>
        <v>no net floor space</v>
      </c>
      <c r="P480" s="249" t="str">
        <f t="shared" si="1014"/>
        <v>no net floor space</v>
      </c>
      <c r="Q480" s="249" t="str">
        <f t="shared" si="1014"/>
        <v>no net floor space</v>
      </c>
      <c r="R480" s="249" t="str">
        <f t="shared" si="1014"/>
        <v>no net floor space</v>
      </c>
      <c r="S480" s="249" t="str">
        <f t="shared" si="1014"/>
        <v>no net floor space</v>
      </c>
      <c r="T480" s="249" t="str">
        <f t="shared" si="1014"/>
        <v>no net floor space</v>
      </c>
      <c r="U480" s="249" t="str">
        <f t="shared" si="1014"/>
        <v>no net floor space</v>
      </c>
      <c r="V480" s="249" t="str">
        <f t="shared" si="1014"/>
        <v>no net floor space</v>
      </c>
      <c r="W480" s="249" t="str">
        <f t="shared" si="1014"/>
        <v>no net floor space</v>
      </c>
      <c r="X480" s="249" t="str">
        <f t="shared" si="1014"/>
        <v>no net floor space</v>
      </c>
      <c r="Y480" s="249" t="str">
        <f t="shared" si="1014"/>
        <v>no net floor space</v>
      </c>
      <c r="Z480" s="249" t="str">
        <f t="shared" si="1014"/>
        <v>no net floor space</v>
      </c>
      <c r="AA480" s="249" t="str">
        <f t="shared" si="1014"/>
        <v>no net floor space</v>
      </c>
      <c r="AB480" s="249" t="str">
        <f t="shared" si="1014"/>
        <v>no net floor space</v>
      </c>
      <c r="AC480" s="249" t="str">
        <f t="shared" si="1014"/>
        <v>no net floor space</v>
      </c>
      <c r="AD480" s="249" t="str">
        <f t="shared" si="1014"/>
        <v>no net floor space</v>
      </c>
      <c r="AE480" s="249" t="str">
        <f t="shared" si="1014"/>
        <v>no net floor space</v>
      </c>
      <c r="AF480" s="249" t="str">
        <f t="shared" si="1014"/>
        <v>no net floor space</v>
      </c>
      <c r="AG480" s="249" t="str">
        <f t="shared" si="1014"/>
        <v>no net floor space</v>
      </c>
      <c r="AH480" s="249" t="str">
        <f t="shared" si="1014"/>
        <v>no net floor space</v>
      </c>
      <c r="AI480" s="249" t="str">
        <f t="shared" si="1014"/>
        <v>no net floor space</v>
      </c>
      <c r="AJ480" s="249" t="str">
        <f t="shared" si="1014"/>
        <v>no net floor space</v>
      </c>
      <c r="AK480" s="249" t="str">
        <f t="shared" si="1014"/>
        <v>no net floor space</v>
      </c>
      <c r="AL480" s="249" t="str">
        <f t="shared" si="1014"/>
        <v>no net floor space</v>
      </c>
    </row>
    <row r="481" spans="1:38" s="529" customFormat="1" ht="15.75" hidden="1" outlineLevel="1">
      <c r="A481" s="15"/>
      <c r="B481" s="15"/>
      <c r="C481" s="15" t="s">
        <v>1467</v>
      </c>
      <c r="E481" s="529" t="s">
        <v>1468</v>
      </c>
      <c r="F481" s="15"/>
      <c r="G481" s="15"/>
      <c r="H481" s="249" t="str">
        <f t="shared" ref="H481:AL481" si="1015">IF(AngabeNRF=1,H439/NRF,TextNRF)</f>
        <v>no net floor space</v>
      </c>
      <c r="I481" s="249" t="str">
        <f t="shared" si="1015"/>
        <v>no net floor space</v>
      </c>
      <c r="J481" s="249" t="str">
        <f t="shared" si="1015"/>
        <v>no net floor space</v>
      </c>
      <c r="K481" s="249" t="str">
        <f t="shared" si="1015"/>
        <v>no net floor space</v>
      </c>
      <c r="L481" s="249" t="str">
        <f t="shared" si="1015"/>
        <v>no net floor space</v>
      </c>
      <c r="M481" s="249" t="str">
        <f t="shared" si="1015"/>
        <v>no net floor space</v>
      </c>
      <c r="N481" s="249" t="str">
        <f t="shared" si="1015"/>
        <v>no net floor space</v>
      </c>
      <c r="O481" s="249" t="str">
        <f t="shared" si="1015"/>
        <v>no net floor space</v>
      </c>
      <c r="P481" s="249" t="str">
        <f t="shared" si="1015"/>
        <v>no net floor space</v>
      </c>
      <c r="Q481" s="249" t="str">
        <f t="shared" si="1015"/>
        <v>no net floor space</v>
      </c>
      <c r="R481" s="249" t="str">
        <f t="shared" si="1015"/>
        <v>no net floor space</v>
      </c>
      <c r="S481" s="249" t="str">
        <f t="shared" si="1015"/>
        <v>no net floor space</v>
      </c>
      <c r="T481" s="249" t="str">
        <f t="shared" si="1015"/>
        <v>no net floor space</v>
      </c>
      <c r="U481" s="249" t="str">
        <f t="shared" si="1015"/>
        <v>no net floor space</v>
      </c>
      <c r="V481" s="249" t="str">
        <f t="shared" si="1015"/>
        <v>no net floor space</v>
      </c>
      <c r="W481" s="249" t="str">
        <f t="shared" si="1015"/>
        <v>no net floor space</v>
      </c>
      <c r="X481" s="249" t="str">
        <f t="shared" si="1015"/>
        <v>no net floor space</v>
      </c>
      <c r="Y481" s="249" t="str">
        <f t="shared" si="1015"/>
        <v>no net floor space</v>
      </c>
      <c r="Z481" s="249" t="str">
        <f t="shared" si="1015"/>
        <v>no net floor space</v>
      </c>
      <c r="AA481" s="249" t="str">
        <f t="shared" si="1015"/>
        <v>no net floor space</v>
      </c>
      <c r="AB481" s="249" t="str">
        <f t="shared" si="1015"/>
        <v>no net floor space</v>
      </c>
      <c r="AC481" s="249" t="str">
        <f t="shared" si="1015"/>
        <v>no net floor space</v>
      </c>
      <c r="AD481" s="249" t="str">
        <f t="shared" si="1015"/>
        <v>no net floor space</v>
      </c>
      <c r="AE481" s="249" t="str">
        <f t="shared" si="1015"/>
        <v>no net floor space</v>
      </c>
      <c r="AF481" s="249" t="str">
        <f t="shared" si="1015"/>
        <v>no net floor space</v>
      </c>
      <c r="AG481" s="249" t="str">
        <f t="shared" si="1015"/>
        <v>no net floor space</v>
      </c>
      <c r="AH481" s="249" t="str">
        <f t="shared" si="1015"/>
        <v>no net floor space</v>
      </c>
      <c r="AI481" s="249" t="str">
        <f t="shared" si="1015"/>
        <v>no net floor space</v>
      </c>
      <c r="AJ481" s="249" t="str">
        <f t="shared" si="1015"/>
        <v>no net floor space</v>
      </c>
      <c r="AK481" s="249" t="str">
        <f t="shared" si="1015"/>
        <v>no net floor space</v>
      </c>
      <c r="AL481" s="249" t="str">
        <f t="shared" si="1015"/>
        <v>no net floor space</v>
      </c>
    </row>
    <row r="482" spans="1:38" s="529" customFormat="1" hidden="1" outlineLevel="1">
      <c r="A482" s="15"/>
      <c r="B482" s="15"/>
      <c r="D482" s="15"/>
      <c r="E482" s="15"/>
      <c r="F482" s="15"/>
      <c r="G482" s="15"/>
      <c r="H482" s="627"/>
      <c r="I482" s="627"/>
      <c r="J482" s="627"/>
      <c r="K482" s="627"/>
      <c r="L482" s="627"/>
      <c r="M482" s="627"/>
      <c r="N482" s="627"/>
      <c r="O482" s="627"/>
      <c r="P482" s="627"/>
      <c r="Q482" s="627"/>
      <c r="R482" s="627"/>
      <c r="S482" s="627"/>
      <c r="T482" s="627"/>
      <c r="U482" s="627"/>
      <c r="V482" s="627"/>
      <c r="W482" s="627"/>
      <c r="X482" s="627"/>
      <c r="Y482" s="627"/>
      <c r="Z482" s="627"/>
      <c r="AA482" s="627"/>
      <c r="AB482" s="627"/>
      <c r="AC482" s="627"/>
      <c r="AD482" s="627"/>
      <c r="AE482" s="627"/>
      <c r="AF482" s="627"/>
      <c r="AG482" s="627"/>
      <c r="AH482" s="627"/>
      <c r="AI482" s="627"/>
      <c r="AJ482" s="627"/>
      <c r="AK482" s="627"/>
      <c r="AL482" s="627"/>
    </row>
    <row r="483" spans="1:38" s="529" customFormat="1" hidden="1" outlineLevel="1">
      <c r="A483" s="15"/>
      <c r="B483" s="15"/>
      <c r="D483" s="15"/>
      <c r="E483" s="15"/>
      <c r="F483" s="15"/>
      <c r="G483" s="15"/>
      <c r="H483" s="627"/>
      <c r="I483" s="627"/>
      <c r="J483" s="627"/>
      <c r="K483" s="627"/>
      <c r="L483" s="627"/>
      <c r="M483" s="627"/>
      <c r="N483" s="627"/>
      <c r="O483" s="627"/>
      <c r="P483" s="627"/>
      <c r="Q483" s="627"/>
      <c r="R483" s="627"/>
      <c r="S483" s="627"/>
      <c r="T483" s="627"/>
      <c r="U483" s="627"/>
      <c r="V483" s="627"/>
      <c r="W483" s="627"/>
      <c r="X483" s="627"/>
      <c r="Y483" s="627"/>
      <c r="Z483" s="627"/>
      <c r="AA483" s="627"/>
      <c r="AB483" s="627"/>
      <c r="AC483" s="627"/>
      <c r="AD483" s="627"/>
      <c r="AE483" s="627"/>
      <c r="AF483" s="627"/>
      <c r="AG483" s="627"/>
      <c r="AH483" s="627"/>
      <c r="AI483" s="627"/>
      <c r="AJ483" s="627"/>
      <c r="AK483" s="627"/>
      <c r="AL483" s="627"/>
    </row>
    <row r="484" spans="1:38" s="529" customFormat="1" hidden="1" outlineLevel="1">
      <c r="A484" s="15"/>
      <c r="B484" s="15"/>
      <c r="D484" s="15"/>
      <c r="E484" s="15"/>
      <c r="F484" s="15"/>
      <c r="G484" s="15"/>
      <c r="H484" s="627"/>
      <c r="I484" s="627"/>
      <c r="J484" s="627"/>
      <c r="K484" s="627"/>
      <c r="L484" s="627"/>
      <c r="M484" s="627"/>
      <c r="N484" s="627"/>
      <c r="O484" s="627"/>
      <c r="P484" s="627"/>
      <c r="Q484" s="627"/>
      <c r="R484" s="627"/>
      <c r="S484" s="627"/>
      <c r="T484" s="627"/>
      <c r="U484" s="627"/>
      <c r="V484" s="627"/>
      <c r="W484" s="627"/>
      <c r="X484" s="627"/>
      <c r="Y484" s="627"/>
      <c r="Z484" s="627"/>
      <c r="AA484" s="627"/>
      <c r="AB484" s="627"/>
      <c r="AC484" s="627"/>
      <c r="AD484" s="627"/>
      <c r="AE484" s="627"/>
      <c r="AF484" s="627"/>
      <c r="AG484" s="627"/>
      <c r="AH484" s="627"/>
      <c r="AI484" s="627"/>
      <c r="AJ484" s="627"/>
      <c r="AK484" s="627"/>
      <c r="AL484" s="627"/>
    </row>
    <row r="485" spans="1:38" collapsed="1">
      <c r="A485" s="15"/>
      <c r="B485" s="15"/>
      <c r="C485" s="15"/>
      <c r="D485" s="15"/>
      <c r="E485" s="15"/>
      <c r="F485" s="15"/>
      <c r="G485" s="15"/>
      <c r="H485" s="15"/>
      <c r="I485" s="54"/>
      <c r="J485" s="54"/>
    </row>
    <row r="486" spans="1:38">
      <c r="A486" s="15"/>
      <c r="B486" s="15"/>
      <c r="C486" s="15"/>
      <c r="D486" s="15"/>
      <c r="E486" s="15"/>
      <c r="F486" s="154"/>
      <c r="G486" s="15"/>
      <c r="H486" s="15"/>
    </row>
    <row r="487" spans="1:38">
      <c r="A487" s="15"/>
      <c r="B487" s="15"/>
      <c r="C487" s="15"/>
      <c r="D487" s="15"/>
      <c r="E487" s="15"/>
      <c r="F487" s="154"/>
      <c r="G487" s="15"/>
      <c r="H487" s="15"/>
    </row>
    <row r="488" spans="1:38">
      <c r="A488" s="15"/>
      <c r="B488" s="15"/>
      <c r="C488" s="15"/>
      <c r="D488" s="15"/>
      <c r="E488" s="15"/>
      <c r="F488" s="154"/>
      <c r="G488" s="15"/>
      <c r="H488" s="15"/>
    </row>
    <row r="489" spans="1:38">
      <c r="A489" s="15"/>
      <c r="B489" s="15"/>
      <c r="C489" s="15"/>
      <c r="D489" s="15"/>
      <c r="E489" s="15"/>
      <c r="F489" s="154"/>
      <c r="G489" s="15"/>
      <c r="H489" s="15"/>
    </row>
  </sheetData>
  <sheetProtection algorithmName="SHA-512" hashValue="RDOQGKm8sM8nISobF4+UfPKID9R/CO6SurPRwwBP/YDYHZLy21pHsCaY0SoJWMgDMW2jlev38TFmoIiHoMucpg==" saltValue="P4fo+eIKFYy28kVKSoTVXA==" spinCount="100000" sheet="1" objects="1" scenarios="1" formatColumns="0" formatRows="0" selectLockedCells="1"/>
  <mergeCells count="158">
    <mergeCell ref="C288:D288"/>
    <mergeCell ref="R14:R18"/>
    <mergeCell ref="S14:S18"/>
    <mergeCell ref="AF14:AF18"/>
    <mergeCell ref="B239:C239"/>
    <mergeCell ref="B186:E186"/>
    <mergeCell ref="B247:C247"/>
    <mergeCell ref="B283:C283"/>
    <mergeCell ref="C285:E285"/>
    <mergeCell ref="C286:E286"/>
    <mergeCell ref="B269:C269"/>
    <mergeCell ref="P14:P18"/>
    <mergeCell ref="O14:O18"/>
    <mergeCell ref="C142:E142"/>
    <mergeCell ref="D33:E33"/>
    <mergeCell ref="C38:E38"/>
    <mergeCell ref="D39:E39"/>
    <mergeCell ref="C44:E44"/>
    <mergeCell ref="C56:E56"/>
    <mergeCell ref="D57:E57"/>
    <mergeCell ref="C70:E70"/>
    <mergeCell ref="D207:E207"/>
    <mergeCell ref="J14:J18"/>
    <mergeCell ref="L14:L18"/>
    <mergeCell ref="D137:E137"/>
    <mergeCell ref="D125:E125"/>
    <mergeCell ref="B222:C222"/>
    <mergeCell ref="C180:E180"/>
    <mergeCell ref="D45:E45"/>
    <mergeCell ref="D234:E234"/>
    <mergeCell ref="C287:D287"/>
    <mergeCell ref="D63:E63"/>
    <mergeCell ref="C32:E32"/>
    <mergeCell ref="D119:E119"/>
    <mergeCell ref="C136:E136"/>
    <mergeCell ref="D71:E71"/>
    <mergeCell ref="C130:E130"/>
    <mergeCell ref="D131:E131"/>
    <mergeCell ref="C88:E88"/>
    <mergeCell ref="D89:E89"/>
    <mergeCell ref="C100:E100"/>
    <mergeCell ref="C124:E124"/>
    <mergeCell ref="D120:E120"/>
    <mergeCell ref="D227:E227"/>
    <mergeCell ref="D126:E126"/>
    <mergeCell ref="D132:E132"/>
    <mergeCell ref="C112:E112"/>
    <mergeCell ref="D113:E113"/>
    <mergeCell ref="C289:D289"/>
    <mergeCell ref="C309:E309"/>
    <mergeCell ref="B258:C258"/>
    <mergeCell ref="Q14:Q18"/>
    <mergeCell ref="C290:D290"/>
    <mergeCell ref="C306:E306"/>
    <mergeCell ref="C300:E300"/>
    <mergeCell ref="C301:D301"/>
    <mergeCell ref="C302:D302"/>
    <mergeCell ref="C303:D303"/>
    <mergeCell ref="C304:D304"/>
    <mergeCell ref="B297:C297"/>
    <mergeCell ref="C299:E299"/>
    <mergeCell ref="C232:E232"/>
    <mergeCell ref="D233:E233"/>
    <mergeCell ref="C218:E218"/>
    <mergeCell ref="B266:E266"/>
    <mergeCell ref="D219:E219"/>
    <mergeCell ref="C226:E226"/>
    <mergeCell ref="B24:E24"/>
    <mergeCell ref="C76:E76"/>
    <mergeCell ref="D77:E77"/>
    <mergeCell ref="D51:E51"/>
    <mergeCell ref="C62:E62"/>
    <mergeCell ref="AL14:AL18"/>
    <mergeCell ref="T14:T18"/>
    <mergeCell ref="U14:U18"/>
    <mergeCell ref="V14:V18"/>
    <mergeCell ref="W14:W18"/>
    <mergeCell ref="X14:X18"/>
    <mergeCell ref="Y14:Y18"/>
    <mergeCell ref="Z14:Z18"/>
    <mergeCell ref="AB14:AB18"/>
    <mergeCell ref="AD14:AD18"/>
    <mergeCell ref="AK14:AK18"/>
    <mergeCell ref="AA14:AA18"/>
    <mergeCell ref="AC14:AC18"/>
    <mergeCell ref="AE14:AE18"/>
    <mergeCell ref="AG14:AG18"/>
    <mergeCell ref="AI14:AI18"/>
    <mergeCell ref="AH14:AH18"/>
    <mergeCell ref="AJ14:AJ18"/>
    <mergeCell ref="N14:N18"/>
    <mergeCell ref="H14:H18"/>
    <mergeCell ref="K14:K18"/>
    <mergeCell ref="M14:M18"/>
    <mergeCell ref="I14:I18"/>
    <mergeCell ref="D193:E193"/>
    <mergeCell ref="B267:E267"/>
    <mergeCell ref="B196:C196"/>
    <mergeCell ref="C200:E200"/>
    <mergeCell ref="D181:E181"/>
    <mergeCell ref="D143:E143"/>
    <mergeCell ref="B188:C188"/>
    <mergeCell ref="C174:E174"/>
    <mergeCell ref="D175:E175"/>
    <mergeCell ref="C156:E156"/>
    <mergeCell ref="D157:E157"/>
    <mergeCell ref="C162:E162"/>
    <mergeCell ref="D163:E163"/>
    <mergeCell ref="C168:E168"/>
    <mergeCell ref="D151:E151"/>
    <mergeCell ref="D169:E169"/>
    <mergeCell ref="C150:E150"/>
    <mergeCell ref="D201:E201"/>
    <mergeCell ref="C206:E206"/>
    <mergeCell ref="C118:E118"/>
    <mergeCell ref="C106:E106"/>
    <mergeCell ref="B5:D5"/>
    <mergeCell ref="B8:D8"/>
    <mergeCell ref="C82:E82"/>
    <mergeCell ref="D83:E83"/>
    <mergeCell ref="C94:E94"/>
    <mergeCell ref="D95:E95"/>
    <mergeCell ref="B104:C104"/>
    <mergeCell ref="D101:E101"/>
    <mergeCell ref="D34:E34"/>
    <mergeCell ref="B17:F17"/>
    <mergeCell ref="B16:F16"/>
    <mergeCell ref="D90:E90"/>
    <mergeCell ref="D96:E96"/>
    <mergeCell ref="D102:E102"/>
    <mergeCell ref="C50:E50"/>
    <mergeCell ref="B26:C26"/>
    <mergeCell ref="B19:D19"/>
    <mergeCell ref="D114:E114"/>
    <mergeCell ref="D194:E194"/>
    <mergeCell ref="D202:E202"/>
    <mergeCell ref="D208:E208"/>
    <mergeCell ref="D220:E220"/>
    <mergeCell ref="D228:E228"/>
    <mergeCell ref="C192:E192"/>
    <mergeCell ref="D40:E40"/>
    <mergeCell ref="D46:E46"/>
    <mergeCell ref="D52:E52"/>
    <mergeCell ref="D58:E58"/>
    <mergeCell ref="D64:E64"/>
    <mergeCell ref="D72:E72"/>
    <mergeCell ref="D78:E78"/>
    <mergeCell ref="D84:E84"/>
    <mergeCell ref="D164:E164"/>
    <mergeCell ref="B212:E212"/>
    <mergeCell ref="D138:E138"/>
    <mergeCell ref="D144:E144"/>
    <mergeCell ref="D152:E152"/>
    <mergeCell ref="D158:E158"/>
    <mergeCell ref="D170:E170"/>
    <mergeCell ref="D176:E176"/>
    <mergeCell ref="D182:E182"/>
    <mergeCell ref="B214:C214"/>
  </mergeCells>
  <conditionalFormatting sqref="H6:AL6">
    <cfRule type="cellIs" dxfId="31" priority="1" operator="equal">
      <formula>$B$5</formula>
    </cfRule>
  </conditionalFormatting>
  <dataValidations count="5">
    <dataValidation operator="greaterThanOrEqual" allowBlank="1" showInputMessage="1" showErrorMessage="1" sqref="G158:AL158 G208:AL208 G84:AL84 G202:AL202 G152:AL152 H90:AL90 H102:AL102 G120:AL120 G194:AL194 G164:AL164 G228:AL228 G40:AL40 H96:AL96 G72:AL72 G34:AL34 H58:AL58 H138:AL138 G220:AL220 G78:AL78 H52:AL52 H132:AL132 G126:AL126 G114:AL114 H182:AL182 H176:AL176 H170:AL170 G46:AL46 G234:AL234 H144:AL144 H64:AL64" xr:uid="{00000000-0002-0000-0400-000000000000}"/>
    <dataValidation type="whole" allowBlank="1" showInputMessage="1" showErrorMessage="1" sqref="B5" xr:uid="{00000000-0002-0000-0400-000001000000}">
      <formula1>2019</formula1>
      <formula2>2050</formula2>
    </dataValidation>
    <dataValidation type="decimal" operator="greaterThanOrEqual" allowBlank="1" showInputMessage="1" showErrorMessage="1" sqref="H19:AL19 H303:AL304 H289:AL290" xr:uid="{00000000-0002-0000-0400-000002000000}">
      <formula1>0</formula1>
    </dataValidation>
    <dataValidation type="decimal" allowBlank="1" showInputMessage="1" showErrorMessage="1" sqref="H266:AL266" xr:uid="{00000000-0002-0000-0400-000003000000}">
      <formula1>0</formula1>
      <formula2>1</formula2>
    </dataValidation>
    <dataValidation type="list" allowBlank="1" showInputMessage="1" showErrorMessage="1" sqref="C226:E226" xr:uid="{00000000-0002-0000-0400-000004000000}">
      <formula1>$A$353:$A$356</formula1>
    </dataValidation>
  </dataValidations>
  <pageMargins left="0.7" right="0.7" top="0.78740157499999996" bottom="0.78740157499999996" header="0.3" footer="0.3"/>
  <pageSetup paperSize="9" scale="10" orientation="portrait" verticalDpi="200" r:id="rId1"/>
  <ignoredErrors>
    <ignoredError sqref="G35:G37 G47:G69 G115:G118 G121:G124 G127:G150 G153:G156 G159:G162 G213:G217 G229:G231 G41:G43 G73:G75 G79:G81 G85:G112 G221:G226 G165:G183 G210:G211" formula="1"/>
    <ignoredError sqref="I34:I37 I46:I49 I52:I55 I58:I61 I64:I69 I90:I93 I96:I99 I102:I111 I114:I117 I120:I123 I126:I129 I132:I135 I138:I141 I144:I149 I152:I155 I158:I161 I164:I167 I170:I173 I176:I179 I213:I217 I228:I231 I234 I40:I43 I72:I75 I78:I81 I84:I87 I220:I225 H212:I212 I210:I211 H184:I191 I182:I183 H194:I199 H202:I205 H208:I209 J34:AL38 H266:I266 J40:AL44 J46:AL50 J52:AL56 J58:AL62 J64:AL70 J72:AL76 J78:AL82 J84:AL88 J90:AL94 J96:AL100 J102:AL112 J114:AL118 J120:AL124 J126:AL130 J132:AL136 J138:AL142 J144:AL150 J152:AL156 J158:AL162 J164:AL168 J170:AL174 J176:AL180 J182:AL192 J194:AL200 J202:AL206 J208:AL218 J220:AL226 J228:AL232 J234:AL266" unlockedFormula="1"/>
    <ignoredError sqref="H182:H183 H210:H211 H220:H225 H84:H87 H78:H81 H72:H75 H40 H234 H228:H231 H213:H217 H176:H179 H170:H173 H164:H167 H158:H161 H152:H155 H144:H149 H138:H141 H132:H135 H126:H129 H120:H123 H114:H117 H102:H111 H96:H99 H90:H93 H64:H69 H58:H61 H52:H55 H46:H49 H34:H37 H42:H43" formula="1" unlockedFormula="1"/>
  </ignoredError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5000000}">
          <x14:formula1>
            <xm:f>'ANNEX 1 Emission Factors'!$B$41:$B$58</xm:f>
          </x14:formula1>
          <xm:sqref>C180:E180 C130:E130 C136:E136 C142:E142 C168:E168 C174:E174</xm:sqref>
        </x14:dataValidation>
        <x14:dataValidation type="list" allowBlank="1" showInputMessage="1" showErrorMessage="1" xr:uid="{00000000-0002-0000-0400-000006000000}">
          <x14:formula1>
            <xm:f>'ANNEX 1 Emission Factors'!$B$9:$B$10</xm:f>
          </x14:formula1>
          <xm:sqref>C192:E192</xm:sqref>
        </x14:dataValidation>
        <x14:dataValidation type="list" allowBlank="1" showInputMessage="1" showErrorMessage="1" xr:uid="{00000000-0002-0000-0400-000007000000}">
          <x14:formula1>
            <xm:f>'ANNEX 1 Emission Factors'!$B$14:$B$16</xm:f>
          </x14:formula1>
          <xm:sqref>C200:E200</xm:sqref>
        </x14:dataValidation>
        <x14:dataValidation type="list" allowBlank="1" showInputMessage="1" showErrorMessage="1" xr:uid="{00000000-0002-0000-0400-000008000000}">
          <x14:formula1>
            <xm:f>'ANNEX 1 Emission Factors'!$B$56:$B$58</xm:f>
          </x14:formula1>
          <xm:sqref>C232:E232</xm:sqref>
        </x14:dataValidation>
        <x14:dataValidation type="list" allowBlank="1" showInputMessage="1" showErrorMessage="1" xr:uid="{00000000-0002-0000-0400-000009000000}">
          <x14:formula1>
            <xm:f>'ANNEX 1 Emission Factors'!$B$17</xm:f>
          </x14:formula1>
          <xm:sqref>C206:E206</xm:sqref>
        </x14:dataValidation>
        <x14:dataValidation type="list" allowBlank="1" showInputMessage="1" showErrorMessage="1" xr:uid="{00000000-0002-0000-0400-00000A000000}">
          <x14:formula1>
            <xm:f>Variablen!$B$62:$B$66</xm:f>
          </x14:formula1>
          <xm:sqref>H12:AL13</xm:sqref>
        </x14:dataValidation>
        <x14:dataValidation type="list" allowBlank="1" showInputMessage="1" showErrorMessage="1" xr:uid="{00000000-0002-0000-0400-00000B000000}">
          <x14:formula1>
            <xm:f>Variablen!$B$55:$B$56</xm:f>
          </x14:formula1>
          <xm:sqref>H300:AL300</xm:sqref>
        </x14:dataValidation>
        <x14:dataValidation type="list" allowBlank="1" showInputMessage="1" showErrorMessage="1" xr:uid="{00000000-0002-0000-0400-00000C000000}">
          <x14:formula1>
            <xm:f>'ANNEX 1 Emission Factors'!$B$23:$B$29</xm:f>
          </x14:formula1>
          <xm:sqref>C100:E100 C50:E50 C56:E56 C62:E62 C88:E88 C94:E94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140"/>
  <sheetViews>
    <sheetView zoomScale="90" zoomScaleNormal="90" zoomScaleSheetLayoutView="90" workbookViewId="0">
      <selection activeCell="H4" sqref="H4:K4"/>
    </sheetView>
  </sheetViews>
  <sheetFormatPr baseColWidth="10" defaultColWidth="11.42578125" defaultRowHeight="12.75"/>
  <cols>
    <col min="1" max="5" width="11.42578125" style="14"/>
    <col min="6" max="6" width="15.42578125" style="14" customWidth="1"/>
    <col min="7" max="7" width="13.85546875" style="14" customWidth="1"/>
    <col min="8" max="16384" width="11.42578125" style="14"/>
  </cols>
  <sheetData>
    <row r="2" spans="1:12" s="27" customFormat="1" ht="20.100000000000001" customHeight="1">
      <c r="A2" s="26" t="str">
        <f>HLOOKUP(Start!$B$14,Sprachen_allg!B:Z,ROWS(Sprachen_allg!1:249),FALSE)</f>
        <v>Part 3: Climate Action Pass</v>
      </c>
    </row>
    <row r="3" spans="1:12" ht="13.5" thickBot="1">
      <c r="B3" s="32"/>
    </row>
    <row r="4" spans="1:12" ht="15.75" customHeight="1" thickBot="1">
      <c r="B4" s="881" t="str">
        <f>HLOOKUP(Start!$B$14,Sprachen_allg!B:Z,ROWS(Sprachen_allg!1:250),FALSE)</f>
        <v>Climate Action Pass for year …</v>
      </c>
      <c r="C4" s="882"/>
      <c r="D4" s="882"/>
      <c r="E4" s="882"/>
      <c r="F4" s="882"/>
      <c r="G4" s="883"/>
      <c r="H4" s="922">
        <f>'PART 1 Status assessment'!H18</f>
        <v>2019</v>
      </c>
      <c r="I4" s="923"/>
      <c r="J4" s="923"/>
      <c r="K4" s="924"/>
      <c r="L4" s="30" t="str">
        <f>Project!H32</f>
        <v>[YYYY]</v>
      </c>
    </row>
    <row r="5" spans="1:12">
      <c r="B5" s="32"/>
    </row>
    <row r="6" spans="1:12">
      <c r="B6" s="28" t="str">
        <f>HLOOKUP(Start!$B$14,Sprachen_allg!B:Z,ROWS(Sprachen_allg!1:251),FALSE)</f>
        <v>1. General information</v>
      </c>
    </row>
    <row r="7" spans="1:12" ht="13.5" thickBot="1">
      <c r="B7" s="29" t="str">
        <f>HLOOKUP(Start!$B$14,Sprachen_allg!B:Z,ROWS(Sprachen_allg!1:252),FALSE)</f>
        <v>1.1 Building details</v>
      </c>
    </row>
    <row r="8" spans="1:12" ht="14.1" customHeight="1">
      <c r="B8" s="692" t="str">
        <f>Project!B28</f>
        <v>Building project / Project name</v>
      </c>
      <c r="C8" s="693"/>
      <c r="D8" s="693"/>
      <c r="E8" s="693"/>
      <c r="F8" s="693"/>
      <c r="G8" s="211" t="str">
        <f>HLOOKUP(Start!$B$14,Sprachen_allg!B:Z,ROWS(Sprachen_allg!1:255),FALSE)</f>
        <v>mandatory</v>
      </c>
      <c r="H8" s="934" t="str">
        <f>IF(Project!E28="",EingabePd,Project!E28)</f>
        <v>Please enter in project data</v>
      </c>
      <c r="I8" s="935"/>
      <c r="J8" s="935"/>
      <c r="K8" s="936"/>
      <c r="L8" s="30" t="s">
        <v>167</v>
      </c>
    </row>
    <row r="9" spans="1:12" ht="14.1" customHeight="1">
      <c r="B9" s="694" t="str">
        <f>Project!B27</f>
        <v>Owner of the building</v>
      </c>
      <c r="C9" s="695"/>
      <c r="D9" s="695"/>
      <c r="E9" s="695"/>
      <c r="F9" s="695"/>
      <c r="G9" s="148" t="str">
        <f t="shared" ref="G9:G17" si="0">G8</f>
        <v>mandatory</v>
      </c>
      <c r="H9" s="928" t="str">
        <f>IF(Project!E27="",EingabePd,Project!E27)</f>
        <v>Please enter in project data</v>
      </c>
      <c r="I9" s="929"/>
      <c r="J9" s="929"/>
      <c r="K9" s="930"/>
      <c r="L9" s="30" t="s">
        <v>167</v>
      </c>
    </row>
    <row r="10" spans="1:12" ht="14.1" customHeight="1">
      <c r="B10" s="694" t="str">
        <f>Project!B29</f>
        <v>Street</v>
      </c>
      <c r="C10" s="695"/>
      <c r="D10" s="695"/>
      <c r="E10" s="695"/>
      <c r="F10" s="695"/>
      <c r="G10" s="148" t="str">
        <f t="shared" si="0"/>
        <v>mandatory</v>
      </c>
      <c r="H10" s="928" t="str">
        <f>IF(Project!E29="",EingabePd,Project!E29)</f>
        <v>Please enter in project data</v>
      </c>
      <c r="I10" s="929"/>
      <c r="J10" s="929"/>
      <c r="K10" s="930"/>
      <c r="L10" s="30" t="s">
        <v>167</v>
      </c>
    </row>
    <row r="11" spans="1:12" ht="14.1" customHeight="1">
      <c r="B11" s="694" t="str">
        <f>Project!B30</f>
        <v>City</v>
      </c>
      <c r="C11" s="695"/>
      <c r="D11" s="695"/>
      <c r="E11" s="695"/>
      <c r="F11" s="695"/>
      <c r="G11" s="148" t="str">
        <f t="shared" si="0"/>
        <v>mandatory</v>
      </c>
      <c r="H11" s="928" t="str">
        <f>IF(Project!E30="",EingabePd,Project!E30)</f>
        <v>Please enter in project data</v>
      </c>
      <c r="I11" s="929"/>
      <c r="J11" s="929"/>
      <c r="K11" s="930"/>
      <c r="L11" s="30" t="s">
        <v>167</v>
      </c>
    </row>
    <row r="12" spans="1:12" ht="14.1" customHeight="1">
      <c r="B12" s="694" t="str">
        <f>Project!B31</f>
        <v>ZIP-code</v>
      </c>
      <c r="C12" s="695"/>
      <c r="D12" s="695"/>
      <c r="E12" s="695"/>
      <c r="F12" s="695"/>
      <c r="G12" s="148" t="str">
        <f t="shared" si="0"/>
        <v>mandatory</v>
      </c>
      <c r="H12" s="928" t="str">
        <f>IF(Project!E31="",EingabePd,Project!E31)</f>
        <v>Please enter in project data</v>
      </c>
      <c r="I12" s="929"/>
      <c r="J12" s="929"/>
      <c r="K12" s="930"/>
      <c r="L12" s="30" t="s">
        <v>167</v>
      </c>
    </row>
    <row r="13" spans="1:12" ht="14.1" customHeight="1">
      <c r="B13" s="694" t="str">
        <f>Project!B34</f>
        <v>Building usage type</v>
      </c>
      <c r="C13" s="695"/>
      <c r="D13" s="695"/>
      <c r="E13" s="695"/>
      <c r="F13" s="695"/>
      <c r="G13" s="148" t="str">
        <f t="shared" si="0"/>
        <v>mandatory</v>
      </c>
      <c r="H13" s="928" t="str">
        <f>IF(Project!E34="",EingabePd,Project!E34)</f>
        <v>Please enter in project data</v>
      </c>
      <c r="I13" s="929"/>
      <c r="J13" s="929"/>
      <c r="K13" s="930"/>
      <c r="L13" s="30" t="s">
        <v>167</v>
      </c>
    </row>
    <row r="14" spans="1:12" ht="14.1" customHeight="1">
      <c r="B14" s="694" t="str">
        <f>Project!B32</f>
        <v>Year of completion of the building</v>
      </c>
      <c r="C14" s="695"/>
      <c r="D14" s="695"/>
      <c r="E14" s="695"/>
      <c r="F14" s="695"/>
      <c r="G14" s="148" t="str">
        <f t="shared" si="0"/>
        <v>mandatory</v>
      </c>
      <c r="H14" s="928" t="str">
        <f>IF(Project!E32="",EingabePd,Project!E32)</f>
        <v>Please enter in project data</v>
      </c>
      <c r="I14" s="929"/>
      <c r="J14" s="929"/>
      <c r="K14" s="930"/>
      <c r="L14" s="30" t="str">
        <f>L4</f>
        <v>[YYYY]</v>
      </c>
    </row>
    <row r="15" spans="1:12" ht="14.1" customHeight="1">
      <c r="B15" s="694" t="str">
        <f>Project!B33</f>
        <v>Year of the last substantial renovation</v>
      </c>
      <c r="C15" s="695"/>
      <c r="D15" s="695"/>
      <c r="E15" s="695"/>
      <c r="F15" s="695"/>
      <c r="G15" s="148" t="str">
        <f t="shared" si="0"/>
        <v>mandatory</v>
      </c>
      <c r="H15" s="928" t="str">
        <f>IF(Project!E33="",EingabePd,Project!E33)</f>
        <v>Please enter in project data</v>
      </c>
      <c r="I15" s="929"/>
      <c r="J15" s="929"/>
      <c r="K15" s="930"/>
      <c r="L15" s="30" t="str">
        <f>L14</f>
        <v>[YYYY]</v>
      </c>
    </row>
    <row r="16" spans="1:12" ht="15.75" customHeight="1">
      <c r="B16" s="694" t="str">
        <f>Project!$B$44</f>
        <v>"Net floor area“ (NFA) according to DIN 277:2016 or similar</v>
      </c>
      <c r="C16" s="695"/>
      <c r="D16" s="695"/>
      <c r="E16" s="695"/>
      <c r="F16" s="695"/>
      <c r="G16" s="148" t="str">
        <f t="shared" si="0"/>
        <v>mandatory</v>
      </c>
      <c r="H16" s="925" t="str">
        <f>IF(Project!E44="",EingabePd,Project!E44)</f>
        <v>Please enter in project data</v>
      </c>
      <c r="I16" s="926"/>
      <c r="J16" s="926"/>
      <c r="K16" s="927"/>
      <c r="L16" s="30" t="str">
        <f>Project!H44</f>
        <v>[m²]</v>
      </c>
    </row>
    <row r="17" spans="1:14" ht="15.75" customHeight="1" thickBot="1">
      <c r="B17" s="949" t="str">
        <f>Project!$B$45</f>
        <v>"Gross floor area“ (GFA) according to DIN 277:2016 or similar</v>
      </c>
      <c r="C17" s="950"/>
      <c r="D17" s="950"/>
      <c r="E17" s="950"/>
      <c r="F17" s="951"/>
      <c r="G17" s="212" t="str">
        <f t="shared" si="0"/>
        <v>mandatory</v>
      </c>
      <c r="H17" s="952" t="str">
        <f>IF(Project!E45="",EingabePd,Project!E45)</f>
        <v>Please enter in project data</v>
      </c>
      <c r="I17" s="953"/>
      <c r="J17" s="953"/>
      <c r="K17" s="954"/>
      <c r="L17" s="30" t="str">
        <f>L16</f>
        <v>[m²]</v>
      </c>
    </row>
    <row r="19" spans="1:14" ht="13.5" thickBot="1">
      <c r="B19" s="29" t="str">
        <f>HLOOKUP(Start!$B$14,Sprachen_allg!B:Z,ROWS(Sprachen_allg!1:253),FALSE)</f>
        <v>1.2 Additional information</v>
      </c>
    </row>
    <row r="20" spans="1:14" ht="14.1" customHeight="1">
      <c r="B20" s="692" t="str">
        <f>Project!B60</f>
        <v>Vacancy rate</v>
      </c>
      <c r="C20" s="693"/>
      <c r="D20" s="693"/>
      <c r="E20" s="693"/>
      <c r="F20" s="693"/>
      <c r="G20" s="213" t="str">
        <f>HLOOKUP(Start!$B$14,Sprachen_allg!B:Z,ROWS(Sprachen_allg!1:256),FALSE)</f>
        <v>optional</v>
      </c>
      <c r="H20" s="955" t="str">
        <f>IF(Project!E60="","",Project!E60)</f>
        <v/>
      </c>
      <c r="I20" s="955"/>
      <c r="J20" s="955"/>
      <c r="K20" s="956"/>
      <c r="L20" s="30" t="str">
        <f>Project!H60</f>
        <v>[%]</v>
      </c>
    </row>
    <row r="21" spans="1:14" ht="14.1" customHeight="1">
      <c r="B21" s="694" t="str">
        <f>Project!B58</f>
        <v>Building management</v>
      </c>
      <c r="C21" s="695"/>
      <c r="D21" s="695"/>
      <c r="E21" s="695"/>
      <c r="F21" s="695"/>
      <c r="G21" s="148" t="str">
        <f t="shared" ref="G21:G23" si="1">G20</f>
        <v>optional</v>
      </c>
      <c r="H21" s="875" t="str">
        <f>IF(Project!E58="","",Project!E58)</f>
        <v/>
      </c>
      <c r="I21" s="875"/>
      <c r="J21" s="875"/>
      <c r="K21" s="876"/>
      <c r="L21" s="30" t="str">
        <f>Project!H58</f>
        <v>[direct/indirect]</v>
      </c>
    </row>
    <row r="22" spans="1:14" ht="14.1" customHeight="1">
      <c r="B22" s="694" t="str">
        <f>Project!B52</f>
        <v>Common Area</v>
      </c>
      <c r="C22" s="695"/>
      <c r="D22" s="695"/>
      <c r="E22" s="695"/>
      <c r="F22" s="695"/>
      <c r="G22" s="148" t="str">
        <f t="shared" si="1"/>
        <v>optional</v>
      </c>
      <c r="H22" s="912" t="str">
        <f>IF(Project!E52="","",Project!E52)</f>
        <v/>
      </c>
      <c r="I22" s="912"/>
      <c r="J22" s="912"/>
      <c r="K22" s="913"/>
      <c r="L22" s="30" t="str">
        <f>L16</f>
        <v>[m²]</v>
      </c>
    </row>
    <row r="23" spans="1:14" ht="14.1" customHeight="1" thickBot="1">
      <c r="B23" s="683" t="str">
        <f>Project!B53</f>
        <v>Tenant Space</v>
      </c>
      <c r="C23" s="684"/>
      <c r="D23" s="684"/>
      <c r="E23" s="684"/>
      <c r="F23" s="684"/>
      <c r="G23" s="212" t="str">
        <f t="shared" si="1"/>
        <v>optional</v>
      </c>
      <c r="H23" s="947" t="str">
        <f>IF(Project!E53="","",Project!E53)</f>
        <v/>
      </c>
      <c r="I23" s="947"/>
      <c r="J23" s="947"/>
      <c r="K23" s="948"/>
      <c r="L23" s="30" t="str">
        <f>L22</f>
        <v>[m²]</v>
      </c>
    </row>
    <row r="25" spans="1:14" ht="13.5" thickBot="1">
      <c r="B25" s="29" t="str">
        <f>HLOOKUP(Start!$B$14,Sprachen_allg!B:Z,ROWS(Sprachen_allg!1:254),FALSE)</f>
        <v>1.3 Formal details on the provision of the information</v>
      </c>
    </row>
    <row r="26" spans="1:14" ht="14.1" customHeight="1">
      <c r="B26" s="692" t="str">
        <f>Project!B39</f>
        <v>Date of data collection</v>
      </c>
      <c r="C26" s="693"/>
      <c r="D26" s="693"/>
      <c r="E26" s="693"/>
      <c r="F26" s="693"/>
      <c r="G26" s="213" t="str">
        <f>G8</f>
        <v>mandatory</v>
      </c>
      <c r="H26" s="931" t="str">
        <f>IF(Project!E39="","",Project!E39)</f>
        <v/>
      </c>
      <c r="I26" s="931"/>
      <c r="J26" s="931"/>
      <c r="K26" s="932"/>
      <c r="L26" s="30" t="str">
        <f>Project!H39</f>
        <v>[DD.MM.YYYY]</v>
      </c>
    </row>
    <row r="27" spans="1:14" ht="14.1" customHeight="1">
      <c r="B27" s="762" t="str">
        <f>Project!B40</f>
        <v>Data collected by …</v>
      </c>
      <c r="C27" s="763"/>
      <c r="D27" s="763"/>
      <c r="E27" s="763"/>
      <c r="F27" s="933"/>
      <c r="G27" s="149" t="str">
        <f t="shared" ref="G27:G28" si="2">G26</f>
        <v>mandatory</v>
      </c>
      <c r="H27" s="875" t="str">
        <f>IF(Project!E40="","",Project!E40)</f>
        <v/>
      </c>
      <c r="I27" s="875"/>
      <c r="J27" s="875"/>
      <c r="K27" s="876"/>
      <c r="L27" s="30" t="str">
        <f>Project!H40</f>
        <v>[Name, Organisation]</v>
      </c>
    </row>
    <row r="28" spans="1:14" ht="14.1" customHeight="1" thickBot="1">
      <c r="B28" s="949" t="str">
        <f>Project!B41</f>
        <v>Data checked by …</v>
      </c>
      <c r="C28" s="950"/>
      <c r="D28" s="950"/>
      <c r="E28" s="950"/>
      <c r="F28" s="951"/>
      <c r="G28" s="214" t="str">
        <f t="shared" si="2"/>
        <v>mandatory</v>
      </c>
      <c r="H28" s="957" t="str">
        <f>IF(Project!E41="","",Project!E41)</f>
        <v/>
      </c>
      <c r="I28" s="957"/>
      <c r="J28" s="957"/>
      <c r="K28" s="958"/>
      <c r="L28" s="30" t="str">
        <f>L27</f>
        <v>[Name, Organisation]</v>
      </c>
    </row>
    <row r="30" spans="1:14" ht="13.5" thickBot="1">
      <c r="B30" s="28" t="str">
        <f>HLOOKUP(Start!$B$14,Sprachen_allg!B:Z,ROWS(Sprachen_allg!1:257),FALSE)</f>
        <v>2. Key metrics on greenhouse gas emissions caused by ongoing operations (accounting scope "Operation")</v>
      </c>
    </row>
    <row r="31" spans="1:14" ht="15.75" customHeight="1">
      <c r="A31" s="32"/>
      <c r="B31" s="692" t="str">
        <f>"2.1. "&amp;Project!B9&amp;" ("&amp;HLOOKUP(Start!$B$14,Sprachen_allg!B:Z,ROWS(Sprachen_allg!1:258),FALSE)&amp;" "&amp;H4&amp;")"</f>
        <v>2.1. Reporting period (Requirement: Mostly in 2019)</v>
      </c>
      <c r="C31" s="693"/>
      <c r="D31" s="693"/>
      <c r="E31" s="693"/>
      <c r="F31" s="693"/>
      <c r="G31" s="215" t="str">
        <f>G26</f>
        <v>mandatory</v>
      </c>
      <c r="H31" s="945" t="str">
        <f>IF(Project!E9="","",Project!E9)</f>
        <v/>
      </c>
      <c r="I31" s="945"/>
      <c r="J31" s="945"/>
      <c r="K31" s="946"/>
      <c r="L31" s="30" t="str">
        <f>Project!H9</f>
        <v>[MM.YYYY - MM.YYYY]</v>
      </c>
    </row>
    <row r="32" spans="1:14" ht="15.75" customHeight="1">
      <c r="A32" s="32"/>
      <c r="B32" s="694" t="str">
        <f>HLOOKUP(Start!$B$14,Sprachen_allg!B:Z,ROWS(Sprachen_allg!1:259),FALSE)</f>
        <v>2.2. Total absolute annual GHG emissions - operation</v>
      </c>
      <c r="C32" s="695"/>
      <c r="D32" s="695"/>
      <c r="E32" s="695"/>
      <c r="F32" s="695"/>
      <c r="G32" s="148" t="str">
        <f t="shared" ref="G32:G37" si="3">G31</f>
        <v>mandatory</v>
      </c>
      <c r="H32" s="859">
        <f ca="1">IF($H$4&lt;StartjahrKSFP,HLOOKUP($H$4,'PART 1 Status assessment'!$F$18:$H$198,ROWS('PART 1 Status assessment'!18:198),FALSE),HLOOKUP($H$4,'PART 2a CAR Measures'!$H$6:$AL$263,ROWS('PART 2a CAR Measures'!6:263),FALSE))</f>
        <v>0</v>
      </c>
      <c r="I32" s="859"/>
      <c r="J32" s="859"/>
      <c r="K32" s="860"/>
      <c r="L32" s="30" t="str">
        <f>'PART 1 Status assessment'!E196</f>
        <v>[kgCO2eq/a]</v>
      </c>
      <c r="N32" s="32"/>
    </row>
    <row r="33" spans="1:14" ht="15.75" customHeight="1">
      <c r="A33" s="32"/>
      <c r="B33" s="857" t="str">
        <f>HLOOKUP(Start!$B$14,Sprachen_allg!B:Z,ROWS(Sprachen_allg!1:260),FALSE)</f>
        <v>2.2.1. Absolute annual GHG emissions SCOPE 1 - operation</v>
      </c>
      <c r="C33" s="858"/>
      <c r="D33" s="858"/>
      <c r="E33" s="858"/>
      <c r="F33" s="858"/>
      <c r="G33" s="148" t="str">
        <f t="shared" si="3"/>
        <v>mandatory</v>
      </c>
      <c r="H33" s="859">
        <f ca="1">IF($H$4&lt;StartjahrKSFP,HLOOKUP($H$4,'PART 1 Status assessment'!$F$18:$H$360,ROWS('PART 1 Status assessment'!18:300),FALSE),HLOOKUP($H$4,'PART 2a CAR Measures'!$H$6:$AL$485,ROWS('PART 2a CAR Measures'!6:379),FALSE))</f>
        <v>0</v>
      </c>
      <c r="I33" s="859"/>
      <c r="J33" s="859"/>
      <c r="K33" s="860"/>
      <c r="L33" s="30" t="str">
        <f>L32</f>
        <v>[kgCO2eq/a]</v>
      </c>
      <c r="N33" s="32"/>
    </row>
    <row r="34" spans="1:14" ht="15.75" customHeight="1">
      <c r="A34" s="32"/>
      <c r="B34" s="857" t="str">
        <f>HLOOKUP(Start!$B$14,Sprachen_allg!B:Z,ROWS(Sprachen_allg!1:261),FALSE)</f>
        <v>2.2.2. Absolute annual GHG emissions SCOPE 2 - operation</v>
      </c>
      <c r="C34" s="858"/>
      <c r="D34" s="858"/>
      <c r="E34" s="858"/>
      <c r="F34" s="858"/>
      <c r="G34" s="148" t="str">
        <f t="shared" si="3"/>
        <v>mandatory</v>
      </c>
      <c r="H34" s="859">
        <f ca="1">IF($H$4&lt;StartjahrKSFP,HLOOKUP($H$4,'PART 1 Status assessment'!$F$18:$H$360,ROWS('PART 1 Status assessment'!18:301),FALSE),HLOOKUP($H$4,'PART 2a CAR Measures'!$H$6:$AL$485,ROWS('PART 2a CAR Measures'!6:380),FALSE))</f>
        <v>0</v>
      </c>
      <c r="I34" s="859"/>
      <c r="J34" s="859"/>
      <c r="K34" s="860"/>
      <c r="L34" s="515" t="str">
        <f t="shared" ref="L34:L35" si="4">L33</f>
        <v>[kgCO2eq/a]</v>
      </c>
      <c r="N34" s="32"/>
    </row>
    <row r="35" spans="1:14" ht="15.75" customHeight="1">
      <c r="A35" s="32"/>
      <c r="B35" s="884" t="str">
        <f>HLOOKUP(Start!$B$14,Sprachen_allg!B:Z,ROWS(Sprachen_allg!1:262),FALSE)</f>
        <v>2.2.3. GHG emissions from exported final energy (credit)</v>
      </c>
      <c r="C35" s="885"/>
      <c r="D35" s="885"/>
      <c r="E35" s="885"/>
      <c r="F35" s="911"/>
      <c r="G35" s="148" t="str">
        <f t="shared" si="3"/>
        <v>mandatory</v>
      </c>
      <c r="H35" s="859">
        <f ca="1">IF($H$4&lt;StartjahrKSFP,HLOOKUP($H$4,'PART 1 Status assessment'!$F$18:$H$198,ROWS('PART 1 Status assessment'!18:197),FALSE),HLOOKUP($H$4,'PART 2a CAR Measures'!$H$6:$AL$263,ROWS('PART 2a CAR Measures'!6:262),FALSE))</f>
        <v>0</v>
      </c>
      <c r="I35" s="859"/>
      <c r="J35" s="859"/>
      <c r="K35" s="860"/>
      <c r="L35" s="515" t="str">
        <f t="shared" si="4"/>
        <v>[kgCO2eq/a]</v>
      </c>
      <c r="N35" s="32"/>
    </row>
    <row r="36" spans="1:14" ht="14.1" customHeight="1">
      <c r="A36" s="32"/>
      <c r="B36" s="694" t="str">
        <f>HLOOKUP(Start!$B$14,Sprachen_allg!B:Z,ROWS(Sprachen_allg!1:263),FALSE)</f>
        <v>2.3. Data Quality Index (DQI) of 2.2.</v>
      </c>
      <c r="C36" s="695"/>
      <c r="D36" s="695"/>
      <c r="E36" s="695"/>
      <c r="F36" s="695"/>
      <c r="G36" s="148" t="str">
        <f t="shared" si="3"/>
        <v>mandatory</v>
      </c>
      <c r="H36" s="854" t="str">
        <f>IF($H$4&lt;StartjahrKSFP,IF(HLOOKUP($H$4,'PART 1 Status assessment'!$F$18:$H$229,ROWS('PART 1 Status assessment'!18:205),FALSE)=TextDQI,TextDaten,HLOOKUP($H$4,'PART 1 Status assessment'!$F$18:$H$229,ROWS('PART 1 Status assessment'!18:205),FALSE)),IF(HLOOKUP($H$4,'PART 2a CAR Measures'!$H$6:$AL$306,ROWS('PART 2a CAR Measures'!6:266),FALSE)=TextDQI,TextKSFP,HLOOKUP($H$4,'PART 2a CAR Measures'!$H$6:$AL$306,ROWS('PART 2a CAR Measures'!6:266),FALSE)))</f>
        <v>Please enter in condition survey</v>
      </c>
      <c r="I36" s="855"/>
      <c r="J36" s="855"/>
      <c r="K36" s="856"/>
      <c r="L36" s="30" t="s">
        <v>167</v>
      </c>
      <c r="N36" s="32"/>
    </row>
    <row r="37" spans="1:14" ht="14.1" customHeight="1">
      <c r="A37" s="32"/>
      <c r="B37" s="937" t="str">
        <f>"2.4. "&amp;HLOOKUP(Start!$B$14,Sprachen_allg!B:Z,ROWS(Sprachen_allg!1:264),FALSE)&amp;" "&amp;IF(Project!$E$35="",HLOOKUP(Start!$B$14,Sprachen_allg!B:Z,ROWS(Sprachen_allg!1:265),FALSE), Project!$E$35)</f>
        <v>2.4. Annual GHG emissions per adequate reference unit</v>
      </c>
      <c r="C37" s="938"/>
      <c r="D37" s="938"/>
      <c r="E37" s="938"/>
      <c r="F37" s="938"/>
      <c r="G37" s="216" t="str">
        <f t="shared" si="3"/>
        <v>mandatory</v>
      </c>
      <c r="H37" s="912">
        <f>IF(Project!E36&gt;0,H32/Project!E36,0)</f>
        <v>0</v>
      </c>
      <c r="I37" s="912"/>
      <c r="J37" s="912"/>
      <c r="K37" s="913"/>
      <c r="L37" s="30" t="str">
        <f>"[kgCO2eq/a*"&amp;IF(Project!E35="",HLOOKUP(Start!$B$14,Sprachen_allg!B:Z,ROWS(Sprachen_allg!1:265),FALSE),Project!E35)&amp;"]"</f>
        <v>[kgCO2eq/a*adequate reference unit]</v>
      </c>
      <c r="N37" s="32"/>
    </row>
    <row r="38" spans="1:14" ht="14.1" customHeight="1">
      <c r="A38" s="32"/>
      <c r="B38" s="694" t="str">
        <f>"2.5. "&amp;HLOOKUP(Start!$B$14,Sprachen_allg!B:Z,ROWS(Sprachen_allg!1:264),FALSE)&amp;" "&amp;IF(Project!E54="",HLOOKUP(Start!$B$14,Sprachen_allg!B:Z,ROWS(Sprachen_allg!1:266),FALSE),Project!E54)</f>
        <v>2.5. Annual GHG emissions per adequate area unit</v>
      </c>
      <c r="C38" s="695"/>
      <c r="D38" s="695"/>
      <c r="E38" s="695"/>
      <c r="F38" s="695"/>
      <c r="G38" s="148" t="str">
        <f>G20</f>
        <v>optional</v>
      </c>
      <c r="H38" s="912">
        <f>IF(Project!E55&gt;0,H32/Project!E55,0)</f>
        <v>0</v>
      </c>
      <c r="I38" s="912"/>
      <c r="J38" s="912"/>
      <c r="K38" s="913"/>
      <c r="L38" s="30" t="s">
        <v>183</v>
      </c>
      <c r="N38" s="32"/>
    </row>
    <row r="39" spans="1:14" ht="14.1" customHeight="1">
      <c r="A39" s="32"/>
      <c r="B39" s="694" t="str">
        <f>HLOOKUP(Start!$B$14,Sprachen_allg!B:Z,ROWS(Sprachen_allg!1:267),FALSE)</f>
        <v>2.6. Annual GHG emissions per energy reference area</v>
      </c>
      <c r="C39" s="695"/>
      <c r="D39" s="695"/>
      <c r="E39" s="695"/>
      <c r="F39" s="695"/>
      <c r="G39" s="148" t="str">
        <f>G38</f>
        <v>optional</v>
      </c>
      <c r="H39" s="912">
        <f>IF(Project!E50&gt;0,H32/Project!E50,IF(Project!E51&gt;0,H32/Project!E51,0))</f>
        <v>0</v>
      </c>
      <c r="I39" s="912"/>
      <c r="J39" s="912"/>
      <c r="K39" s="913"/>
      <c r="L39" s="30" t="s">
        <v>168</v>
      </c>
      <c r="N39" s="32"/>
    </row>
    <row r="40" spans="1:14" s="35" customFormat="1" ht="14.1" customHeight="1">
      <c r="A40" s="217"/>
      <c r="B40" s="689" t="str">
        <f>HLOOKUP(Start!$B$14,Sprachen_allg!B:Z,ROWS(Sprachen_allg!1:268),FALSE)</f>
        <v>2.7. Supplier-specific CO2 emission factors used when procuring off-site generated renewable energy sources:</v>
      </c>
      <c r="C40" s="690"/>
      <c r="D40" s="690"/>
      <c r="E40" s="690"/>
      <c r="F40" s="690"/>
      <c r="G40" s="690"/>
      <c r="H40" s="690"/>
      <c r="I40" s="690"/>
      <c r="J40" s="690"/>
      <c r="K40" s="845"/>
      <c r="L40" s="218"/>
    </row>
    <row r="41" spans="1:14" ht="14.1" customHeight="1">
      <c r="B41" s="870" t="str">
        <f>"2.7.1. "&amp;'ANNEX 1 Emission Factors'!B24</f>
        <v>2.7.1. 'Green Electricity'-Mix 1 (supplier-specific)</v>
      </c>
      <c r="C41" s="871"/>
      <c r="D41" s="871"/>
      <c r="E41" s="871"/>
      <c r="F41" s="871"/>
      <c r="G41" s="148" t="str">
        <f>G31</f>
        <v>mandatory</v>
      </c>
      <c r="H41" s="861" t="str">
        <f ca="1">IF($H$4&lt;StartjahrKSFP,IF(HLOOKUP($H$4,'PART 1 Status assessment'!$F$18:$H$360,ROWS('PART 1 Status assessment'!18:242),FALSE)&gt;0,HLOOKUP($H$4,'PART 1 Status assessment'!$F$18:$H$360,ROWS('PART 1 Status assessment'!18:251),FALSE),TextAusEtr),IF(HLOOKUP($H$4,'PART 2a CAR Measures'!$H$6:$AL$485,ROWS('PART 2a CAR Measures'!6:321),FALSE)&gt;0,HLOOKUP($H$4,'PART 2a CAR Measures'!$H$6:$AL$485,ROWS('PART 2a CAR Measures'!6:330),FALSE),TextAusEtr))</f>
        <v>Energy source not used this year</v>
      </c>
      <c r="I41" s="862"/>
      <c r="J41" s="862"/>
      <c r="K41" s="863"/>
      <c r="L41" s="30" t="str">
        <f>'PART 1 Status assessment'!E31</f>
        <v>[kgCO2eq/kWh]</v>
      </c>
    </row>
    <row r="42" spans="1:14" ht="14.1" customHeight="1">
      <c r="B42" s="870" t="str">
        <f>"2.7.2. "&amp;'ANNEX 1 Emission Factors'!B25</f>
        <v>2.7.2. 'Green Electricity'-Mix 2 (supplier-specific)</v>
      </c>
      <c r="C42" s="871"/>
      <c r="D42" s="871"/>
      <c r="E42" s="871"/>
      <c r="F42" s="871"/>
      <c r="G42" s="148" t="str">
        <f t="shared" ref="G42:G50" si="5">G41</f>
        <v>mandatory</v>
      </c>
      <c r="H42" s="861" t="str">
        <f ca="1">IF($H$4&lt;StartjahrKSFP,IF(HLOOKUP($H$4,'PART 1 Status assessment'!$F$18:$H$360,ROWS('PART 1 Status assessment'!18:243),FALSE)&gt;0,HLOOKUP($H$4,'PART 1 Status assessment'!$F$18:$H$360,ROWS('PART 1 Status assessment'!18:252),FALSE),TextAusEtr),IF(HLOOKUP($H$4,'PART 2a CAR Measures'!$H$6:$AL$485,ROWS('PART 2a CAR Measures'!6:322),FALSE)&gt;0,HLOOKUP($H$4,'PART 2a CAR Measures'!$H$6:$AL$485,ROWS('PART 2a CAR Measures'!6:331),FALSE),TextAusEtr))</f>
        <v>Energy source not used this year</v>
      </c>
      <c r="I42" s="862"/>
      <c r="J42" s="862"/>
      <c r="K42" s="863"/>
      <c r="L42" s="30" t="str">
        <f>L41</f>
        <v>[kgCO2eq/kWh]</v>
      </c>
    </row>
    <row r="43" spans="1:14" ht="14.1" customHeight="1">
      <c r="B43" s="870" t="str">
        <f>"2.7.3. "&amp;'ANNEX 1 Emission Factors'!B26</f>
        <v>2.7.3. 'Green Electricity'-Mix 3 (supplier-specific)</v>
      </c>
      <c r="C43" s="871"/>
      <c r="D43" s="871"/>
      <c r="E43" s="871"/>
      <c r="F43" s="871"/>
      <c r="G43" s="148" t="str">
        <f t="shared" si="5"/>
        <v>mandatory</v>
      </c>
      <c r="H43" s="861" t="str">
        <f ca="1">IF($H$4&lt;StartjahrKSFP,IF(HLOOKUP($H$4,'PART 1 Status assessment'!$F$18:$H$360,ROWS('PART 1 Status assessment'!18:244),FALSE)&gt;0,HLOOKUP($H$4,'PART 1 Status assessment'!$F$18:$H$360,ROWS('PART 1 Status assessment'!18:253),FALSE),TextAusEtr),IF(HLOOKUP($H$4,'PART 2a CAR Measures'!$H$6:$AL$485,ROWS('PART 2a CAR Measures'!6:323),FALSE)&gt;0,HLOOKUP($H$4,'PART 2a CAR Measures'!$H$6:$AL$485,ROWS('PART 2a CAR Measures'!6:332),FALSE),TextAusEtr))</f>
        <v>Energy source not used this year</v>
      </c>
      <c r="I43" s="862"/>
      <c r="J43" s="862"/>
      <c r="K43" s="863"/>
      <c r="L43" s="515" t="str">
        <f t="shared" ref="L43:L49" si="6">L42</f>
        <v>[kgCO2eq/kWh]</v>
      </c>
    </row>
    <row r="44" spans="1:14" ht="14.1" customHeight="1">
      <c r="B44" s="870" t="str">
        <f>"2.7.4. "&amp;'ANNEX 1 Emission Factors'!B53</f>
        <v>2.7.4. District heating 1 (supplier-specific)</v>
      </c>
      <c r="C44" s="871"/>
      <c r="D44" s="871"/>
      <c r="E44" s="871"/>
      <c r="F44" s="871"/>
      <c r="G44" s="148" t="str">
        <f t="shared" si="5"/>
        <v>mandatory</v>
      </c>
      <c r="H44" s="861" t="str">
        <f ca="1">IF($H$4&lt;StartjahrKSFP,IF(HLOOKUP($H$4,'PART 1 Status assessment'!$F$18:$H$360,ROWS('PART 1 Status assessment'!18:271),FALSE)&gt;0,HLOOKUP($H$4,'PART 1 Status assessment'!$F$18:$H$360,ROWS('PART 1 Status assessment'!18:291),FALSE),TextAusEtr),IF(HLOOKUP($H$4,'PART 2a CAR Measures'!$H$6:$AL$485,ROWS('PART 2a CAR Measures'!6:350),FALSE)&gt;0,HLOOKUP($H$4,'PART 2a CAR Measures'!$H$6:$AL$485,ROWS('PART 2a CAR Measures'!6:370),FALSE),TextAusEtr))</f>
        <v>Energy source not used this year</v>
      </c>
      <c r="I44" s="862"/>
      <c r="J44" s="862"/>
      <c r="K44" s="863"/>
      <c r="L44" s="515" t="str">
        <f t="shared" si="6"/>
        <v>[kgCO2eq/kWh]</v>
      </c>
    </row>
    <row r="45" spans="1:14" ht="14.1" customHeight="1">
      <c r="B45" s="870" t="str">
        <f>"2.7.5. "&amp;'ANNEX 1 Emission Factors'!B54</f>
        <v>2.7.5. District heating 2 (supplier-specific)</v>
      </c>
      <c r="C45" s="871"/>
      <c r="D45" s="871"/>
      <c r="E45" s="871"/>
      <c r="F45" s="871"/>
      <c r="G45" s="148" t="str">
        <f t="shared" si="5"/>
        <v>mandatory</v>
      </c>
      <c r="H45" s="861" t="str">
        <f ca="1">IF($H$4&lt;StartjahrKSFP,IF(HLOOKUP($H$4,'PART 1 Status assessment'!$F$18:$H$360,ROWS('PART 1 Status assessment'!18:272),FALSE)&gt;0,HLOOKUP($H$4,'PART 1 Status assessment'!$F$18:$H$360,ROWS('PART 1 Status assessment'!18:292),FALSE),TextAusEtr),IF(HLOOKUP($H$4,'PART 2a CAR Measures'!$H$6:$AL$485,ROWS('PART 2a CAR Measures'!6:351),FALSE)&gt;0,HLOOKUP($H$4,'PART 2a CAR Measures'!$H$6:$AL$485,ROWS('PART 2a CAR Measures'!6:371),FALSE),TextAusEtr))</f>
        <v>Energy source not used this year</v>
      </c>
      <c r="I45" s="862"/>
      <c r="J45" s="862"/>
      <c r="K45" s="863"/>
      <c r="L45" s="515" t="str">
        <f t="shared" si="6"/>
        <v>[kgCO2eq/kWh]</v>
      </c>
    </row>
    <row r="46" spans="1:14" ht="14.1" customHeight="1">
      <c r="B46" s="870" t="str">
        <f>"2.7.6. "&amp;'ANNEX 1 Emission Factors'!B55</f>
        <v>2.7.6. District heating 3 (supplier-specific)</v>
      </c>
      <c r="C46" s="871"/>
      <c r="D46" s="871"/>
      <c r="E46" s="871"/>
      <c r="F46" s="871"/>
      <c r="G46" s="148" t="str">
        <f t="shared" si="5"/>
        <v>mandatory</v>
      </c>
      <c r="H46" s="861" t="str">
        <f ca="1">IF($H$4&lt;StartjahrKSFP,IF(HLOOKUP($H$4,'PART 1 Status assessment'!$F$18:$H$360,ROWS('PART 1 Status assessment'!18:273),FALSE)&gt;0,HLOOKUP($H$4,'PART 1 Status assessment'!$F$18:$H$360,ROWS('PART 1 Status assessment'!18:293),FALSE),TextAusEtr),IF(HLOOKUP($H$4,'PART 2a CAR Measures'!$H$6:$AL$485,ROWS('PART 2a CAR Measures'!6:352),FALSE)&gt;0,HLOOKUP($H$4,'PART 2a CAR Measures'!$H$6:$AL$485,ROWS('PART 2a CAR Measures'!6:372),FALSE),TextAusEtr))</f>
        <v>Energy source not used this year</v>
      </c>
      <c r="I46" s="862"/>
      <c r="J46" s="862"/>
      <c r="K46" s="863"/>
      <c r="L46" s="515" t="str">
        <f t="shared" si="6"/>
        <v>[kgCO2eq/kWh]</v>
      </c>
    </row>
    <row r="47" spans="1:14" ht="14.1" customHeight="1">
      <c r="B47" s="870" t="str">
        <f>"2.7.7. "&amp;'ANNEX 1 Emission Factors'!B56</f>
        <v>2.7.7. District cooling 1 (supplier-specific)</v>
      </c>
      <c r="C47" s="871"/>
      <c r="D47" s="871"/>
      <c r="E47" s="871"/>
      <c r="F47" s="871"/>
      <c r="G47" s="148" t="str">
        <f t="shared" si="5"/>
        <v>mandatory</v>
      </c>
      <c r="H47" s="861" t="str">
        <f ca="1">IF($H$4&lt;StartjahrKSFP,IF(HLOOKUP($H$4,'PART 1 Status assessment'!$F$18:$H$360,ROWS('PART 1 Status assessment'!18:275),FALSE)&gt;0,HLOOKUP($H$4,'PART 1 Status assessment'!$F$18:$H$360,ROWS('PART 1 Status assessment'!18:295),FALSE),TextAusEtr),IF(HLOOKUP($H$4,'PART 2a CAR Measures'!$H$6:$AL$485,ROWS('PART 2a CAR Measures'!6:354),FALSE)&gt;0,HLOOKUP($H$4,'PART 2a CAR Measures'!$H$6:$AL$485,ROWS('PART 2a CAR Measures'!6:374),FALSE),TextAusEtr))</f>
        <v>Energy source not used this year</v>
      </c>
      <c r="I47" s="862"/>
      <c r="J47" s="862"/>
      <c r="K47" s="863"/>
      <c r="L47" s="515" t="str">
        <f t="shared" si="6"/>
        <v>[kgCO2eq/kWh]</v>
      </c>
    </row>
    <row r="48" spans="1:14" ht="14.1" customHeight="1">
      <c r="B48" s="870" t="str">
        <f>"2.7.8. "&amp;'ANNEX 1 Emission Factors'!B57</f>
        <v>2.7.8. District cooling 2 (supplier-specific)</v>
      </c>
      <c r="C48" s="871"/>
      <c r="D48" s="871"/>
      <c r="E48" s="871"/>
      <c r="F48" s="871"/>
      <c r="G48" s="148" t="str">
        <f t="shared" si="5"/>
        <v>mandatory</v>
      </c>
      <c r="H48" s="861" t="str">
        <f ca="1">IF($H$4&lt;StartjahrKSFP,IF(HLOOKUP($H$4,'PART 1 Status assessment'!$F$18:$H$360,ROWS('PART 1 Status assessment'!18:276),FALSE)&gt;0,HLOOKUP($H$4,'PART 1 Status assessment'!$F$18:$H$360,ROWS('PART 1 Status assessment'!18:296),FALSE),TextAusEtr),IF(HLOOKUP($H$4,'PART 2a CAR Measures'!$H$6:$AL$485,ROWS('PART 2a CAR Measures'!6:355),FALSE)&gt;0,HLOOKUP($H$4,'PART 2a CAR Measures'!$H$6:$AL$485,ROWS('PART 2a CAR Measures'!6:375),FALSE),TextAusEtr))</f>
        <v>Energy source not used this year</v>
      </c>
      <c r="I48" s="862"/>
      <c r="J48" s="862"/>
      <c r="K48" s="863"/>
      <c r="L48" s="515" t="str">
        <f t="shared" si="6"/>
        <v>[kgCO2eq/kWh]</v>
      </c>
    </row>
    <row r="49" spans="1:12" ht="14.1" customHeight="1">
      <c r="B49" s="870" t="str">
        <f>"2.7.9. "&amp;'ANNEX 1 Emission Factors'!B58</f>
        <v>2.7.9. District cooling 3 (supplier-specific)</v>
      </c>
      <c r="C49" s="871"/>
      <c r="D49" s="871"/>
      <c r="E49" s="871"/>
      <c r="F49" s="871"/>
      <c r="G49" s="148" t="str">
        <f t="shared" si="5"/>
        <v>mandatory</v>
      </c>
      <c r="H49" s="861" t="str">
        <f ca="1">IF($H$4&lt;StartjahrKSFP,IF(HLOOKUP($H$4,'PART 1 Status assessment'!$F$18:$H$360,ROWS('PART 1 Status assessment'!18:277),FALSE)&gt;0,HLOOKUP($H$4,'PART 1 Status assessment'!$F$18:$H$360,ROWS('PART 1 Status assessment'!18:297),FALSE),TextAusEtr),IF(HLOOKUP($H$4,'PART 2a CAR Measures'!$H$6:$AL$485,ROWS('PART 2a CAR Measures'!6:356),FALSE)&gt;0,HLOOKUP($H$4,'PART 2a CAR Measures'!$H$6:$AL$485,ROWS('PART 2a CAR Measures'!6:376),FALSE),TextAusEtr))</f>
        <v>Energy source not used this year</v>
      </c>
      <c r="I49" s="862"/>
      <c r="J49" s="862"/>
      <c r="K49" s="863"/>
      <c r="L49" s="515" t="str">
        <f t="shared" si="6"/>
        <v>[kgCO2eq/kWh]</v>
      </c>
    </row>
    <row r="50" spans="1:12" ht="27" customHeight="1" thickBot="1">
      <c r="B50" s="789" t="str">
        <f>HLOOKUP(Start!$B$14,Sprachen_allg!B:Z,ROWS(Sprachen_allg!1:269),FALSE)</f>
        <v>2.8 Data source(s) used for CO2 emission factors according to the reference database</v>
      </c>
      <c r="C50" s="790"/>
      <c r="D50" s="790"/>
      <c r="E50" s="790"/>
      <c r="F50" s="791"/>
      <c r="G50" s="212" t="str">
        <f t="shared" si="5"/>
        <v>mandatory</v>
      </c>
      <c r="H50" s="889"/>
      <c r="I50" s="890"/>
      <c r="J50" s="890"/>
      <c r="K50" s="891"/>
      <c r="L50" s="30" t="str">
        <f>HLOOKUP(Start!$B$14,Sprachen_Einheiten!B:Z,ROWS(Sprachen_Einheiten!1:29),FALSE)</f>
        <v>[Yes/No]</v>
      </c>
    </row>
    <row r="51" spans="1:12">
      <c r="B51" s="32"/>
    </row>
    <row r="52" spans="1:12" ht="13.5" thickBot="1">
      <c r="B52" s="514" t="str">
        <f>HLOOKUP(Start!$B$14,Sprachen_allg!B:Z,ROWS(Sprachen_allg!1:270),FALSE)</f>
        <v>3. Key metrics on greenhouse gas emissions caused by construction (accounting scope "Construction")</v>
      </c>
    </row>
    <row r="53" spans="1:12" ht="15.75" customHeight="1">
      <c r="A53" s="32"/>
      <c r="B53" s="692" t="str">
        <f>HLOOKUP(Start!$B$14,Sprachen_allg!B:Z,ROWS(Sprachen_allg!1:271),FALSE)</f>
        <v>3.1. Initial absolute GHG emissions from the construction</v>
      </c>
      <c r="C53" s="693"/>
      <c r="D53" s="693"/>
      <c r="E53" s="693"/>
      <c r="F53" s="693"/>
      <c r="G53" s="213" t="str">
        <f>G50</f>
        <v>mandatory</v>
      </c>
      <c r="H53" s="887" t="str">
        <f>IF(BBK=0,Variablen!B39,Project!E15)</f>
        <v>Accounting scope "Operation"</v>
      </c>
      <c r="I53" s="887"/>
      <c r="J53" s="887"/>
      <c r="K53" s="888"/>
      <c r="L53" s="30" t="str">
        <f>Project!H12</f>
        <v>[kgCO2eq]</v>
      </c>
    </row>
    <row r="54" spans="1:12" ht="12.75" customHeight="1">
      <c r="A54" s="32"/>
      <c r="B54" s="694" t="str">
        <f>HLOOKUP(Start!$B$14,Sprachen_allg!B:Z,ROWS(Sprachen_allg!1:272),FALSE)</f>
        <v>2.2. Data Quality Index (DQI) of 3.1.</v>
      </c>
      <c r="C54" s="695"/>
      <c r="D54" s="695"/>
      <c r="E54" s="695"/>
      <c r="F54" s="695"/>
      <c r="G54" s="216" t="str">
        <f>G53</f>
        <v>mandatory</v>
      </c>
      <c r="H54" s="854" t="str">
        <f>IF(BBK=0,Variablen!B39,IF(Project!E16="",EingabePd,Project!E16))</f>
        <v>Accounting scope "Operation"</v>
      </c>
      <c r="I54" s="855"/>
      <c r="J54" s="855"/>
      <c r="K54" s="856"/>
      <c r="L54" s="30" t="s">
        <v>167</v>
      </c>
    </row>
    <row r="55" spans="1:12" ht="27" customHeight="1" thickBot="1">
      <c r="A55" s="32"/>
      <c r="B55" s="789" t="str">
        <f>HLOOKUP(Start!$B$14,Sprachen_allg!B:Z,ROWS(Sprachen_allg!1:273),FALSE)</f>
        <v>3.3. Total GHG emissions from planned and implemented climate action measures by 2050 (module B5)</v>
      </c>
      <c r="C55" s="790"/>
      <c r="D55" s="790"/>
      <c r="E55" s="790"/>
      <c r="F55" s="791"/>
      <c r="G55" s="219" t="str">
        <f>G54</f>
        <v>mandatory</v>
      </c>
      <c r="H55" s="865" t="str">
        <f>IF(BBK=0,Variablen!B39,SUM('PART 2a CAR Measures'!$H$244:$AL$244))</f>
        <v>Accounting scope "Operation"</v>
      </c>
      <c r="I55" s="865"/>
      <c r="J55" s="865"/>
      <c r="K55" s="866"/>
      <c r="L55" s="30" t="str">
        <f>L53</f>
        <v>[kgCO2eq]</v>
      </c>
    </row>
    <row r="57" spans="1:12" ht="13.5" thickBot="1">
      <c r="B57" s="28" t="str">
        <f>HLOOKUP(Start!$B$14,Sprachen_allg!B:Z,ROWS(Sprachen_allg!1:274),FALSE)</f>
        <v>4. Key metrics when using an individual Climate Action Roadmap (CAR)</v>
      </c>
    </row>
    <row r="58" spans="1:12">
      <c r="B58" s="692" t="str">
        <f>HLOOKUP(Start!$B$14,Sprachen_allg!B:Z,ROWS(Sprachen_allg!1:275),FALSE)</f>
        <v>4.1. Year the CAR was created</v>
      </c>
      <c r="C58" s="693"/>
      <c r="D58" s="693"/>
      <c r="E58" s="693"/>
      <c r="F58" s="693"/>
      <c r="G58" s="213" t="str">
        <f>G55</f>
        <v>mandatory</v>
      </c>
      <c r="H58" s="873">
        <f>StartjahrKSFP</f>
        <v>2020</v>
      </c>
      <c r="I58" s="873"/>
      <c r="J58" s="873"/>
      <c r="K58" s="874"/>
      <c r="L58" s="30" t="str">
        <f>L4</f>
        <v>[YYYY]</v>
      </c>
    </row>
    <row r="59" spans="1:12">
      <c r="B59" s="694" t="str">
        <f>HLOOKUP(Start!$B$14,Sprachen_allg!B:Z,ROWS(Sprachen_allg!1:276),FALSE)</f>
        <v>4.2. Accounting scope CAR</v>
      </c>
      <c r="C59" s="695"/>
      <c r="D59" s="695"/>
      <c r="E59" s="695"/>
      <c r="F59" s="695"/>
      <c r="G59" s="148" t="str">
        <f t="shared" ref="G59:G67" si="7">G58</f>
        <v>mandatory</v>
      </c>
      <c r="H59" s="854" t="str">
        <f>IF(ISNUMBER('PART 2a CAR Measures'!G273),Variablen!B40,Variablen!B39)</f>
        <v>Accounting scope "Operation"</v>
      </c>
      <c r="I59" s="855"/>
      <c r="J59" s="855"/>
      <c r="K59" s="856"/>
      <c r="L59" s="30" t="str">
        <f>HLOOKUP(Start!$B$14,Sprachen_Einheiten!B:Z,ROWS(Sprachen_Einheiten!1:30),FALSE)</f>
        <v>[Operation / Operation+Construction]</v>
      </c>
    </row>
    <row r="60" spans="1:12" ht="27" customHeight="1">
      <c r="B60" s="851" t="str">
        <f>HLOOKUP(Start!$B$14,Sprachen_allg!B:Z,ROWS(Sprachen_allg!1:277),FALSE)</f>
        <v>4.3. Starting value CAR:
Total absolute annual GHG emissions - 'Operation'</v>
      </c>
      <c r="C60" s="852"/>
      <c r="D60" s="852"/>
      <c r="E60" s="852"/>
      <c r="F60" s="853"/>
      <c r="G60" s="220" t="str">
        <f t="shared" si="7"/>
        <v>mandatory</v>
      </c>
      <c r="H60" s="919">
        <f ca="1">'PART 2a CAR Measures'!H255</f>
        <v>0</v>
      </c>
      <c r="I60" s="920"/>
      <c r="J60" s="920"/>
      <c r="K60" s="921"/>
      <c r="L60" s="30" t="str">
        <f>L55</f>
        <v>[kgCO2eq]</v>
      </c>
    </row>
    <row r="61" spans="1:12" ht="15.75" customHeight="1">
      <c r="B61" s="851" t="str">
        <f>HLOOKUP(Start!$B$14,Sprachen_allg!B:Z,ROWS(Sprachen_allg!1:278),FALSE)&amp;" "&amp;H4</f>
        <v>4.4. For Accounting scope 'Operation': GHG emissions limit for 2019</v>
      </c>
      <c r="C61" s="852"/>
      <c r="D61" s="852"/>
      <c r="E61" s="852"/>
      <c r="F61" s="853"/>
      <c r="G61" s="220" t="str">
        <f t="shared" si="7"/>
        <v>mandatory</v>
      </c>
      <c r="H61" s="919" t="str">
        <f>IF($H$4&lt;StartjahrKSFP,TextStKSFP&amp;" "&amp;StartjahrKSFP,HLOOKUP($H$4,'PART 2a CAR Measures'!$H$6:$AL$306,ROWS('PART 2a CAR Measures'!6:255),FALSE))</f>
        <v>CAR started in year  2020</v>
      </c>
      <c r="I61" s="920"/>
      <c r="J61" s="920"/>
      <c r="K61" s="921"/>
      <c r="L61" s="30" t="str">
        <f>L60</f>
        <v>[kgCO2eq]</v>
      </c>
    </row>
    <row r="62" spans="1:12" ht="27" customHeight="1">
      <c r="B62" s="689" t="str">
        <f>HLOOKUP(Start!$B$14,Sprachen_allg!B:Z,ROWS(Sprachen_allg!1:279),FALSE) &amp;" "&amp;H4</f>
        <v>4.5. For Accounting scope 'Operation': Absolute deviation of the annual GHG emissions from the GHG emission limit value for 2019</v>
      </c>
      <c r="C62" s="690"/>
      <c r="D62" s="690"/>
      <c r="E62" s="690"/>
      <c r="F62" s="691"/>
      <c r="G62" s="221" t="str">
        <f t="shared" si="7"/>
        <v>mandatory</v>
      </c>
      <c r="H62" s="859" t="str">
        <f>IF($H$4&lt;StartjahrKSFP,TextStKSFP&amp;" "&amp;StartjahrKSFP,JahrEmission-JahrGrenzwert)</f>
        <v>CAR started in year  2020</v>
      </c>
      <c r="I62" s="859"/>
      <c r="J62" s="859"/>
      <c r="K62" s="860"/>
      <c r="L62" s="520" t="str">
        <f>L61</f>
        <v>[kgCO2eq]</v>
      </c>
    </row>
    <row r="63" spans="1:12" ht="27" customHeight="1">
      <c r="B63" s="851" t="str">
        <f>HLOOKUP(Start!$B$14,Sprachen_allg!B:Z,ROWS(Sprachen_allg!1:280),FALSE)&amp;IF(H4&gt;=StartjahrKSFP,H58,"")&amp;"-"&amp;IF(H4&gt;=StartjahrKSFP,H4,"")&amp;")"</f>
        <v>4.6. For Accounting scope 'Operation': Budget compliance according to the Climate Action Roadmap (-)</v>
      </c>
      <c r="C63" s="852"/>
      <c r="D63" s="852"/>
      <c r="E63" s="852"/>
      <c r="F63" s="853"/>
      <c r="G63" s="216" t="str">
        <f t="shared" si="7"/>
        <v>mandatory</v>
      </c>
      <c r="H63" s="854" t="str">
        <f>IF($H$4&lt;StartjahrKSFP,TextStKSFP&amp;" "&amp;StartjahrKSFP,IF(BudgetGrenzwert&gt;BudgetEmission,Y,N))</f>
        <v>CAR started in year  2020</v>
      </c>
      <c r="I63" s="855"/>
      <c r="J63" s="855"/>
      <c r="K63" s="856"/>
      <c r="L63" s="30" t="str">
        <f>L50</f>
        <v>[Yes/No]</v>
      </c>
    </row>
    <row r="64" spans="1:12">
      <c r="B64" s="689" t="str">
        <f>HLOOKUP(Start!$B$14,Sprachen_allg!B:Z,ROWS(Sprachen_allg!1:281),FALSE)</f>
        <v>4.7. For Accounting scope 'Operation and Construction':
Total GHG emissions to be offset by 2050 - construction</v>
      </c>
      <c r="C64" s="690"/>
      <c r="D64" s="690"/>
      <c r="E64" s="690"/>
      <c r="F64" s="691"/>
      <c r="G64" s="220" t="str">
        <f t="shared" si="7"/>
        <v>mandatory</v>
      </c>
      <c r="H64" s="859" t="str">
        <f>'PART 2a CAR Measures'!G273</f>
        <v>Accounting scope "Operation"</v>
      </c>
      <c r="I64" s="859"/>
      <c r="J64" s="859"/>
      <c r="K64" s="860"/>
      <c r="L64" s="30" t="str">
        <f>L62</f>
        <v>[kgCO2eq]</v>
      </c>
    </row>
    <row r="65" spans="1:12" ht="27" customHeight="1">
      <c r="B65" s="914" t="str">
        <f>HLOOKUP(Start!$B$14,Sprachen_allg!B:Z,ROWS(Sprachen_allg!1:282),FALSE)</f>
        <v>4.8. For Accounting scope 'Operation and Construction':
Total GHG emissions to be offset by 2050 - operation</v>
      </c>
      <c r="C65" s="915"/>
      <c r="D65" s="915"/>
      <c r="E65" s="915"/>
      <c r="F65" s="916"/>
      <c r="G65" s="222" t="str">
        <f t="shared" si="7"/>
        <v>mandatory</v>
      </c>
      <c r="H65" s="917" t="str">
        <f>'PART 2a CAR Measures'!G272</f>
        <v>Accounting scope "Operation"</v>
      </c>
      <c r="I65" s="917"/>
      <c r="J65" s="917"/>
      <c r="K65" s="918"/>
      <c r="L65" s="30" t="str">
        <f>L64</f>
        <v>[kgCO2eq]</v>
      </c>
    </row>
    <row r="66" spans="1:12" ht="27" customHeight="1">
      <c r="B66" s="689" t="str">
        <f>HLOOKUP(Start!$B$14,Sprachen_allg!B:Z,ROWS(Sprachen_allg!1:283),FALSE)</f>
        <v>4.9. For Accounting scope 'Operation and Construction':
Total avoided GHG emissions by 2050</v>
      </c>
      <c r="C66" s="690"/>
      <c r="D66" s="690"/>
      <c r="E66" s="690"/>
      <c r="F66" s="691"/>
      <c r="G66" s="148" t="str">
        <f t="shared" si="7"/>
        <v>mandatory</v>
      </c>
      <c r="H66" s="859" t="str">
        <f>IF(BBK=1,SUM('PART 2a CAR Measures'!$H$274:$AL$274),Variablen!$B$39)</f>
        <v>Accounting scope "Operation"</v>
      </c>
      <c r="I66" s="859"/>
      <c r="J66" s="859"/>
      <c r="K66" s="860"/>
      <c r="L66" s="30" t="str">
        <f>L65</f>
        <v>[kgCO2eq]</v>
      </c>
    </row>
    <row r="67" spans="1:12" ht="43.5" customHeight="1" thickBot="1">
      <c r="A67" s="32"/>
      <c r="B67" s="867" t="str">
        <f>HLOOKUP(Start!$B$14,Sprachen_allg!B:Z,ROWS(Sprachen_allg!1:284),FALSE)</f>
        <v>4.10. For Accounting scope 'Operation and Construction':
GHG emissions balance by 2050
(Total to be compensated by subtracting total avoided emissions)</v>
      </c>
      <c r="C67" s="868"/>
      <c r="D67" s="868"/>
      <c r="E67" s="868"/>
      <c r="F67" s="869"/>
      <c r="G67" s="223" t="str">
        <f t="shared" si="7"/>
        <v>mandatory</v>
      </c>
      <c r="H67" s="865" t="str">
        <f>IF(AND(ISNUMBER(H64),ISNUMBER(H65),ISNUMBER(H66)),H64+H65-H66,Variablen!B39)</f>
        <v>Accounting scope "Operation"</v>
      </c>
      <c r="I67" s="865"/>
      <c r="J67" s="865"/>
      <c r="K67" s="866"/>
      <c r="L67" s="30" t="str">
        <f>L66</f>
        <v>[kgCO2eq]</v>
      </c>
    </row>
    <row r="68" spans="1:12" ht="12.75" customHeight="1"/>
    <row r="69" spans="1:12" ht="13.5" thickBot="1">
      <c r="B69" s="28" t="str">
        <f>HLOOKUP(Start!$B$14,Sprachen_allg!B:Z,ROWS(Sprachen_allg!1:285),FALSE)</f>
        <v>5. Further key metrics and additional information</v>
      </c>
    </row>
    <row r="70" spans="1:12" ht="15.75" customHeight="1">
      <c r="B70" s="722" t="str">
        <f>HLOOKUP(Start!$B$14,Sprachen_allg!B:Z,ROWS(Sprachen_allg!1:286),FALSE)</f>
        <v>5.1. Total final energy consumption of the building:</v>
      </c>
      <c r="C70" s="723"/>
      <c r="D70" s="723"/>
      <c r="E70" s="723"/>
      <c r="F70" s="723"/>
      <c r="G70" s="723"/>
      <c r="H70" s="723"/>
      <c r="I70" s="723"/>
      <c r="J70" s="723"/>
      <c r="K70" s="864"/>
    </row>
    <row r="71" spans="1:12" ht="14.1" customHeight="1">
      <c r="B71" s="884" t="str">
        <f>HLOOKUP(Start!$B$14,Sprachen_allg!B:Z,ROWS(Sprachen_allg!1:287),FALSE)</f>
        <v>5.1.1. Electrical energy</v>
      </c>
      <c r="C71" s="885"/>
      <c r="D71" s="885"/>
      <c r="E71" s="885"/>
      <c r="F71" s="885"/>
      <c r="G71" s="885"/>
      <c r="H71" s="885"/>
      <c r="I71" s="885"/>
      <c r="J71" s="885"/>
      <c r="K71" s="886"/>
    </row>
    <row r="72" spans="1:12" ht="14.1" customHeight="1">
      <c r="B72" s="224" t="str">
        <f>HLOOKUP(Start!$B$14,Sprachen_allg!B:Z,ROWS(Sprachen_allg!1:288),FALSE)</f>
        <v>5.1.1.1. Renewable energy</v>
      </c>
      <c r="C72" s="225"/>
      <c r="D72" s="225"/>
      <c r="E72" s="225"/>
      <c r="F72" s="226"/>
      <c r="G72" s="220" t="str">
        <f>G67</f>
        <v>mandatory</v>
      </c>
      <c r="H72" s="859">
        <f ca="1">H92+H82</f>
        <v>0</v>
      </c>
      <c r="I72" s="859"/>
      <c r="J72" s="859"/>
      <c r="K72" s="860"/>
      <c r="L72" s="30" t="str">
        <f>HLOOKUP(Start!$B$14,Sprachen_Einheiten!B:Z,ROWS(Sprachen_Einheiten!1:31),FALSE)</f>
        <v>[kWh/a]</v>
      </c>
    </row>
    <row r="73" spans="1:12" ht="14.1" customHeight="1">
      <c r="B73" s="224" t="str">
        <f>HLOOKUP(Start!$B$14,Sprachen_allg!B:Z,ROWS(Sprachen_allg!1:289),FALSE)</f>
        <v>5.1.1.2. Non-renewable energy</v>
      </c>
      <c r="C73" s="225"/>
      <c r="D73" s="225"/>
      <c r="E73" s="225"/>
      <c r="F73" s="226"/>
      <c r="G73" s="220" t="str">
        <f>G72</f>
        <v>mandatory</v>
      </c>
      <c r="H73" s="859">
        <f ca="1">IF($H$4&lt;StartjahrKSFP,HLOOKUP($H$4,'PART 1 Status assessment'!$F$18:$H$360,ROWS('PART 1 Status assessment'!18:305),FALSE),HLOOKUP($H$4,'PART 2a CAR Measures'!$H$6:$AL$485,ROWS('PART 2a CAR Measures'!6:384),FALSE))</f>
        <v>0</v>
      </c>
      <c r="I73" s="859"/>
      <c r="J73" s="859"/>
      <c r="K73" s="860"/>
      <c r="L73" s="30" t="str">
        <f>L72</f>
        <v>[kWh/a]</v>
      </c>
    </row>
    <row r="74" spans="1:12" ht="14.1" customHeight="1">
      <c r="B74" s="884" t="str">
        <f>HLOOKUP(Start!$B$14,Sprachen_allg!B:Z,ROWS(Sprachen_allg!1:290),FALSE)</f>
        <v>5.1.2. Thermal energy</v>
      </c>
      <c r="C74" s="885"/>
      <c r="D74" s="885"/>
      <c r="E74" s="885"/>
      <c r="F74" s="885"/>
      <c r="G74" s="885"/>
      <c r="H74" s="885"/>
      <c r="I74" s="885"/>
      <c r="J74" s="885"/>
      <c r="K74" s="886"/>
      <c r="L74" s="30"/>
    </row>
    <row r="75" spans="1:12" ht="14.1" customHeight="1">
      <c r="B75" s="224" t="str">
        <f>HLOOKUP(Start!$B$14,Sprachen_allg!B:Z,ROWS(Sprachen_allg!1:291),FALSE)</f>
        <v>5.1.2.1. Renewable energy</v>
      </c>
      <c r="C75" s="225"/>
      <c r="D75" s="225"/>
      <c r="E75" s="225"/>
      <c r="F75" s="226"/>
      <c r="G75" s="220" t="str">
        <f>G73</f>
        <v>mandatory</v>
      </c>
      <c r="H75" s="859">
        <f ca="1">H93+H83+H84</f>
        <v>0</v>
      </c>
      <c r="I75" s="859"/>
      <c r="J75" s="859"/>
      <c r="K75" s="860"/>
      <c r="L75" s="30" t="str">
        <f>L73</f>
        <v>[kWh/a]</v>
      </c>
    </row>
    <row r="76" spans="1:12" ht="14.1" customHeight="1">
      <c r="B76" s="224" t="str">
        <f>HLOOKUP(Start!$B$14,Sprachen_allg!B:Z,ROWS(Sprachen_allg!1:292),FALSE)</f>
        <v>5.1.2.2. Non-renewable energy</v>
      </c>
      <c r="C76" s="225"/>
      <c r="D76" s="225"/>
      <c r="E76" s="225"/>
      <c r="F76" s="226"/>
      <c r="G76" s="220" t="str">
        <f>G75</f>
        <v>mandatory</v>
      </c>
      <c r="H76" s="859">
        <f ca="1">IF($H$4&lt;StartjahrKSFP,HLOOKUP($H$4,'PART 1 Status assessment'!$F$18:$H$360,ROWS('PART 1 Status assessment'!18:307),FALSE),HLOOKUP($H$4,'PART 2a CAR Measures'!$H$6:$AL$485,ROWS('PART 2a CAR Measures'!6:386),FALSE))</f>
        <v>0</v>
      </c>
      <c r="I76" s="859"/>
      <c r="J76" s="859"/>
      <c r="K76" s="860"/>
      <c r="L76" s="30" t="str">
        <f>L75</f>
        <v>[kWh/a]</v>
      </c>
    </row>
    <row r="77" spans="1:12" ht="15.75" customHeight="1">
      <c r="B77" s="857" t="str">
        <f>HLOOKUP(Start!$B$14,Sprachen_allg!B:Z,ROWS(Sprachen_allg!1:293),FALSE)</f>
        <v>5.1.3. Total energy consumption</v>
      </c>
      <c r="C77" s="858"/>
      <c r="D77" s="858"/>
      <c r="E77" s="858"/>
      <c r="F77" s="858"/>
      <c r="G77" s="220" t="str">
        <f>G75</f>
        <v>mandatory</v>
      </c>
      <c r="H77" s="859">
        <f ca="1">SUM(H72:K73,H75:K76)</f>
        <v>0</v>
      </c>
      <c r="I77" s="859"/>
      <c r="J77" s="859"/>
      <c r="K77" s="860"/>
      <c r="L77" s="30" t="str">
        <f>L76</f>
        <v>[kWh/a]</v>
      </c>
    </row>
    <row r="78" spans="1:12" ht="14.1" customHeight="1">
      <c r="B78" s="694" t="str">
        <f>HLOOKUP(Start!$B$14,Sprachen_allg!B:Z,ROWS(Sprachen_allg!1:294),FALSE)</f>
        <v>5.2. Primary energy demand according to national energy regulation</v>
      </c>
      <c r="C78" s="695"/>
      <c r="D78" s="695"/>
      <c r="E78" s="695"/>
      <c r="F78" s="695"/>
      <c r="G78" s="216" t="str">
        <f>G39</f>
        <v>optional</v>
      </c>
      <c r="H78" s="877" t="str">
        <f>IF(Project!E61="","",Project!E61)</f>
        <v/>
      </c>
      <c r="I78" s="877"/>
      <c r="J78" s="877"/>
      <c r="K78" s="878"/>
      <c r="L78" s="30" t="str">
        <f>Project!H63</f>
        <v>[kWh/a*m2]</v>
      </c>
    </row>
    <row r="79" spans="1:12" ht="14.1" customHeight="1">
      <c r="B79" s="694" t="str">
        <f>HLOOKUP(Start!$B$14,Sprachen_allg!B:Z,ROWS(Sprachen_allg!1:295),FALSE)</f>
        <v>5.3. Energy efficiency class according national energy regulation</v>
      </c>
      <c r="C79" s="695"/>
      <c r="D79" s="695"/>
      <c r="E79" s="695"/>
      <c r="F79" s="695"/>
      <c r="G79" s="216" t="str">
        <f t="shared" ref="G79:G80" si="8">G78</f>
        <v>optional</v>
      </c>
      <c r="H79" s="875" t="str">
        <f>IF(Project!E62="","",Project!E62)</f>
        <v/>
      </c>
      <c r="I79" s="875"/>
      <c r="J79" s="875"/>
      <c r="K79" s="876"/>
      <c r="L79" s="30" t="str">
        <f>Project!H62</f>
        <v>[Class]</v>
      </c>
    </row>
    <row r="80" spans="1:12" ht="14.1" customHeight="1">
      <c r="B80" s="694" t="str">
        <f>HLOOKUP(Start!$B$14,Sprachen_allg!B:Z,ROWS(Sprachen_allg!1:296),FALSE)</f>
        <v>5.4. GHG intensity of building operations according national energy regulation</v>
      </c>
      <c r="C80" s="695"/>
      <c r="D80" s="695"/>
      <c r="E80" s="695"/>
      <c r="F80" s="695"/>
      <c r="G80" s="216" t="str">
        <f t="shared" si="8"/>
        <v>optional</v>
      </c>
      <c r="H80" s="877" t="str">
        <f>IF(Project!E63="","",Project!E63)</f>
        <v/>
      </c>
      <c r="I80" s="877"/>
      <c r="J80" s="877"/>
      <c r="K80" s="878"/>
      <c r="L80" s="30" t="str">
        <f>L38</f>
        <v>[kgCO2eq/m2]</v>
      </c>
    </row>
    <row r="81" spans="2:14" ht="15.75" customHeight="1">
      <c r="B81" s="689" t="str">
        <f>HLOOKUP(Start!$B$14,Sprachen_allg!B:Z,ROWS(Sprachen_allg!1:297),FALSE)</f>
        <v>5.5. Amount of renewable energy generated and used on site:</v>
      </c>
      <c r="C81" s="690"/>
      <c r="D81" s="690"/>
      <c r="E81" s="690"/>
      <c r="F81" s="690"/>
      <c r="G81" s="690"/>
      <c r="H81" s="690"/>
      <c r="I81" s="690"/>
      <c r="J81" s="690"/>
      <c r="K81" s="845"/>
      <c r="L81" s="30"/>
    </row>
    <row r="82" spans="2:14" ht="14.1" customHeight="1">
      <c r="B82" s="870" t="str">
        <f>HLOOKUP(Start!$B$14,Sprachen_allg!B:Z,ROWS(Sprachen_allg!1:298),FALSE)</f>
        <v>5.5.1. Electricity</v>
      </c>
      <c r="C82" s="871"/>
      <c r="D82" s="871"/>
      <c r="E82" s="871"/>
      <c r="F82" s="871"/>
      <c r="G82" s="220" t="str">
        <f>G77</f>
        <v>mandatory</v>
      </c>
      <c r="H82" s="859">
        <f>IF($H$4&lt;StartjahrKSFP,HLOOKUP($H$4,'PART 1 Status assessment'!$F$18:$H$366,ROWS('PART 1 Status assessment'!18:366),FALSE),HLOOKUP($H$4,'PART 2a CAR Measures'!$H$6:$AL$485,ROWS('PART 2a CAR Measures'!6:445),FALSE))</f>
        <v>0</v>
      </c>
      <c r="I82" s="859"/>
      <c r="J82" s="859"/>
      <c r="K82" s="860"/>
      <c r="L82" s="30" t="str">
        <f>L77</f>
        <v>[kWh/a]</v>
      </c>
    </row>
    <row r="83" spans="2:14" ht="14.1" customHeight="1">
      <c r="B83" s="224" t="str">
        <f>HLOOKUP(Start!$B$14,Sprachen_allg!B:Z,ROWS(Sprachen_allg!1:299),FALSE)</f>
        <v>5.5.2. Heating</v>
      </c>
      <c r="C83" s="225"/>
      <c r="D83" s="225"/>
      <c r="E83" s="225"/>
      <c r="F83" s="226"/>
      <c r="G83" s="220" t="str">
        <f>G82</f>
        <v>mandatory</v>
      </c>
      <c r="H83" s="859">
        <f ca="1">IF($H$4&lt;StartjahrKSFP,HLOOKUP($H$4,'PART 1 Status assessment'!$F$18:$H$367,ROWS('PART 1 Status assessment'!18:367),FALSE),HLOOKUP($H$4,'PART 2a CAR Measures'!$H$6:$AL$485,ROWS('PART 2a CAR Measures'!6:446),FALSE))</f>
        <v>0</v>
      </c>
      <c r="I83" s="859"/>
      <c r="J83" s="859"/>
      <c r="K83" s="860"/>
      <c r="L83" s="30" t="str">
        <f>L82</f>
        <v>[kWh/a]</v>
      </c>
    </row>
    <row r="84" spans="2:14" ht="14.1" customHeight="1">
      <c r="B84" s="224" t="str">
        <f>HLOOKUP(Start!$B$14,Sprachen_allg!B:Z,ROWS(Sprachen_allg!1:300),FALSE)</f>
        <v>5.5.3. Cooling</v>
      </c>
      <c r="C84" s="225"/>
      <c r="D84" s="225"/>
      <c r="E84" s="225"/>
      <c r="F84" s="226"/>
      <c r="G84" s="220" t="str">
        <f>G83</f>
        <v>mandatory</v>
      </c>
      <c r="H84" s="859">
        <f ca="1">IF($H$4&lt;StartjahrKSFP,HLOOKUP($H$4,'PART 1 Status assessment'!$F$18:$H$368,ROWS('PART 1 Status assessment'!18:368),FALSE),HLOOKUP($H$4,'PART 2a CAR Measures'!$H$6:$AL$485,ROWS('PART 2a CAR Measures'!6:447),FALSE))</f>
        <v>0</v>
      </c>
      <c r="I84" s="859"/>
      <c r="J84" s="859"/>
      <c r="K84" s="860"/>
      <c r="L84" s="30" t="str">
        <f>L83</f>
        <v>[kWh/a]</v>
      </c>
      <c r="N84" s="32"/>
    </row>
    <row r="85" spans="2:14" ht="15.75" customHeight="1">
      <c r="B85" s="224" t="str">
        <f>HLOOKUP(Start!$B$14,Sprachen_allg!B:Z,ROWS(Sprachen_allg!1:301),FALSE)</f>
        <v>5.5.4. Total</v>
      </c>
      <c r="C85" s="225"/>
      <c r="D85" s="225"/>
      <c r="E85" s="225"/>
      <c r="F85" s="226"/>
      <c r="G85" s="220" t="str">
        <f>G84</f>
        <v>mandatory</v>
      </c>
      <c r="H85" s="859">
        <f ca="1">SUM(H82:K84)</f>
        <v>0</v>
      </c>
      <c r="I85" s="859"/>
      <c r="J85" s="859"/>
      <c r="K85" s="860"/>
      <c r="L85" s="30" t="str">
        <f>L84</f>
        <v>[kWh/a]</v>
      </c>
      <c r="N85" s="32"/>
    </row>
    <row r="86" spans="2:14" ht="15.75" customHeight="1">
      <c r="B86" s="762" t="str">
        <f>HLOOKUP(Start!$B$14,Sprachen_allg!B:Z,ROWS(Sprachen_allg!1:302),FALSE)</f>
        <v>5.6. Amount of renewable energy generated and exported on site:</v>
      </c>
      <c r="C86" s="763"/>
      <c r="D86" s="763"/>
      <c r="E86" s="763"/>
      <c r="F86" s="763"/>
      <c r="G86" s="763"/>
      <c r="H86" s="763"/>
      <c r="I86" s="763"/>
      <c r="J86" s="763"/>
      <c r="K86" s="847"/>
    </row>
    <row r="87" spans="2:14" ht="14.1" customHeight="1">
      <c r="B87" s="870" t="str">
        <f>HLOOKUP(Start!$B$14,Sprachen_allg!B:Z,ROWS(Sprachen_allg!1:303),FALSE)</f>
        <v>5.6.1. Electricity</v>
      </c>
      <c r="C87" s="871"/>
      <c r="D87" s="871"/>
      <c r="E87" s="871"/>
      <c r="F87" s="871"/>
      <c r="G87" s="220" t="str">
        <f>G85</f>
        <v>mandatory</v>
      </c>
      <c r="H87" s="859">
        <f>IF($H$4&lt;StartjahrKSFP,HLOOKUP($H$4,'PART 1 Status assessment'!$F$18:$H$360,ROWS('PART 1 Status assessment'!18:358),FALSE),HLOOKUP($H$4,'PART 2a CAR Measures'!$H$6:$AL$485,ROWS('PART 2a CAR Measures'!6:437),FALSE))</f>
        <v>0</v>
      </c>
      <c r="I87" s="859"/>
      <c r="J87" s="859"/>
      <c r="K87" s="860"/>
      <c r="L87" s="30" t="str">
        <f>L85</f>
        <v>[kWh/a]</v>
      </c>
    </row>
    <row r="88" spans="2:14" ht="14.1" customHeight="1">
      <c r="B88" s="224" t="str">
        <f>HLOOKUP(Start!$B$14,Sprachen_allg!B:Z,ROWS(Sprachen_allg!1:304),FALSE)</f>
        <v>5.6.2. Heating</v>
      </c>
      <c r="C88" s="225"/>
      <c r="D88" s="225"/>
      <c r="E88" s="225"/>
      <c r="F88" s="226"/>
      <c r="G88" s="220" t="str">
        <f t="shared" ref="G88:G90" si="9">G87</f>
        <v>mandatory</v>
      </c>
      <c r="H88" s="859">
        <f ca="1">IF($H$4&lt;StartjahrKSFP,HLOOKUP($H$4,'PART 1 Status assessment'!$F$18:$H$360,ROWS('PART 1 Status assessment'!18:359),FALSE),HLOOKUP($H$4,'PART 2a CAR Measures'!$H$6:$AL$485,ROWS('PART 2a CAR Measures'!6:438),FALSE))</f>
        <v>0</v>
      </c>
      <c r="I88" s="859"/>
      <c r="J88" s="859"/>
      <c r="K88" s="860"/>
      <c r="L88" s="30" t="str">
        <f t="shared" ref="L88:L93" si="10">L87</f>
        <v>[kWh/a]</v>
      </c>
    </row>
    <row r="89" spans="2:14" ht="14.1" customHeight="1">
      <c r="B89" s="224" t="str">
        <f>HLOOKUP(Start!$B$14,Sprachen_allg!B:Z,ROWS(Sprachen_allg!1:305),FALSE)</f>
        <v>5.6.3. Cooling</v>
      </c>
      <c r="C89" s="225"/>
      <c r="D89" s="225"/>
      <c r="E89" s="225"/>
      <c r="F89" s="226"/>
      <c r="G89" s="220" t="str">
        <f t="shared" si="9"/>
        <v>mandatory</v>
      </c>
      <c r="H89" s="859">
        <f ca="1">IF($H$4&lt;StartjahrKSFP,HLOOKUP($H$4,'PART 1 Status assessment'!$F$18:$H$360,ROWS('PART 1 Status assessment'!18:360),FALSE),HLOOKUP($H$4,'PART 2a CAR Measures'!$H$6:$AL$485,ROWS('PART 2a CAR Measures'!6:439),FALSE))</f>
        <v>0</v>
      </c>
      <c r="I89" s="859"/>
      <c r="J89" s="859"/>
      <c r="K89" s="860"/>
      <c r="L89" s="30" t="str">
        <f t="shared" si="10"/>
        <v>[kWh/a]</v>
      </c>
    </row>
    <row r="90" spans="2:14" ht="15.75" customHeight="1">
      <c r="B90" s="224" t="str">
        <f>HLOOKUP(Start!$B$14,Sprachen_allg!B:Z,ROWS(Sprachen_allg!1:306),FALSE)</f>
        <v>5.6.4. Total</v>
      </c>
      <c r="C90" s="225"/>
      <c r="D90" s="225"/>
      <c r="E90" s="225"/>
      <c r="F90" s="226"/>
      <c r="G90" s="220" t="str">
        <f t="shared" si="9"/>
        <v>mandatory</v>
      </c>
      <c r="H90" s="859">
        <f ca="1">SUM(H87:K89)</f>
        <v>0</v>
      </c>
      <c r="I90" s="859"/>
      <c r="J90" s="859"/>
      <c r="K90" s="860"/>
      <c r="L90" s="30" t="str">
        <f t="shared" si="10"/>
        <v>[kWh/a]</v>
      </c>
    </row>
    <row r="91" spans="2:14" ht="15.75" customHeight="1">
      <c r="B91" s="689" t="str">
        <f>HLOOKUP(Start!$B$14,Sprachen_allg!B:Z,ROWS(Sprachen_allg!1:307),FALSE)</f>
        <v>5.7. Amount of off-site generated renewable energy consumed on site:</v>
      </c>
      <c r="C91" s="690"/>
      <c r="D91" s="690"/>
      <c r="E91" s="690"/>
      <c r="F91" s="690"/>
      <c r="G91" s="690"/>
      <c r="H91" s="690"/>
      <c r="I91" s="690"/>
      <c r="J91" s="690"/>
      <c r="K91" s="845"/>
      <c r="L91" s="30" t="str">
        <f t="shared" si="10"/>
        <v>[kWh/a]</v>
      </c>
      <c r="N91" s="32"/>
    </row>
    <row r="92" spans="2:14" ht="14.1" customHeight="1">
      <c r="B92" s="224" t="str">
        <f>HLOOKUP(Start!$B$14,Sprachen_allg!B:Z,ROWS(Sprachen_allg!1:308),FALSE)</f>
        <v>5.7.1. Electrical energy</v>
      </c>
      <c r="C92" s="225"/>
      <c r="D92" s="225"/>
      <c r="E92" s="225"/>
      <c r="F92" s="226"/>
      <c r="G92" s="220" t="str">
        <f>G90</f>
        <v>mandatory</v>
      </c>
      <c r="H92" s="859">
        <f ca="1">IF($H$4&lt;StartjahrKSFP,HLOOKUP($H$4,'PART 1 Status assessment'!$F$18:$H$360,ROWS('PART 1 Status assessment'!18:304),FALSE),HLOOKUP($H$4,'PART 2a CAR Measures'!$H$6:$AL$485,ROWS('PART 2a CAR Measures'!6:383),FALSE))</f>
        <v>0</v>
      </c>
      <c r="I92" s="859"/>
      <c r="J92" s="859"/>
      <c r="K92" s="860"/>
      <c r="L92" s="30" t="str">
        <f t="shared" si="10"/>
        <v>[kWh/a]</v>
      </c>
      <c r="N92" s="32"/>
    </row>
    <row r="93" spans="2:14" ht="14.1" customHeight="1">
      <c r="B93" s="224" t="str">
        <f>HLOOKUP(Start!$B$14,Sprachen_allg!B:Z,ROWS(Sprachen_allg!1:309),FALSE)</f>
        <v>5.7.2. Thermal energy</v>
      </c>
      <c r="C93" s="225"/>
      <c r="D93" s="225"/>
      <c r="E93" s="225"/>
      <c r="F93" s="226"/>
      <c r="G93" s="220" t="str">
        <f t="shared" ref="G93:G96" si="11">G92</f>
        <v>mandatory</v>
      </c>
      <c r="H93" s="859">
        <f ca="1">IF($H$4&lt;StartjahrKSFP,HLOOKUP($H$4,'PART 1 Status assessment'!$F$18:$H$360,ROWS('PART 1 Status assessment'!18:306),FALSE),HLOOKUP($H$4,'PART 2a CAR Measures'!$H$6:$AL$485,ROWS('PART 2a CAR Measures'!6:385),FALSE))</f>
        <v>0</v>
      </c>
      <c r="I93" s="859"/>
      <c r="J93" s="859"/>
      <c r="K93" s="860"/>
      <c r="L93" s="30" t="str">
        <f t="shared" si="10"/>
        <v>[kWh/a]</v>
      </c>
      <c r="N93" s="32"/>
    </row>
    <row r="94" spans="2:14" ht="27" customHeight="1">
      <c r="B94" s="689" t="str">
        <f>HLOOKUP(Start!$B$14,Sprachen_allg!B:Z,ROWS(Sprachen_allg!1:310),FALSE)</f>
        <v>5.8. For the term “carbon neutral building”:
Requirements for the quality of the building envelope are met</v>
      </c>
      <c r="C94" s="690"/>
      <c r="D94" s="690"/>
      <c r="E94" s="690"/>
      <c r="F94" s="691"/>
      <c r="G94" s="220" t="str">
        <f t="shared" si="11"/>
        <v>mandatory</v>
      </c>
      <c r="H94" s="855" t="str">
        <f>IF($H$4&lt;StartjahrKSFP,IF(HLOOKUP($H$4,'PART 1 Status assessment'!$F$18:$H$229,ROWS('PART 1 Status assessment'!18:223),FALSE)="",TextDaten,HLOOKUP($H$4,'PART 1 Status assessment'!$F$18:$H$229,ROWS('PART 1 Status assessment'!18:223),FALSE)),IF(HLOOKUP($H$4,'PART 2a CAR Measures'!$H$6:$AL$306,ROWS('PART 2a CAR Measures'!6:300),FALSE)="",TextKSFP,HLOOKUP($H$4,'PART 2a CAR Measures'!$H$6:$AL$306,ROWS('PART 2a CAR Measures'!6:300),FALSE)))</f>
        <v>Please enter in condition survey</v>
      </c>
      <c r="I94" s="855"/>
      <c r="J94" s="855"/>
      <c r="K94" s="856"/>
      <c r="L94" s="30" t="str">
        <f>L63</f>
        <v>[Yes/No]</v>
      </c>
      <c r="N94" s="32"/>
    </row>
    <row r="95" spans="2:14" ht="27" customHeight="1">
      <c r="B95" s="689" t="str">
        <f>HLOOKUP(Start!$B$14,Sprachen_allg!B:Z,ROWS(Sprachen_allg!1:311),FALSE)</f>
        <v>5.9. For the term "carbon neutral building":
realised fraction of solar renewable potential</v>
      </c>
      <c r="C95" s="690"/>
      <c r="D95" s="690"/>
      <c r="E95" s="690"/>
      <c r="F95" s="691"/>
      <c r="G95" s="220" t="str">
        <f t="shared" si="11"/>
        <v>mandatory</v>
      </c>
      <c r="H95" s="902" t="str">
        <f>IF($H$4&lt;StartjahrKSFP,IF(HLOOKUP($H$4,'PART 1 Status assessment'!$F$18:$H$229,ROWS('PART 1 Status assessment'!18:225),FALSE)="",TextDaten,HLOOKUP($H$4,'PART 1 Status assessment'!$F$18:$H$229,ROWS('PART 1 Status assessment'!18:225),FALSE)),IF(HLOOKUP($H$4,'PART 2a CAR Measures'!$H$6:$AL$306,ROWS('PART 2a CAR Measures'!6:302),FALSE)="",TextKSFP,HLOOKUP($H$4,'PART 2a CAR Measures'!$H$6:$AL$306,ROWS('PART 2a CAR Measures'!6:302),FALSE)))</f>
        <v>Please enter in condition survey</v>
      </c>
      <c r="I95" s="902"/>
      <c r="J95" s="902"/>
      <c r="K95" s="903"/>
      <c r="L95" s="30" t="str">
        <f>L20</f>
        <v>[%]</v>
      </c>
      <c r="N95" s="32"/>
    </row>
    <row r="96" spans="2:14" ht="27" customHeight="1" thickBot="1">
      <c r="B96" s="789" t="str">
        <f>HLOOKUP(Start!$B$14,Sprachen_allg!B:Z,ROWS(Sprachen_allg!1:312),FALSE)</f>
        <v>5.10. For the term “carbon neutral building”:
self-generated fraction of consumed final energy</v>
      </c>
      <c r="C96" s="790"/>
      <c r="D96" s="790"/>
      <c r="E96" s="790"/>
      <c r="F96" s="791"/>
      <c r="G96" s="227" t="str">
        <f t="shared" si="11"/>
        <v>mandatory</v>
      </c>
      <c r="H96" s="900">
        <f ca="1">IF($H$4&lt;StartjahrKSFP,IF(HLOOKUP($H$4,'PART 1 Status assessment'!$F$18:$H$229,ROWS('PART 1 Status assessment'!18:224),FALSE)="",TextDaten,HLOOKUP($H$4,'PART 1 Status assessment'!$F$18:$H$229,ROWS('PART 1 Status assessment'!18:224),FALSE)),IF(HLOOKUP($H$4,'PART 2a CAR Measures'!$H$6:$AL$306,ROWS('PART 2a CAR Measures'!6:301),FALSE)="",TextKSFP,HLOOKUP($H$4,'PART 2a CAR Measures'!$H$6:$AL$306,ROWS('PART 2a CAR Measures'!6:301),FALSE)))</f>
        <v>0</v>
      </c>
      <c r="I96" s="900"/>
      <c r="J96" s="900"/>
      <c r="K96" s="901"/>
      <c r="L96" s="30" t="str">
        <f>L95</f>
        <v>[%]</v>
      </c>
      <c r="N96" s="32"/>
    </row>
    <row r="98" spans="2:14" ht="13.5" thickBot="1">
      <c r="B98" s="514" t="str">
        <f>HLOOKUP(Start!$B$14,Sprachen_allg!B:Z,ROWS(Sprachen_allg!1:313),FALSE)</f>
        <v>6. Communication when extended accounting scope and future relevant information</v>
      </c>
      <c r="N98" s="32"/>
    </row>
    <row r="99" spans="2:14" ht="14.1" customHeight="1">
      <c r="B99" s="766" t="str">
        <f>HLOOKUP(Start!$B$14,Sprachen_allg!B:Z,ROWS(Sprachen_allg!1:314),FALSE)</f>
        <v>6.1. GHG emissions outside the accounting scope: mobility</v>
      </c>
      <c r="C99" s="767"/>
      <c r="D99" s="767"/>
      <c r="E99" s="767"/>
      <c r="F99" s="768"/>
      <c r="G99" s="228" t="str">
        <f>G80</f>
        <v>optional</v>
      </c>
      <c r="H99" s="895" t="str">
        <f>IF(Project!E66="","",Project!E66)</f>
        <v/>
      </c>
      <c r="I99" s="895"/>
      <c r="J99" s="895"/>
      <c r="K99" s="896"/>
      <c r="L99" s="30" t="str">
        <f>L67</f>
        <v>[kgCO2eq]</v>
      </c>
    </row>
    <row r="100" spans="2:14" ht="14.1" customHeight="1">
      <c r="B100" s="762" t="str">
        <f>HLOOKUP(Start!$B$14,Sprachen_allg!B:Z,ROWS(Sprachen_allg!1:315),FALSE)</f>
        <v>6.2. Other greenhouse gas emissions outside the accounting scope:</v>
      </c>
      <c r="C100" s="763"/>
      <c r="D100" s="763"/>
      <c r="E100" s="763"/>
      <c r="F100" s="763"/>
      <c r="G100" s="904"/>
      <c r="H100" s="904"/>
      <c r="I100" s="904"/>
      <c r="J100" s="904"/>
      <c r="K100" s="905"/>
      <c r="N100" s="32"/>
    </row>
    <row r="101" spans="2:14" ht="14.1" customHeight="1">
      <c r="B101" s="906" t="str">
        <f>IF(Project!B67="","",Project!B67)</f>
        <v/>
      </c>
      <c r="C101" s="907"/>
      <c r="D101" s="907"/>
      <c r="E101" s="907"/>
      <c r="F101" s="908"/>
      <c r="G101" s="229" t="str">
        <f>G99</f>
        <v>optional</v>
      </c>
      <c r="H101" s="909" t="str">
        <f>IF(Project!E67="","",Project!E67)</f>
        <v/>
      </c>
      <c r="I101" s="909"/>
      <c r="J101" s="909"/>
      <c r="K101" s="910"/>
      <c r="L101" s="30" t="str">
        <f>L99</f>
        <v>[kgCO2eq]</v>
      </c>
    </row>
    <row r="102" spans="2:14" ht="14.1" customHeight="1">
      <c r="B102" s="906" t="str">
        <f>IF(Project!B68="","",Project!B68)</f>
        <v/>
      </c>
      <c r="C102" s="907"/>
      <c r="D102" s="907"/>
      <c r="E102" s="907"/>
      <c r="F102" s="908"/>
      <c r="G102" s="230" t="str">
        <f t="shared" ref="G102:G104" si="12">G101</f>
        <v>optional</v>
      </c>
      <c r="H102" s="892" t="str">
        <f>IF(Project!E68="","",Project!E68)</f>
        <v/>
      </c>
      <c r="I102" s="892"/>
      <c r="J102" s="892"/>
      <c r="K102" s="893"/>
      <c r="L102" s="30" t="str">
        <f>L101</f>
        <v>[kgCO2eq]</v>
      </c>
      <c r="N102" s="32"/>
    </row>
    <row r="103" spans="2:14" ht="27" customHeight="1">
      <c r="B103" s="689" t="str">
        <f>HLOOKUP(Start!$B$14,Sprachen_allg!B:Z,ROWS(Sprachen_allg!1:316),FALSE)</f>
        <v>6.3. Amount of GHG emission certificates purchased for the building
(not countable)</v>
      </c>
      <c r="C103" s="690"/>
      <c r="D103" s="690"/>
      <c r="E103" s="690"/>
      <c r="F103" s="691"/>
      <c r="G103" s="221" t="str">
        <f t="shared" si="12"/>
        <v>optional</v>
      </c>
      <c r="H103" s="892" t="str">
        <f>IF(Project!E69="","",Project!E69)</f>
        <v/>
      </c>
      <c r="I103" s="892"/>
      <c r="J103" s="892"/>
      <c r="K103" s="893"/>
      <c r="L103" s="30" t="str">
        <f>L102</f>
        <v>[kgCO2eq]</v>
      </c>
      <c r="N103" s="32"/>
    </row>
    <row r="104" spans="2:14" ht="14.1" customHeight="1">
      <c r="B104" s="701" t="str">
        <f>HLOOKUP(Start!$B$14,Sprachen_allg!B:Z,ROWS(Sprachen_allg!1:317),FALSE)</f>
        <v>6.4. Information on system/grid support</v>
      </c>
      <c r="C104" s="702"/>
      <c r="D104" s="702"/>
      <c r="E104" s="702"/>
      <c r="F104" s="702"/>
      <c r="G104" s="231" t="str">
        <f t="shared" si="12"/>
        <v>optional</v>
      </c>
      <c r="H104" s="897" t="str">
        <f>IF(Project!E77="","",Project!E77)</f>
        <v/>
      </c>
      <c r="I104" s="898"/>
      <c r="J104" s="898"/>
      <c r="K104" s="899"/>
      <c r="L104" s="30" t="str">
        <f>L54</f>
        <v>[-]</v>
      </c>
    </row>
    <row r="105" spans="2:14" ht="14.1" customHeight="1">
      <c r="B105" s="762" t="str">
        <f>HLOOKUP(Start!$B$14,Sprachen_allg!B:Z,ROWS(Sprachen_allg!1:318),FALSE)</f>
        <v>6.5. Use of refrigerants</v>
      </c>
      <c r="C105" s="763"/>
      <c r="D105" s="763"/>
      <c r="E105" s="763"/>
      <c r="F105" s="763"/>
      <c r="G105" s="763"/>
      <c r="H105" s="763"/>
      <c r="I105" s="763"/>
      <c r="J105" s="763"/>
      <c r="K105" s="847"/>
      <c r="L105" s="30"/>
      <c r="N105" s="32"/>
    </row>
    <row r="106" spans="2:14" ht="14.1" customHeight="1">
      <c r="B106" s="232" t="str">
        <f>HLOOKUP(Start!$B$14,Sprachen_allg!B:Z,ROWS(Sprachen_allg!1:319),FALSE)</f>
        <v>6.5.1. Refrigerant - type</v>
      </c>
      <c r="C106" s="189"/>
      <c r="D106" s="189"/>
      <c r="E106" s="110"/>
      <c r="F106" s="233"/>
      <c r="G106" s="234" t="str">
        <f>G104</f>
        <v>optional</v>
      </c>
      <c r="H106" s="894" t="str">
        <f>IF(Project!E72="","",Project!E72)</f>
        <v/>
      </c>
      <c r="I106" s="875"/>
      <c r="J106" s="875"/>
      <c r="K106" s="876"/>
      <c r="L106" s="30" t="str">
        <f>L104</f>
        <v>[-]</v>
      </c>
    </row>
    <row r="107" spans="2:14" ht="14.1" customHeight="1">
      <c r="B107" s="232" t="str">
        <f>HLOOKUP(Start!$B$14,Sprachen_allg!B:Z,ROWS(Sprachen_allg!1:320),FALSE)</f>
        <v>6.5.2. Refrigerant - amount</v>
      </c>
      <c r="C107" s="189"/>
      <c r="D107" s="189"/>
      <c r="E107" s="110"/>
      <c r="F107" s="233"/>
      <c r="G107" s="234" t="str">
        <f t="shared" ref="G107:G108" si="13">G106</f>
        <v>optional</v>
      </c>
      <c r="H107" s="877" t="str">
        <f>IF(Project!E73="","",Project!E73)</f>
        <v/>
      </c>
      <c r="I107" s="877"/>
      <c r="J107" s="877"/>
      <c r="K107" s="878"/>
      <c r="L107" s="30" t="str">
        <f>Project!H73</f>
        <v>[m3]</v>
      </c>
      <c r="N107" s="32"/>
    </row>
    <row r="108" spans="2:14" ht="14.1" customHeight="1" thickBot="1">
      <c r="B108" s="235" t="str">
        <f>HLOOKUP(Start!$B$14,Sprachen_allg!B:Z,ROWS(Sprachen_allg!1:321),FALSE)</f>
        <v>6.5.3. Refrigerant - CO2 factor</v>
      </c>
      <c r="C108" s="116"/>
      <c r="D108" s="116"/>
      <c r="E108" s="116"/>
      <c r="F108" s="236"/>
      <c r="G108" s="214" t="str">
        <f t="shared" si="13"/>
        <v>optional</v>
      </c>
      <c r="H108" s="879" t="str">
        <f>IF(Project!E74="","",Project!E74)</f>
        <v/>
      </c>
      <c r="I108" s="879"/>
      <c r="J108" s="879"/>
      <c r="K108" s="880"/>
      <c r="L108" s="30" t="str">
        <f>Project!H74</f>
        <v>[kgCO2eq/m3]</v>
      </c>
    </row>
    <row r="110" spans="2:14" ht="13.5" thickBot="1">
      <c r="B110" s="28" t="str">
        <f>HLOOKUP(Start!$B$14,Sprachen_allg!B:Z,ROWS(Sprachen_allg!1:322),FALSE)</f>
        <v>7. Terms in the sense of the Framework</v>
      </c>
      <c r="N110" s="32"/>
    </row>
    <row r="111" spans="2:14" ht="20.100000000000001" customHeight="1">
      <c r="B111" s="766" t="str">
        <f>HLOOKUP(Start!$B$14,Sprachen_allg!B:Z,ROWS(Sprachen_allg!1:323),FALSE)</f>
        <v>7.1. "Carbon neutral operated building / site"</v>
      </c>
      <c r="C111" s="767"/>
      <c r="D111" s="767"/>
      <c r="E111" s="767"/>
      <c r="F111" s="768"/>
      <c r="G111" s="228" t="str">
        <f>G96</f>
        <v>mandatory</v>
      </c>
      <c r="H111" s="872" t="str">
        <f ca="1">IF($H$4&lt;StartjahrKSFP,HLOOKUP($H$4,'PART 1 Status assessment'!$F$18:$H$360,ROWS('PART 1 Status assessment'!18:229),FALSE),HLOOKUP($H$4,'PART 2a CAR Measures'!$H$6:$AL$485,ROWS('PART 2a CAR Measures'!6:306),FALSE))</f>
        <v>NO</v>
      </c>
      <c r="I111" s="873"/>
      <c r="J111" s="873"/>
      <c r="K111" s="874"/>
      <c r="L111" s="30" t="str">
        <f>L94</f>
        <v>[Yes/No]</v>
      </c>
    </row>
    <row r="112" spans="2:14" ht="20.100000000000001" customHeight="1">
      <c r="B112" s="851" t="str">
        <f>HLOOKUP(Start!$B$14,Sprachen_allg!B:Z,ROWS(Sprachen_allg!1:324),FALSE)&amp;'PART 2a CAR Measures'!B8&amp;"“"</f>
        <v>7.2. „Carbon neutral until 2050“</v>
      </c>
      <c r="C112" s="852"/>
      <c r="D112" s="852"/>
      <c r="E112" s="852"/>
      <c r="F112" s="853"/>
      <c r="G112" s="220" t="str">
        <f>G111</f>
        <v>mandatory</v>
      </c>
      <c r="H112" s="854" t="str">
        <f>IF(H63=Y,"JA","NEIN")</f>
        <v>NEIN</v>
      </c>
      <c r="I112" s="855"/>
      <c r="J112" s="855"/>
      <c r="K112" s="856"/>
      <c r="L112" s="30" t="str">
        <f>L111</f>
        <v>[Yes/No]</v>
      </c>
    </row>
    <row r="113" spans="2:12" ht="20.100000000000001" customHeight="1" thickBot="1">
      <c r="B113" s="939" t="str">
        <f>HLOOKUP(Start!$B$14,Sprachen_allg!B:Z,ROWS(Sprachen_allg!1:325),FALSE)</f>
        <v>7.3. „Carbon neutral created building / site“</v>
      </c>
      <c r="C113" s="940"/>
      <c r="D113" s="940"/>
      <c r="E113" s="940"/>
      <c r="F113" s="941"/>
      <c r="G113" s="237" t="str">
        <f>G112</f>
        <v>mandatory</v>
      </c>
      <c r="H113" s="942" t="str">
        <f>IF(H67&lt;0,"JA","NEIN")</f>
        <v>NEIN</v>
      </c>
      <c r="I113" s="943"/>
      <c r="J113" s="943"/>
      <c r="K113" s="944"/>
      <c r="L113" s="30" t="str">
        <f>L112</f>
        <v>[Yes/No]</v>
      </c>
    </row>
    <row r="121" spans="2:12" ht="15.75" customHeight="1"/>
    <row r="127" spans="2:12" ht="15.75" customHeight="1"/>
    <row r="128" spans="2:12" ht="15.75" customHeight="1"/>
    <row r="129" ht="15.75" customHeight="1"/>
    <row r="130" ht="15.75" customHeight="1"/>
    <row r="131" ht="15.75" customHeight="1"/>
    <row r="132" ht="15.75" customHeight="1"/>
    <row r="133" ht="15.75" customHeight="1"/>
    <row r="134" ht="15.75" customHeight="1"/>
    <row r="135" ht="15.75" customHeight="1"/>
    <row r="138" ht="15.75" customHeight="1"/>
    <row r="139" ht="15.75" customHeight="1"/>
    <row r="140" ht="15.75" customHeight="1"/>
  </sheetData>
  <sheetProtection algorithmName="SHA-512" hashValue="iGCpF5nguY16qnkHrptnjac3O675eO9gpJhhwMBpbFVp3Z68KrgvPKi1doeKUXqr1oihZNq9y1kMdKYDP+4JZw==" saltValue="OEat0Yh0eHt1cPwNGFrBzw==" spinCount="100000" sheet="1" objects="1" scenarios="1" formatColumns="0" formatRows="0" selectLockedCells="1"/>
  <mergeCells count="158">
    <mergeCell ref="B61:F61"/>
    <mergeCell ref="H61:K61"/>
    <mergeCell ref="B64:F64"/>
    <mergeCell ref="B113:F113"/>
    <mergeCell ref="H113:K113"/>
    <mergeCell ref="B9:F9"/>
    <mergeCell ref="H9:K9"/>
    <mergeCell ref="B15:F15"/>
    <mergeCell ref="H15:K15"/>
    <mergeCell ref="B31:F31"/>
    <mergeCell ref="H31:K31"/>
    <mergeCell ref="H22:K22"/>
    <mergeCell ref="B23:F23"/>
    <mergeCell ref="H23:K23"/>
    <mergeCell ref="B17:F17"/>
    <mergeCell ref="H17:K17"/>
    <mergeCell ref="B20:F20"/>
    <mergeCell ref="H20:K20"/>
    <mergeCell ref="B21:F21"/>
    <mergeCell ref="H21:K21"/>
    <mergeCell ref="H38:K38"/>
    <mergeCell ref="B28:F28"/>
    <mergeCell ref="H28:K28"/>
    <mergeCell ref="B32:F32"/>
    <mergeCell ref="H4:K4"/>
    <mergeCell ref="B40:K40"/>
    <mergeCell ref="B16:F16"/>
    <mergeCell ref="H16:K16"/>
    <mergeCell ref="B11:F11"/>
    <mergeCell ref="H11:K11"/>
    <mergeCell ref="B12:F12"/>
    <mergeCell ref="H12:K12"/>
    <mergeCell ref="B13:F13"/>
    <mergeCell ref="H13:K13"/>
    <mergeCell ref="B26:F26"/>
    <mergeCell ref="H26:K26"/>
    <mergeCell ref="B27:F27"/>
    <mergeCell ref="H27:K27"/>
    <mergeCell ref="B22:F22"/>
    <mergeCell ref="B8:F8"/>
    <mergeCell ref="H8:K8"/>
    <mergeCell ref="B10:F10"/>
    <mergeCell ref="H10:K10"/>
    <mergeCell ref="B14:F14"/>
    <mergeCell ref="H14:K14"/>
    <mergeCell ref="B37:F37"/>
    <mergeCell ref="H37:K37"/>
    <mergeCell ref="B38:F38"/>
    <mergeCell ref="H32:K32"/>
    <mergeCell ref="B36:F36"/>
    <mergeCell ref="H36:K36"/>
    <mergeCell ref="B35:F35"/>
    <mergeCell ref="H35:K35"/>
    <mergeCell ref="B39:F39"/>
    <mergeCell ref="H39:K39"/>
    <mergeCell ref="B65:F65"/>
    <mergeCell ref="H65:K65"/>
    <mergeCell ref="B44:F44"/>
    <mergeCell ref="B45:F45"/>
    <mergeCell ref="B46:F46"/>
    <mergeCell ref="B47:F47"/>
    <mergeCell ref="B48:F48"/>
    <mergeCell ref="B49:F49"/>
    <mergeCell ref="H41:K41"/>
    <mergeCell ref="H42:K42"/>
    <mergeCell ref="H43:K43"/>
    <mergeCell ref="B58:F58"/>
    <mergeCell ref="H58:K58"/>
    <mergeCell ref="B60:F60"/>
    <mergeCell ref="H60:K60"/>
    <mergeCell ref="B59:F59"/>
    <mergeCell ref="H59:K59"/>
    <mergeCell ref="H106:K106"/>
    <mergeCell ref="B99:F99"/>
    <mergeCell ref="H99:K99"/>
    <mergeCell ref="B104:F104"/>
    <mergeCell ref="H104:K104"/>
    <mergeCell ref="B96:F96"/>
    <mergeCell ref="H96:K96"/>
    <mergeCell ref="B95:F95"/>
    <mergeCell ref="H95:K95"/>
    <mergeCell ref="B100:K100"/>
    <mergeCell ref="B101:F101"/>
    <mergeCell ref="B102:F102"/>
    <mergeCell ref="H101:K101"/>
    <mergeCell ref="H102:K102"/>
    <mergeCell ref="H107:K107"/>
    <mergeCell ref="H108:K108"/>
    <mergeCell ref="B105:K105"/>
    <mergeCell ref="B4:G4"/>
    <mergeCell ref="B33:F33"/>
    <mergeCell ref="B34:F34"/>
    <mergeCell ref="H33:K33"/>
    <mergeCell ref="H34:K34"/>
    <mergeCell ref="B41:F41"/>
    <mergeCell ref="B42:F42"/>
    <mergeCell ref="B43:F43"/>
    <mergeCell ref="B81:K81"/>
    <mergeCell ref="B71:K71"/>
    <mergeCell ref="B74:K74"/>
    <mergeCell ref="B66:F66"/>
    <mergeCell ref="H66:K66"/>
    <mergeCell ref="B53:F53"/>
    <mergeCell ref="H53:K53"/>
    <mergeCell ref="H64:K64"/>
    <mergeCell ref="B50:F50"/>
    <mergeCell ref="H50:K50"/>
    <mergeCell ref="H94:K94"/>
    <mergeCell ref="H103:K103"/>
    <mergeCell ref="B103:F103"/>
    <mergeCell ref="B111:F111"/>
    <mergeCell ref="H111:K111"/>
    <mergeCell ref="B55:F55"/>
    <mergeCell ref="H76:K76"/>
    <mergeCell ref="B79:F79"/>
    <mergeCell ref="H79:K79"/>
    <mergeCell ref="B80:F80"/>
    <mergeCell ref="H80:K80"/>
    <mergeCell ref="H78:K78"/>
    <mergeCell ref="H90:K90"/>
    <mergeCell ref="H88:K88"/>
    <mergeCell ref="B86:K86"/>
    <mergeCell ref="B87:F87"/>
    <mergeCell ref="H87:K87"/>
    <mergeCell ref="H89:K89"/>
    <mergeCell ref="B78:F78"/>
    <mergeCell ref="B62:F62"/>
    <mergeCell ref="H62:K62"/>
    <mergeCell ref="B63:F63"/>
    <mergeCell ref="H63:K63"/>
    <mergeCell ref="H72:K72"/>
    <mergeCell ref="H73:K73"/>
    <mergeCell ref="H75:K75"/>
    <mergeCell ref="H92:K92"/>
    <mergeCell ref="B112:F112"/>
    <mergeCell ref="H112:K112"/>
    <mergeCell ref="B77:F77"/>
    <mergeCell ref="H77:K77"/>
    <mergeCell ref="B94:F94"/>
    <mergeCell ref="H46:K46"/>
    <mergeCell ref="H44:K44"/>
    <mergeCell ref="H45:K45"/>
    <mergeCell ref="H47:K47"/>
    <mergeCell ref="H48:K48"/>
    <mergeCell ref="H49:K49"/>
    <mergeCell ref="B70:K70"/>
    <mergeCell ref="H55:K55"/>
    <mergeCell ref="H54:K54"/>
    <mergeCell ref="B67:F67"/>
    <mergeCell ref="H67:K67"/>
    <mergeCell ref="B54:F54"/>
    <mergeCell ref="H93:K93"/>
    <mergeCell ref="B91:K91"/>
    <mergeCell ref="B82:F82"/>
    <mergeCell ref="H82:K82"/>
    <mergeCell ref="H83:K83"/>
    <mergeCell ref="H84:K84"/>
    <mergeCell ref="H85:K85"/>
  </mergeCells>
  <dataValidations count="1">
    <dataValidation type="whole" allowBlank="1" showInputMessage="1" showErrorMessage="1" sqref="H4:K4" xr:uid="{00000000-0002-0000-0600-000000000000}">
      <formula1>2017</formula1>
      <formula2>2050</formula2>
    </dataValidation>
  </dataValidations>
  <pageMargins left="0.7" right="0.7" top="0.78740157499999996" bottom="0.78740157499999996" header="0.3" footer="0.3"/>
  <pageSetup paperSize="9" scale="41" orientation="portrait" r:id="rId1"/>
  <ignoredErrors>
    <ignoredError sqref="H4 H20:K21 H26:K28 H31 H78:K80 H99 H101:K104 B101:F102 H106:K108" unlockedFormula="1"/>
    <ignoredError sqref="H15 G38 G76"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557" id="{FD260CEF-C6E7-4BEC-A14A-100AE2E72A25}">
            <xm:f>IF($H$4&gt;'PART 1 Status assessment'!$H$18,TRUE,FALSE)</xm:f>
            <x14:dxf>
              <fill>
                <patternFill>
                  <bgColor rgb="FFA5D867"/>
                </patternFill>
              </fill>
            </x14:dxf>
          </x14:cfRule>
          <xm:sqref>H20:K21 H26:K28 H78:K80 H99 B101:F102 H106:K108 H101:K104 H31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Variablen!$B$95:$B$96</xm:f>
          </x14:formula1>
          <xm:sqref>H50:K50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C199"/>
  <sheetViews>
    <sheetView zoomScale="90" zoomScaleNormal="90" zoomScaleSheetLayoutView="70" workbookViewId="0">
      <pane ySplit="5" topLeftCell="A6" activePane="bottomLeft" state="frozen"/>
      <selection pane="bottomLeft" activeCell="H23" sqref="H23"/>
    </sheetView>
  </sheetViews>
  <sheetFormatPr baseColWidth="10" defaultColWidth="11.42578125" defaultRowHeight="12.75"/>
  <cols>
    <col min="1" max="1" width="5.7109375" style="246" customWidth="1"/>
    <col min="2" max="2" width="64" style="246" customWidth="1"/>
    <col min="3" max="3" width="18.7109375" style="246" customWidth="1"/>
    <col min="4" max="5" width="22.28515625" style="246" customWidth="1"/>
    <col min="6" max="6" width="41" style="246" customWidth="1"/>
    <col min="7" max="44" width="10.7109375" style="246" customWidth="1"/>
    <col min="45" max="189" width="11.42578125" style="245"/>
    <col min="190" max="16384" width="11.42578125" style="246"/>
  </cols>
  <sheetData>
    <row r="1" spans="1:189" s="14" customFormat="1"/>
    <row r="2" spans="1:189" s="27" customFormat="1" ht="20.100000000000001" customHeight="1">
      <c r="A2" s="519" t="str">
        <f>HLOOKUP(Start!$B$14,Sprachen_allg!B:Z,ROWS(Sprachen_allg!1:327),FALSE)</f>
        <v>ANNEX 1: Emission factors</v>
      </c>
    </row>
    <row r="3" spans="1:189" s="14" customFormat="1" ht="13.5" thickBot="1"/>
    <row r="4" spans="1:189" s="127" customFormat="1" ht="24.75" customHeight="1">
      <c r="A4" s="798" t="str">
        <f>HLOOKUP(Start!$B$14,Sprachen_allg!B:Z,ROWS(Sprachen_allg!1:328),FALSE)</f>
        <v>Energy source</v>
      </c>
      <c r="B4" s="808"/>
      <c r="C4" s="961" t="str">
        <f>HLOOKUP(Start!$B$14,Sprachen_allg!B:Z,ROWS(Sprachen_allg!1:329),FALSE)</f>
        <v>Reference unit</v>
      </c>
      <c r="D4" s="435" t="str">
        <f>HLOOKUP(Start!$B$14,Sprachen_allg!B:Z,ROWS(Sprachen_allg!1:330),FALSE)</f>
        <v>Fraction - RE[%]</v>
      </c>
      <c r="E4" s="435" t="str">
        <f>HLOOKUP(Start!$B$14,Sprachen_allg!B:Z,ROWS(Sprachen_allg!1:332),FALSE)</f>
        <v>scopes</v>
      </c>
      <c r="F4" s="963" t="str">
        <f>HLOOKUP(Start!$B$14,Sprachen_allg!B:Z,ROWS(Sprachen_allg!1:334),FALSE)</f>
        <v>data source</v>
      </c>
      <c r="G4" s="965" t="str">
        <f>HLOOKUP(Start!$B$14,Sprachen_allg!B:Z,ROWS(Sprachen_allg!1:335),FALSE)</f>
        <v>from ANNEX 2</v>
      </c>
      <c r="H4" s="349" t="str">
        <f>HLOOKUP(Start!$B$14,Sprachen_allg!B:Z,ROWS(Sprachen_allg!1:336),FALSE)</f>
        <v>Annual specific CO2 equivalent [kgCO2eq/kWh]</v>
      </c>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350"/>
    </row>
    <row r="5" spans="1:189" s="127" customFormat="1" ht="16.5" customHeight="1" thickBot="1">
      <c r="A5" s="959"/>
      <c r="B5" s="960"/>
      <c r="C5" s="962"/>
      <c r="D5" s="351" t="str">
        <f>HLOOKUP(Start!$B$14,Sprachen_allg!B:Z,ROWS(Sprachen_allg!1:331),FALSE)</f>
        <v>information supplier</v>
      </c>
      <c r="E5" s="351" t="str">
        <f>HLOOKUP(Start!$B$14,Sprachen_allg!B:Z,ROWS(Sprachen_allg!1:333),FALSE)</f>
        <v>classification DGNB</v>
      </c>
      <c r="F5" s="964"/>
      <c r="G5" s="962"/>
      <c r="H5" s="449">
        <v>2014</v>
      </c>
      <c r="I5" s="450">
        <f>H5+1</f>
        <v>2015</v>
      </c>
      <c r="J5" s="450">
        <f>I5+1</f>
        <v>2016</v>
      </c>
      <c r="K5" s="450">
        <f t="shared" ref="K5:Y5" si="0">J5+1</f>
        <v>2017</v>
      </c>
      <c r="L5" s="450">
        <f t="shared" si="0"/>
        <v>2018</v>
      </c>
      <c r="M5" s="451">
        <f t="shared" si="0"/>
        <v>2019</v>
      </c>
      <c r="N5" s="450">
        <f t="shared" si="0"/>
        <v>2020</v>
      </c>
      <c r="O5" s="450">
        <f t="shared" si="0"/>
        <v>2021</v>
      </c>
      <c r="P5" s="450">
        <f t="shared" si="0"/>
        <v>2022</v>
      </c>
      <c r="Q5" s="450">
        <f t="shared" si="0"/>
        <v>2023</v>
      </c>
      <c r="R5" s="450">
        <f t="shared" si="0"/>
        <v>2024</v>
      </c>
      <c r="S5" s="450">
        <f t="shared" si="0"/>
        <v>2025</v>
      </c>
      <c r="T5" s="450">
        <f t="shared" si="0"/>
        <v>2026</v>
      </c>
      <c r="U5" s="450">
        <f t="shared" si="0"/>
        <v>2027</v>
      </c>
      <c r="V5" s="450">
        <f t="shared" si="0"/>
        <v>2028</v>
      </c>
      <c r="W5" s="450">
        <f t="shared" si="0"/>
        <v>2029</v>
      </c>
      <c r="X5" s="450">
        <f t="shared" si="0"/>
        <v>2030</v>
      </c>
      <c r="Y5" s="450">
        <f t="shared" si="0"/>
        <v>2031</v>
      </c>
      <c r="Z5" s="450">
        <f>Y5+1</f>
        <v>2032</v>
      </c>
      <c r="AA5" s="450">
        <f t="shared" ref="AA5:AK5" si="1">Z5+1</f>
        <v>2033</v>
      </c>
      <c r="AB5" s="450">
        <f t="shared" si="1"/>
        <v>2034</v>
      </c>
      <c r="AC5" s="450">
        <f t="shared" si="1"/>
        <v>2035</v>
      </c>
      <c r="AD5" s="450">
        <f t="shared" si="1"/>
        <v>2036</v>
      </c>
      <c r="AE5" s="450">
        <f t="shared" si="1"/>
        <v>2037</v>
      </c>
      <c r="AF5" s="450">
        <f t="shared" si="1"/>
        <v>2038</v>
      </c>
      <c r="AG5" s="450">
        <f t="shared" si="1"/>
        <v>2039</v>
      </c>
      <c r="AH5" s="450">
        <f t="shared" si="1"/>
        <v>2040</v>
      </c>
      <c r="AI5" s="450">
        <f t="shared" si="1"/>
        <v>2041</v>
      </c>
      <c r="AJ5" s="450">
        <f t="shared" si="1"/>
        <v>2042</v>
      </c>
      <c r="AK5" s="450">
        <f t="shared" si="1"/>
        <v>2043</v>
      </c>
      <c r="AL5" s="450">
        <f>AK5+1</f>
        <v>2044</v>
      </c>
      <c r="AM5" s="450">
        <f t="shared" ref="AM5:AR5" si="2">AL5+1</f>
        <v>2045</v>
      </c>
      <c r="AN5" s="450">
        <f t="shared" si="2"/>
        <v>2046</v>
      </c>
      <c r="AO5" s="450">
        <f t="shared" si="2"/>
        <v>2047</v>
      </c>
      <c r="AP5" s="450">
        <f t="shared" si="2"/>
        <v>2048</v>
      </c>
      <c r="AQ5" s="450">
        <f t="shared" si="2"/>
        <v>2049</v>
      </c>
      <c r="AR5" s="452">
        <f t="shared" si="2"/>
        <v>2050</v>
      </c>
    </row>
    <row r="6" spans="1:189" s="336" customFormat="1" ht="18" customHeight="1">
      <c r="A6" s="448" t="str">
        <f>"A) "&amp;'PART 1 Status assessment'!B139</f>
        <v>A) Final energy produced on-site</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1"/>
    </row>
    <row r="7" spans="1:189" s="340" customFormat="1" ht="15" customHeight="1">
      <c r="A7" s="342" t="str">
        <f>HLOOKUP(Start!$B$14,Sprachen_allg!B:Z,ROWS(Sprachen_allg!1:337),FALSE)</f>
        <v>Electrical Energy - Drop-Down Selection</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row>
    <row r="8" spans="1:189" s="347" customFormat="1" ht="15" customHeight="1">
      <c r="A8" s="34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row>
    <row r="9" spans="1:189" ht="12.75" customHeight="1">
      <c r="A9" s="436"/>
      <c r="B9" s="241" t="str">
        <f>HLOOKUP(Start!$B$14,Sprachen_allg!B:Z,ROWS(Sprachen_allg!1:338),FALSE)</f>
        <v>Electricity from solar radiation energy</v>
      </c>
      <c r="C9" s="242" t="s">
        <v>164</v>
      </c>
      <c r="D9" s="243">
        <v>1</v>
      </c>
      <c r="E9" s="243" t="s">
        <v>347</v>
      </c>
      <c r="F9" s="244" t="s">
        <v>188</v>
      </c>
      <c r="G9" s="244"/>
      <c r="H9" s="322">
        <v>0</v>
      </c>
      <c r="I9" s="322">
        <v>0</v>
      </c>
      <c r="J9" s="322">
        <v>0</v>
      </c>
      <c r="K9" s="322">
        <v>0</v>
      </c>
      <c r="L9" s="322">
        <v>0</v>
      </c>
      <c r="M9" s="322">
        <v>0</v>
      </c>
      <c r="N9" s="322">
        <v>0</v>
      </c>
      <c r="O9" s="322">
        <v>0</v>
      </c>
      <c r="P9" s="322">
        <v>0</v>
      </c>
      <c r="Q9" s="322">
        <v>0</v>
      </c>
      <c r="R9" s="322">
        <v>0</v>
      </c>
      <c r="S9" s="322">
        <v>0</v>
      </c>
      <c r="T9" s="322">
        <v>0</v>
      </c>
      <c r="U9" s="322">
        <v>0</v>
      </c>
      <c r="V9" s="322">
        <v>0</v>
      </c>
      <c r="W9" s="322">
        <v>0</v>
      </c>
      <c r="X9" s="322">
        <v>0</v>
      </c>
      <c r="Y9" s="322">
        <v>0</v>
      </c>
      <c r="Z9" s="322">
        <v>0</v>
      </c>
      <c r="AA9" s="322">
        <v>0</v>
      </c>
      <c r="AB9" s="322">
        <v>0</v>
      </c>
      <c r="AC9" s="322">
        <v>0</v>
      </c>
      <c r="AD9" s="322">
        <v>0</v>
      </c>
      <c r="AE9" s="322">
        <v>0</v>
      </c>
      <c r="AF9" s="322">
        <v>0</v>
      </c>
      <c r="AG9" s="322">
        <v>0</v>
      </c>
      <c r="AH9" s="322">
        <v>0</v>
      </c>
      <c r="AI9" s="322">
        <v>0</v>
      </c>
      <c r="AJ9" s="322">
        <v>0</v>
      </c>
      <c r="AK9" s="322">
        <v>0</v>
      </c>
      <c r="AL9" s="322">
        <v>0</v>
      </c>
      <c r="AM9" s="322">
        <v>0</v>
      </c>
      <c r="AN9" s="322">
        <v>0</v>
      </c>
      <c r="AO9" s="322">
        <v>0</v>
      </c>
      <c r="AP9" s="322">
        <v>0</v>
      </c>
      <c r="AQ9" s="322">
        <v>0</v>
      </c>
      <c r="AR9" s="322">
        <v>0</v>
      </c>
      <c r="AS9" s="127"/>
    </row>
    <row r="10" spans="1:189" ht="12.75" customHeight="1">
      <c r="A10" s="241"/>
      <c r="B10" s="241" t="str">
        <f>HLOOKUP(Start!$B$14,Sprachen_allg!B:Z,ROWS(Sprachen_allg!1:339),FALSE)</f>
        <v>Electricity from wind power</v>
      </c>
      <c r="C10" s="242" t="s">
        <v>164</v>
      </c>
      <c r="D10" s="243">
        <v>1</v>
      </c>
      <c r="E10" s="243" t="s">
        <v>347</v>
      </c>
      <c r="F10" s="244" t="s">
        <v>188</v>
      </c>
      <c r="G10" s="244"/>
      <c r="H10" s="321">
        <v>0</v>
      </c>
      <c r="I10" s="321">
        <v>0</v>
      </c>
      <c r="J10" s="321">
        <v>0</v>
      </c>
      <c r="K10" s="321">
        <v>0</v>
      </c>
      <c r="L10" s="321">
        <v>0</v>
      </c>
      <c r="M10" s="321">
        <v>0</v>
      </c>
      <c r="N10" s="321">
        <v>0</v>
      </c>
      <c r="O10" s="321">
        <v>0</v>
      </c>
      <c r="P10" s="321">
        <v>0</v>
      </c>
      <c r="Q10" s="321">
        <v>0</v>
      </c>
      <c r="R10" s="321">
        <v>0</v>
      </c>
      <c r="S10" s="321">
        <v>0</v>
      </c>
      <c r="T10" s="321">
        <v>0</v>
      </c>
      <c r="U10" s="321">
        <v>0</v>
      </c>
      <c r="V10" s="321">
        <v>0</v>
      </c>
      <c r="W10" s="321">
        <v>0</v>
      </c>
      <c r="X10" s="321">
        <v>0</v>
      </c>
      <c r="Y10" s="321">
        <v>0</v>
      </c>
      <c r="Z10" s="321">
        <v>0</v>
      </c>
      <c r="AA10" s="321">
        <v>0</v>
      </c>
      <c r="AB10" s="321">
        <v>0</v>
      </c>
      <c r="AC10" s="321">
        <v>0</v>
      </c>
      <c r="AD10" s="321">
        <v>0</v>
      </c>
      <c r="AE10" s="321">
        <v>0</v>
      </c>
      <c r="AF10" s="321">
        <v>0</v>
      </c>
      <c r="AG10" s="321">
        <v>0</v>
      </c>
      <c r="AH10" s="321">
        <v>0</v>
      </c>
      <c r="AI10" s="321">
        <v>0</v>
      </c>
      <c r="AJ10" s="321">
        <v>0</v>
      </c>
      <c r="AK10" s="321">
        <v>0</v>
      </c>
      <c r="AL10" s="321">
        <v>0</v>
      </c>
      <c r="AM10" s="321">
        <v>0</v>
      </c>
      <c r="AN10" s="321">
        <v>0</v>
      </c>
      <c r="AO10" s="321">
        <v>0</v>
      </c>
      <c r="AP10" s="321">
        <v>0</v>
      </c>
      <c r="AQ10" s="321">
        <v>0</v>
      </c>
      <c r="AR10" s="321">
        <v>0</v>
      </c>
      <c r="AS10" s="127"/>
    </row>
    <row r="11" spans="1:189" s="263" customFormat="1" ht="12.75" customHeight="1">
      <c r="A11" s="434"/>
      <c r="B11" s="337"/>
      <c r="C11" s="260"/>
      <c r="D11" s="338"/>
      <c r="E11" s="338"/>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127"/>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row>
    <row r="12" spans="1:189" s="332" customFormat="1" ht="15" customHeight="1">
      <c r="A12" s="343" t="str">
        <f>HLOOKUP(Start!$B$14,Sprachen_allg!B:Z,ROWS(Sprachen_allg!1:350),FALSE)</f>
        <v>Thermal Energy - Drop-Down Selection</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row>
    <row r="13" spans="1:189" s="345" customFormat="1" ht="15" customHeight="1">
      <c r="A13" s="344"/>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row>
    <row r="14" spans="1:189" ht="12.75" customHeight="1">
      <c r="A14" s="241"/>
      <c r="B14" s="241" t="str">
        <f>HLOOKUP(Start!$B$14,Sprachen_allg!B:Z,ROWS(Sprachen_allg!1:341),FALSE)</f>
        <v>Geothermal energy</v>
      </c>
      <c r="C14" s="242" t="s">
        <v>164</v>
      </c>
      <c r="D14" s="243">
        <v>1</v>
      </c>
      <c r="E14" s="243" t="s">
        <v>347</v>
      </c>
      <c r="F14" s="244" t="s">
        <v>188</v>
      </c>
      <c r="G14" s="244"/>
      <c r="H14" s="322">
        <v>0</v>
      </c>
      <c r="I14" s="322">
        <v>0</v>
      </c>
      <c r="J14" s="322">
        <v>0</v>
      </c>
      <c r="K14" s="322">
        <v>0</v>
      </c>
      <c r="L14" s="322">
        <v>0</v>
      </c>
      <c r="M14" s="322">
        <v>0</v>
      </c>
      <c r="N14" s="322">
        <v>0</v>
      </c>
      <c r="O14" s="322">
        <v>0</v>
      </c>
      <c r="P14" s="322">
        <v>0</v>
      </c>
      <c r="Q14" s="322">
        <v>0</v>
      </c>
      <c r="R14" s="322">
        <v>0</v>
      </c>
      <c r="S14" s="322">
        <v>0</v>
      </c>
      <c r="T14" s="322">
        <v>0</v>
      </c>
      <c r="U14" s="322">
        <v>0</v>
      </c>
      <c r="V14" s="322">
        <v>0</v>
      </c>
      <c r="W14" s="322">
        <v>0</v>
      </c>
      <c r="X14" s="322">
        <v>0</v>
      </c>
      <c r="Y14" s="322">
        <v>0</v>
      </c>
      <c r="Z14" s="322">
        <v>0</v>
      </c>
      <c r="AA14" s="322">
        <v>0</v>
      </c>
      <c r="AB14" s="322">
        <v>0</v>
      </c>
      <c r="AC14" s="322">
        <v>0</v>
      </c>
      <c r="AD14" s="322">
        <v>0</v>
      </c>
      <c r="AE14" s="322">
        <v>0</v>
      </c>
      <c r="AF14" s="322">
        <v>0</v>
      </c>
      <c r="AG14" s="322">
        <v>0</v>
      </c>
      <c r="AH14" s="322">
        <v>0</v>
      </c>
      <c r="AI14" s="322">
        <v>0</v>
      </c>
      <c r="AJ14" s="322">
        <v>0</v>
      </c>
      <c r="AK14" s="322">
        <v>0</v>
      </c>
      <c r="AL14" s="322">
        <v>0</v>
      </c>
      <c r="AM14" s="322">
        <v>0</v>
      </c>
      <c r="AN14" s="322">
        <v>0</v>
      </c>
      <c r="AO14" s="322">
        <v>0</v>
      </c>
      <c r="AP14" s="322">
        <v>0</v>
      </c>
      <c r="AQ14" s="322">
        <v>0</v>
      </c>
      <c r="AR14" s="322">
        <v>0</v>
      </c>
      <c r="AS14" s="127"/>
    </row>
    <row r="15" spans="1:189" ht="12.75" customHeight="1">
      <c r="A15" s="241"/>
      <c r="B15" s="241" t="str">
        <f>HLOOKUP(Start!$B$14,Sprachen_allg!B:Z,ROWS(Sprachen_allg!1:342),FALSE)</f>
        <v>Environmental heat</v>
      </c>
      <c r="C15" s="242" t="s">
        <v>164</v>
      </c>
      <c r="D15" s="243">
        <v>1</v>
      </c>
      <c r="E15" s="243" t="s">
        <v>347</v>
      </c>
      <c r="F15" s="244" t="s">
        <v>188</v>
      </c>
      <c r="G15" s="244"/>
      <c r="H15" s="321">
        <v>0</v>
      </c>
      <c r="I15" s="321">
        <v>0</v>
      </c>
      <c r="J15" s="321">
        <v>0</v>
      </c>
      <c r="K15" s="321">
        <v>0</v>
      </c>
      <c r="L15" s="321">
        <v>0</v>
      </c>
      <c r="M15" s="321">
        <v>0</v>
      </c>
      <c r="N15" s="321">
        <v>0</v>
      </c>
      <c r="O15" s="321">
        <v>0</v>
      </c>
      <c r="P15" s="321">
        <v>0</v>
      </c>
      <c r="Q15" s="321">
        <v>0</v>
      </c>
      <c r="R15" s="321">
        <v>0</v>
      </c>
      <c r="S15" s="321">
        <v>0</v>
      </c>
      <c r="T15" s="321">
        <v>0</v>
      </c>
      <c r="U15" s="321">
        <v>0</v>
      </c>
      <c r="V15" s="321">
        <v>0</v>
      </c>
      <c r="W15" s="321">
        <v>0</v>
      </c>
      <c r="X15" s="321">
        <v>0</v>
      </c>
      <c r="Y15" s="321">
        <v>0</v>
      </c>
      <c r="Z15" s="321">
        <v>0</v>
      </c>
      <c r="AA15" s="321">
        <v>0</v>
      </c>
      <c r="AB15" s="321">
        <v>0</v>
      </c>
      <c r="AC15" s="321">
        <v>0</v>
      </c>
      <c r="AD15" s="321">
        <v>0</v>
      </c>
      <c r="AE15" s="321">
        <v>0</v>
      </c>
      <c r="AF15" s="321">
        <v>0</v>
      </c>
      <c r="AG15" s="321">
        <v>0</v>
      </c>
      <c r="AH15" s="321">
        <v>0</v>
      </c>
      <c r="AI15" s="321">
        <v>0</v>
      </c>
      <c r="AJ15" s="321">
        <v>0</v>
      </c>
      <c r="AK15" s="321">
        <v>0</v>
      </c>
      <c r="AL15" s="321">
        <v>0</v>
      </c>
      <c r="AM15" s="321">
        <v>0</v>
      </c>
      <c r="AN15" s="321">
        <v>0</v>
      </c>
      <c r="AO15" s="321">
        <v>0</v>
      </c>
      <c r="AP15" s="321">
        <v>0</v>
      </c>
      <c r="AQ15" s="321">
        <v>0</v>
      </c>
      <c r="AR15" s="321">
        <v>0</v>
      </c>
      <c r="AS15" s="127"/>
    </row>
    <row r="16" spans="1:189" ht="12.75" customHeight="1">
      <c r="A16" s="241"/>
      <c r="B16" s="241" t="str">
        <f>HLOOKUP(Start!$B$14,Sprachen_allg!B:Z,ROWS(Sprachen_allg!1:343),FALSE)</f>
        <v>Solar thermal energy</v>
      </c>
      <c r="C16" s="242" t="s">
        <v>164</v>
      </c>
      <c r="D16" s="243">
        <v>1</v>
      </c>
      <c r="E16" s="243" t="s">
        <v>347</v>
      </c>
      <c r="F16" s="244" t="s">
        <v>188</v>
      </c>
      <c r="G16" s="244"/>
      <c r="H16" s="322">
        <v>0</v>
      </c>
      <c r="I16" s="322">
        <v>0</v>
      </c>
      <c r="J16" s="322">
        <v>0</v>
      </c>
      <c r="K16" s="322">
        <v>0</v>
      </c>
      <c r="L16" s="322">
        <v>0</v>
      </c>
      <c r="M16" s="322">
        <v>0</v>
      </c>
      <c r="N16" s="322">
        <v>0</v>
      </c>
      <c r="O16" s="322">
        <v>0</v>
      </c>
      <c r="P16" s="322">
        <v>0</v>
      </c>
      <c r="Q16" s="322">
        <v>0</v>
      </c>
      <c r="R16" s="322">
        <v>0</v>
      </c>
      <c r="S16" s="322">
        <v>0</v>
      </c>
      <c r="T16" s="322">
        <v>0</v>
      </c>
      <c r="U16" s="322">
        <v>0</v>
      </c>
      <c r="V16" s="322">
        <v>0</v>
      </c>
      <c r="W16" s="322">
        <v>0</v>
      </c>
      <c r="X16" s="322">
        <v>0</v>
      </c>
      <c r="Y16" s="322">
        <v>0</v>
      </c>
      <c r="Z16" s="322">
        <v>0</v>
      </c>
      <c r="AA16" s="322">
        <v>0</v>
      </c>
      <c r="AB16" s="322">
        <v>0</v>
      </c>
      <c r="AC16" s="322">
        <v>0</v>
      </c>
      <c r="AD16" s="322">
        <v>0</v>
      </c>
      <c r="AE16" s="322">
        <v>0</v>
      </c>
      <c r="AF16" s="322">
        <v>0</v>
      </c>
      <c r="AG16" s="322">
        <v>0</v>
      </c>
      <c r="AH16" s="322">
        <v>0</v>
      </c>
      <c r="AI16" s="322">
        <v>0</v>
      </c>
      <c r="AJ16" s="322">
        <v>0</v>
      </c>
      <c r="AK16" s="322">
        <v>0</v>
      </c>
      <c r="AL16" s="322">
        <v>0</v>
      </c>
      <c r="AM16" s="322">
        <v>0</v>
      </c>
      <c r="AN16" s="322">
        <v>0</v>
      </c>
      <c r="AO16" s="322">
        <v>0</v>
      </c>
      <c r="AP16" s="322">
        <v>0</v>
      </c>
      <c r="AQ16" s="322">
        <v>0</v>
      </c>
      <c r="AR16" s="322">
        <v>0</v>
      </c>
      <c r="AS16" s="127"/>
    </row>
    <row r="17" spans="1:45" ht="12.75" customHeight="1">
      <c r="A17" s="241"/>
      <c r="B17" s="241" t="str">
        <f>HLOOKUP(Start!$B$14,Sprachen_allg!B:Z,ROWS(Sprachen_allg!1:344),FALSE)</f>
        <v>Cooling source by renewable energy</v>
      </c>
      <c r="C17" s="242" t="s">
        <v>164</v>
      </c>
      <c r="D17" s="243">
        <v>1</v>
      </c>
      <c r="E17" s="243" t="s">
        <v>347</v>
      </c>
      <c r="F17" s="244" t="s">
        <v>188</v>
      </c>
      <c r="G17" s="244"/>
      <c r="H17" s="321">
        <v>0</v>
      </c>
      <c r="I17" s="321">
        <v>0</v>
      </c>
      <c r="J17" s="321">
        <v>0</v>
      </c>
      <c r="K17" s="321">
        <v>0</v>
      </c>
      <c r="L17" s="321">
        <v>0</v>
      </c>
      <c r="M17" s="321">
        <v>0</v>
      </c>
      <c r="N17" s="321">
        <v>0</v>
      </c>
      <c r="O17" s="321">
        <v>0</v>
      </c>
      <c r="P17" s="321">
        <v>0</v>
      </c>
      <c r="Q17" s="321">
        <v>0</v>
      </c>
      <c r="R17" s="321">
        <v>0</v>
      </c>
      <c r="S17" s="321">
        <v>0</v>
      </c>
      <c r="T17" s="321">
        <v>0</v>
      </c>
      <c r="U17" s="321">
        <v>0</v>
      </c>
      <c r="V17" s="321">
        <v>0</v>
      </c>
      <c r="W17" s="321">
        <v>0</v>
      </c>
      <c r="X17" s="321">
        <v>0</v>
      </c>
      <c r="Y17" s="321">
        <v>0</v>
      </c>
      <c r="Z17" s="321">
        <v>0</v>
      </c>
      <c r="AA17" s="321">
        <v>0</v>
      </c>
      <c r="AB17" s="321">
        <v>0</v>
      </c>
      <c r="AC17" s="321">
        <v>0</v>
      </c>
      <c r="AD17" s="321">
        <v>0</v>
      </c>
      <c r="AE17" s="321">
        <v>0</v>
      </c>
      <c r="AF17" s="321">
        <v>0</v>
      </c>
      <c r="AG17" s="321">
        <v>0</v>
      </c>
      <c r="AH17" s="321">
        <v>0</v>
      </c>
      <c r="AI17" s="321">
        <v>0</v>
      </c>
      <c r="AJ17" s="321">
        <v>0</v>
      </c>
      <c r="AK17" s="321">
        <v>0</v>
      </c>
      <c r="AL17" s="321">
        <v>0</v>
      </c>
      <c r="AM17" s="321">
        <v>0</v>
      </c>
      <c r="AN17" s="321">
        <v>0</v>
      </c>
      <c r="AO17" s="321">
        <v>0</v>
      </c>
      <c r="AP17" s="321">
        <v>0</v>
      </c>
      <c r="AQ17" s="321">
        <v>0</v>
      </c>
      <c r="AR17" s="321">
        <v>0</v>
      </c>
      <c r="AS17" s="127"/>
    </row>
    <row r="18" spans="1:45" s="14" customFormat="1">
      <c r="C18" s="242"/>
      <c r="AS18" s="127"/>
    </row>
    <row r="19" spans="1:45" s="15" customFormat="1">
      <c r="AS19" s="127"/>
    </row>
    <row r="20" spans="1:45" s="336" customFormat="1" ht="18" customHeight="1">
      <c r="A20" s="341" t="str">
        <f>"B) "&amp;'PART 1 Status assessment'!B21</f>
        <v>B) Final energy imported into the system boundary ("Import")</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row>
    <row r="21" spans="1:45" s="332" customFormat="1" ht="15" customHeight="1">
      <c r="A21" s="342" t="str">
        <f>HLOOKUP(Start!$B$14,Sprachen_allg!B:Z,ROWS(Sprachen_allg!1:374),FALSE)</f>
        <v>Electrical Energy - Drop-Down Selection (german default)</v>
      </c>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row>
    <row r="22" spans="1:45" s="14" customFormat="1">
      <c r="AS22" s="127"/>
    </row>
    <row r="23" spans="1:45" s="14" customFormat="1">
      <c r="B23" s="529" t="str">
        <f>HLOOKUP(Start!$B$14,Sprachen_allg!B:Z,ROWS(Sprachen_allg!1:375),FALSE)</f>
        <v>Electricity Mix Germany</v>
      </c>
      <c r="C23" s="242" t="s">
        <v>164</v>
      </c>
      <c r="D23" s="248">
        <v>0</v>
      </c>
      <c r="E23" s="249" t="s">
        <v>348</v>
      </c>
      <c r="F23" s="253" t="s">
        <v>516</v>
      </c>
      <c r="G23" s="253"/>
      <c r="H23" s="445">
        <v>0.59109999999999996</v>
      </c>
      <c r="I23" s="445">
        <v>0.53969999999999996</v>
      </c>
      <c r="J23" s="446">
        <f>I23-($I$23-$K$23)/2</f>
        <v>0.55725000000000002</v>
      </c>
      <c r="K23" s="445">
        <v>0.57479999999999998</v>
      </c>
      <c r="L23" s="440">
        <v>0.53200000000000003</v>
      </c>
      <c r="M23" s="447">
        <f>(L23+N23)/2</f>
        <v>0.56069999999999998</v>
      </c>
      <c r="N23" s="440">
        <v>0.58940000000000003</v>
      </c>
      <c r="O23" s="446">
        <f t="shared" ref="O23:W23" si="3">N23-($N$23-$X$23)/10</f>
        <v>0.58074000000000003</v>
      </c>
      <c r="P23" s="446">
        <f t="shared" si="3"/>
        <v>0.57208000000000003</v>
      </c>
      <c r="Q23" s="446">
        <f t="shared" si="3"/>
        <v>0.56342000000000003</v>
      </c>
      <c r="R23" s="446">
        <f t="shared" si="3"/>
        <v>0.55476000000000003</v>
      </c>
      <c r="S23" s="446">
        <f t="shared" si="3"/>
        <v>0.54610000000000003</v>
      </c>
      <c r="T23" s="446">
        <f t="shared" si="3"/>
        <v>0.53744000000000003</v>
      </c>
      <c r="U23" s="446">
        <f t="shared" si="3"/>
        <v>0.52878000000000003</v>
      </c>
      <c r="V23" s="446">
        <f t="shared" si="3"/>
        <v>0.52012000000000003</v>
      </c>
      <c r="W23" s="446">
        <f t="shared" si="3"/>
        <v>0.51146000000000003</v>
      </c>
      <c r="X23" s="440">
        <v>0.50280000000000002</v>
      </c>
      <c r="Y23" s="446">
        <f t="shared" ref="Y23:AG23" si="4">X23-($X$23-$AH$23)/10</f>
        <v>0.49388000000000004</v>
      </c>
      <c r="Z23" s="446">
        <f t="shared" si="4"/>
        <v>0.48496000000000006</v>
      </c>
      <c r="AA23" s="446">
        <f t="shared" si="4"/>
        <v>0.47604000000000007</v>
      </c>
      <c r="AB23" s="446">
        <f t="shared" si="4"/>
        <v>0.46712000000000009</v>
      </c>
      <c r="AC23" s="446">
        <f t="shared" si="4"/>
        <v>0.45820000000000011</v>
      </c>
      <c r="AD23" s="446">
        <f t="shared" si="4"/>
        <v>0.44928000000000012</v>
      </c>
      <c r="AE23" s="446">
        <f t="shared" si="4"/>
        <v>0.44036000000000014</v>
      </c>
      <c r="AF23" s="446">
        <f t="shared" si="4"/>
        <v>0.43144000000000016</v>
      </c>
      <c r="AG23" s="446">
        <f t="shared" si="4"/>
        <v>0.42252000000000017</v>
      </c>
      <c r="AH23" s="440">
        <v>0.41360000000000002</v>
      </c>
      <c r="AI23" s="446">
        <f t="shared" ref="AI23:AQ23" si="5">AH23-($AH$23-$AR$23)/10</f>
        <v>0.40762000000000004</v>
      </c>
      <c r="AJ23" s="446">
        <f t="shared" si="5"/>
        <v>0.40164000000000005</v>
      </c>
      <c r="AK23" s="446">
        <f t="shared" si="5"/>
        <v>0.39566000000000007</v>
      </c>
      <c r="AL23" s="446">
        <f t="shared" si="5"/>
        <v>0.38968000000000008</v>
      </c>
      <c r="AM23" s="446">
        <f t="shared" si="5"/>
        <v>0.3837000000000001</v>
      </c>
      <c r="AN23" s="446">
        <f t="shared" si="5"/>
        <v>0.37772000000000011</v>
      </c>
      <c r="AO23" s="446">
        <f t="shared" si="5"/>
        <v>0.37174000000000013</v>
      </c>
      <c r="AP23" s="446">
        <f t="shared" si="5"/>
        <v>0.36576000000000014</v>
      </c>
      <c r="AQ23" s="446">
        <f t="shared" si="5"/>
        <v>0.35978000000000016</v>
      </c>
      <c r="AR23" s="440">
        <v>0.3538</v>
      </c>
      <c r="AS23" s="127"/>
    </row>
    <row r="24" spans="1:45" s="14" customFormat="1">
      <c r="B24" s="364" t="str">
        <f>IF(ISBLANK('ANNEX 2 Specific Factors'!C18),'ANNEX 2 Specific Factors'!B17,'ANNEX 2 Specific Factors'!C18)</f>
        <v>'Green Electricity'-Mix 1 (supplier-specific)</v>
      </c>
      <c r="C24" s="242" t="s">
        <v>164</v>
      </c>
      <c r="D24" s="250">
        <v>1</v>
      </c>
      <c r="E24" s="249" t="s">
        <v>348</v>
      </c>
      <c r="F24" s="363" t="str">
        <f>IF('ANNEX 2 Specific Factors'!C20=Spezifisch,IF('ANNEX 2 Specific Factors'!C25="","Datenquelle eintragen",'ANNEX 2 Specific Factors'!C25),IF('ANNEX 2 Specific Factors'!C20=Prozentual,"GaBi-/ÖKOBAUDAT-Datenbank",""))</f>
        <v/>
      </c>
      <c r="G24" s="320" t="str">
        <f>IF('ANNEX 2 Specific Factors'!C20=Prozentual,IF(ISNUMBER('ANNEX 2 Specific Factors'!E33),'ANNEX 2 Specific Factors'!E33,""),IF('ANNEX 2 Specific Factors'!C20=Spezifisch,IF(ISNUMBER('ANNEX 2 Specific Factors'!C24),'ANNEX 2 Specific Factors'!C24,""),""))</f>
        <v/>
      </c>
      <c r="H24" s="443" t="str">
        <f t="shared" ref="H24:H29" si="6">IF(G24="",TextAx2,G24)</f>
        <v>Calculation in ANNEX 2</v>
      </c>
      <c r="I24" s="443" t="str">
        <f t="shared" ref="I24:I28" si="7">H24</f>
        <v>Calculation in ANNEX 2</v>
      </c>
      <c r="J24" s="443" t="str">
        <f t="shared" ref="J24:AR28" si="8">I24</f>
        <v>Calculation in ANNEX 2</v>
      </c>
      <c r="K24" s="443" t="str">
        <f t="shared" si="8"/>
        <v>Calculation in ANNEX 2</v>
      </c>
      <c r="L24" s="443" t="str">
        <f t="shared" si="8"/>
        <v>Calculation in ANNEX 2</v>
      </c>
      <c r="M24" s="444" t="str">
        <f t="shared" si="8"/>
        <v>Calculation in ANNEX 2</v>
      </c>
      <c r="N24" s="443" t="str">
        <f>M24</f>
        <v>Calculation in ANNEX 2</v>
      </c>
      <c r="O24" s="443" t="str">
        <f t="shared" si="8"/>
        <v>Calculation in ANNEX 2</v>
      </c>
      <c r="P24" s="443" t="str">
        <f t="shared" si="8"/>
        <v>Calculation in ANNEX 2</v>
      </c>
      <c r="Q24" s="443" t="str">
        <f t="shared" si="8"/>
        <v>Calculation in ANNEX 2</v>
      </c>
      <c r="R24" s="443" t="str">
        <f t="shared" si="8"/>
        <v>Calculation in ANNEX 2</v>
      </c>
      <c r="S24" s="443" t="str">
        <f t="shared" si="8"/>
        <v>Calculation in ANNEX 2</v>
      </c>
      <c r="T24" s="443" t="str">
        <f t="shared" si="8"/>
        <v>Calculation in ANNEX 2</v>
      </c>
      <c r="U24" s="443" t="str">
        <f t="shared" si="8"/>
        <v>Calculation in ANNEX 2</v>
      </c>
      <c r="V24" s="443" t="str">
        <f t="shared" si="8"/>
        <v>Calculation in ANNEX 2</v>
      </c>
      <c r="W24" s="443" t="str">
        <f t="shared" si="8"/>
        <v>Calculation in ANNEX 2</v>
      </c>
      <c r="X24" s="443" t="str">
        <f t="shared" si="8"/>
        <v>Calculation in ANNEX 2</v>
      </c>
      <c r="Y24" s="443" t="str">
        <f t="shared" si="8"/>
        <v>Calculation in ANNEX 2</v>
      </c>
      <c r="Z24" s="443" t="str">
        <f t="shared" si="8"/>
        <v>Calculation in ANNEX 2</v>
      </c>
      <c r="AA24" s="443" t="str">
        <f t="shared" si="8"/>
        <v>Calculation in ANNEX 2</v>
      </c>
      <c r="AB24" s="443" t="str">
        <f t="shared" si="8"/>
        <v>Calculation in ANNEX 2</v>
      </c>
      <c r="AC24" s="443" t="str">
        <f t="shared" si="8"/>
        <v>Calculation in ANNEX 2</v>
      </c>
      <c r="AD24" s="443" t="str">
        <f t="shared" si="8"/>
        <v>Calculation in ANNEX 2</v>
      </c>
      <c r="AE24" s="443" t="str">
        <f t="shared" si="8"/>
        <v>Calculation in ANNEX 2</v>
      </c>
      <c r="AF24" s="443" t="str">
        <f t="shared" si="8"/>
        <v>Calculation in ANNEX 2</v>
      </c>
      <c r="AG24" s="443" t="str">
        <f t="shared" si="8"/>
        <v>Calculation in ANNEX 2</v>
      </c>
      <c r="AH24" s="443" t="str">
        <f t="shared" si="8"/>
        <v>Calculation in ANNEX 2</v>
      </c>
      <c r="AI24" s="443" t="str">
        <f t="shared" si="8"/>
        <v>Calculation in ANNEX 2</v>
      </c>
      <c r="AJ24" s="443" t="str">
        <f t="shared" si="8"/>
        <v>Calculation in ANNEX 2</v>
      </c>
      <c r="AK24" s="443" t="str">
        <f t="shared" si="8"/>
        <v>Calculation in ANNEX 2</v>
      </c>
      <c r="AL24" s="443" t="str">
        <f t="shared" si="8"/>
        <v>Calculation in ANNEX 2</v>
      </c>
      <c r="AM24" s="443" t="str">
        <f t="shared" si="8"/>
        <v>Calculation in ANNEX 2</v>
      </c>
      <c r="AN24" s="443" t="str">
        <f t="shared" si="8"/>
        <v>Calculation in ANNEX 2</v>
      </c>
      <c r="AO24" s="443" t="str">
        <f t="shared" si="8"/>
        <v>Calculation in ANNEX 2</v>
      </c>
      <c r="AP24" s="443" t="str">
        <f t="shared" si="8"/>
        <v>Calculation in ANNEX 2</v>
      </c>
      <c r="AQ24" s="443" t="str">
        <f t="shared" si="8"/>
        <v>Calculation in ANNEX 2</v>
      </c>
      <c r="AR24" s="443" t="str">
        <f t="shared" si="8"/>
        <v>Calculation in ANNEX 2</v>
      </c>
      <c r="AS24" s="127" t="s">
        <v>540</v>
      </c>
    </row>
    <row r="25" spans="1:45" s="14" customFormat="1">
      <c r="B25" s="364" t="str">
        <f>IF(ISBLANK('ANNEX 2 Specific Factors'!C37),'ANNEX 2 Specific Factors'!B36,'ANNEX 2 Specific Factors'!C37)</f>
        <v>'Green Electricity'-Mix 2 (supplier-specific)</v>
      </c>
      <c r="C25" s="242" t="s">
        <v>164</v>
      </c>
      <c r="D25" s="250">
        <v>1</v>
      </c>
      <c r="E25" s="249" t="s">
        <v>348</v>
      </c>
      <c r="F25" s="363" t="str">
        <f>IF('ANNEX 2 Specific Factors'!C39=Spezifisch,IF('ANNEX 2 Specific Factors'!C44="","Datenquelle eintragen",'ANNEX 2 Specific Factors'!C44),IF('ANNEX 2 Specific Factors'!C39=Prozentual,"GaBi-/ÖKOBAUDAT-Datenbank",""))</f>
        <v/>
      </c>
      <c r="G25" s="320" t="str">
        <f>IF('ANNEX 2 Specific Factors'!C39=Prozentual,IF(ISNUMBER('ANNEX 2 Specific Factors'!E52),'ANNEX 2 Specific Factors'!E52,""),IF('ANNEX 2 Specific Factors'!C39=Spezifisch,IF(ISNUMBER('ANNEX 2 Specific Factors'!C43),'ANNEX 2 Specific Factors'!C43,""),""))</f>
        <v/>
      </c>
      <c r="H25" s="443" t="str">
        <f t="shared" si="6"/>
        <v>Calculation in ANNEX 2</v>
      </c>
      <c r="I25" s="443" t="str">
        <f t="shared" ref="I25:X25" si="9">H25</f>
        <v>Calculation in ANNEX 2</v>
      </c>
      <c r="J25" s="443" t="str">
        <f t="shared" si="9"/>
        <v>Calculation in ANNEX 2</v>
      </c>
      <c r="K25" s="443" t="str">
        <f t="shared" si="9"/>
        <v>Calculation in ANNEX 2</v>
      </c>
      <c r="L25" s="443" t="str">
        <f t="shared" si="9"/>
        <v>Calculation in ANNEX 2</v>
      </c>
      <c r="M25" s="444" t="str">
        <f t="shared" si="9"/>
        <v>Calculation in ANNEX 2</v>
      </c>
      <c r="N25" s="443" t="str">
        <f>M25</f>
        <v>Calculation in ANNEX 2</v>
      </c>
      <c r="O25" s="443" t="str">
        <f t="shared" si="9"/>
        <v>Calculation in ANNEX 2</v>
      </c>
      <c r="P25" s="443" t="str">
        <f t="shared" si="9"/>
        <v>Calculation in ANNEX 2</v>
      </c>
      <c r="Q25" s="443" t="str">
        <f t="shared" si="9"/>
        <v>Calculation in ANNEX 2</v>
      </c>
      <c r="R25" s="443" t="str">
        <f t="shared" si="9"/>
        <v>Calculation in ANNEX 2</v>
      </c>
      <c r="S25" s="443" t="str">
        <f t="shared" si="9"/>
        <v>Calculation in ANNEX 2</v>
      </c>
      <c r="T25" s="443" t="str">
        <f t="shared" si="9"/>
        <v>Calculation in ANNEX 2</v>
      </c>
      <c r="U25" s="443" t="str">
        <f t="shared" si="9"/>
        <v>Calculation in ANNEX 2</v>
      </c>
      <c r="V25" s="443" t="str">
        <f t="shared" si="9"/>
        <v>Calculation in ANNEX 2</v>
      </c>
      <c r="W25" s="443" t="str">
        <f t="shared" si="9"/>
        <v>Calculation in ANNEX 2</v>
      </c>
      <c r="X25" s="443" t="str">
        <f t="shared" si="9"/>
        <v>Calculation in ANNEX 2</v>
      </c>
      <c r="Y25" s="443" t="str">
        <f t="shared" si="8"/>
        <v>Calculation in ANNEX 2</v>
      </c>
      <c r="Z25" s="443" t="str">
        <f t="shared" si="8"/>
        <v>Calculation in ANNEX 2</v>
      </c>
      <c r="AA25" s="443" t="str">
        <f t="shared" si="8"/>
        <v>Calculation in ANNEX 2</v>
      </c>
      <c r="AB25" s="443" t="str">
        <f t="shared" si="8"/>
        <v>Calculation in ANNEX 2</v>
      </c>
      <c r="AC25" s="443" t="str">
        <f t="shared" si="8"/>
        <v>Calculation in ANNEX 2</v>
      </c>
      <c r="AD25" s="443" t="str">
        <f t="shared" si="8"/>
        <v>Calculation in ANNEX 2</v>
      </c>
      <c r="AE25" s="443" t="str">
        <f t="shared" si="8"/>
        <v>Calculation in ANNEX 2</v>
      </c>
      <c r="AF25" s="443" t="str">
        <f t="shared" si="8"/>
        <v>Calculation in ANNEX 2</v>
      </c>
      <c r="AG25" s="443" t="str">
        <f t="shared" si="8"/>
        <v>Calculation in ANNEX 2</v>
      </c>
      <c r="AH25" s="443" t="str">
        <f t="shared" si="8"/>
        <v>Calculation in ANNEX 2</v>
      </c>
      <c r="AI25" s="443" t="str">
        <f t="shared" si="8"/>
        <v>Calculation in ANNEX 2</v>
      </c>
      <c r="AJ25" s="443" t="str">
        <f t="shared" si="8"/>
        <v>Calculation in ANNEX 2</v>
      </c>
      <c r="AK25" s="443" t="str">
        <f t="shared" si="8"/>
        <v>Calculation in ANNEX 2</v>
      </c>
      <c r="AL25" s="443" t="str">
        <f t="shared" si="8"/>
        <v>Calculation in ANNEX 2</v>
      </c>
      <c r="AM25" s="443" t="str">
        <f t="shared" si="8"/>
        <v>Calculation in ANNEX 2</v>
      </c>
      <c r="AN25" s="443" t="str">
        <f t="shared" si="8"/>
        <v>Calculation in ANNEX 2</v>
      </c>
      <c r="AO25" s="443" t="str">
        <f t="shared" si="8"/>
        <v>Calculation in ANNEX 2</v>
      </c>
      <c r="AP25" s="443" t="str">
        <f t="shared" si="8"/>
        <v>Calculation in ANNEX 2</v>
      </c>
      <c r="AQ25" s="443" t="str">
        <f t="shared" si="8"/>
        <v>Calculation in ANNEX 2</v>
      </c>
      <c r="AR25" s="443" t="str">
        <f t="shared" si="8"/>
        <v>Calculation in ANNEX 2</v>
      </c>
      <c r="AS25" s="127" t="s">
        <v>540</v>
      </c>
    </row>
    <row r="26" spans="1:45" s="14" customFormat="1">
      <c r="B26" s="364" t="str">
        <f>IF(ISBLANK('ANNEX 2 Specific Factors'!C56),'ANNEX 2 Specific Factors'!B55,'ANNEX 2 Specific Factors'!C56)</f>
        <v>'Green Electricity'-Mix 3 (supplier-specific)</v>
      </c>
      <c r="C26" s="242" t="s">
        <v>164</v>
      </c>
      <c r="D26" s="250">
        <v>1</v>
      </c>
      <c r="E26" s="251" t="s">
        <v>348</v>
      </c>
      <c r="F26" s="363" t="str">
        <f>IF('ANNEX 2 Specific Factors'!C58=Spezifisch,IF('ANNEX 2 Specific Factors'!C63="","Datenquelle eintragen",'ANNEX 2 Specific Factors'!C63),IF('ANNEX 2 Specific Factors'!C58=Prozentual,"GaBi-/ÖKOBAUDAT-Datenbank",""))</f>
        <v/>
      </c>
      <c r="G26" s="320" t="str">
        <f>IF('ANNEX 2 Specific Factors'!C58=Prozentual,IF(ISNUMBER('ANNEX 2 Specific Factors'!E71),'ANNEX 2 Specific Factors'!E71,""),IF('ANNEX 2 Specific Factors'!C58=Spezifisch,IF(ISNUMBER('ANNEX 2 Specific Factors'!C62),'ANNEX 2 Specific Factors'!C62,""),""))</f>
        <v/>
      </c>
      <c r="H26" s="443" t="str">
        <f t="shared" si="6"/>
        <v>Calculation in ANNEX 2</v>
      </c>
      <c r="I26" s="443" t="str">
        <f t="shared" si="7"/>
        <v>Calculation in ANNEX 2</v>
      </c>
      <c r="J26" s="443" t="str">
        <f t="shared" si="8"/>
        <v>Calculation in ANNEX 2</v>
      </c>
      <c r="K26" s="443" t="str">
        <f t="shared" si="8"/>
        <v>Calculation in ANNEX 2</v>
      </c>
      <c r="L26" s="443" t="str">
        <f t="shared" si="8"/>
        <v>Calculation in ANNEX 2</v>
      </c>
      <c r="M26" s="444" t="str">
        <f t="shared" si="8"/>
        <v>Calculation in ANNEX 2</v>
      </c>
      <c r="N26" s="443" t="str">
        <f>M26</f>
        <v>Calculation in ANNEX 2</v>
      </c>
      <c r="O26" s="443" t="str">
        <f t="shared" si="8"/>
        <v>Calculation in ANNEX 2</v>
      </c>
      <c r="P26" s="443" t="str">
        <f t="shared" si="8"/>
        <v>Calculation in ANNEX 2</v>
      </c>
      <c r="Q26" s="443" t="str">
        <f t="shared" si="8"/>
        <v>Calculation in ANNEX 2</v>
      </c>
      <c r="R26" s="443" t="str">
        <f t="shared" si="8"/>
        <v>Calculation in ANNEX 2</v>
      </c>
      <c r="S26" s="443" t="str">
        <f t="shared" si="8"/>
        <v>Calculation in ANNEX 2</v>
      </c>
      <c r="T26" s="443" t="str">
        <f t="shared" si="8"/>
        <v>Calculation in ANNEX 2</v>
      </c>
      <c r="U26" s="443" t="str">
        <f t="shared" si="8"/>
        <v>Calculation in ANNEX 2</v>
      </c>
      <c r="V26" s="443" t="str">
        <f t="shared" si="8"/>
        <v>Calculation in ANNEX 2</v>
      </c>
      <c r="W26" s="443" t="str">
        <f t="shared" si="8"/>
        <v>Calculation in ANNEX 2</v>
      </c>
      <c r="X26" s="443" t="str">
        <f t="shared" si="8"/>
        <v>Calculation in ANNEX 2</v>
      </c>
      <c r="Y26" s="443" t="str">
        <f t="shared" si="8"/>
        <v>Calculation in ANNEX 2</v>
      </c>
      <c r="Z26" s="443" t="str">
        <f t="shared" si="8"/>
        <v>Calculation in ANNEX 2</v>
      </c>
      <c r="AA26" s="443" t="str">
        <f t="shared" si="8"/>
        <v>Calculation in ANNEX 2</v>
      </c>
      <c r="AB26" s="443" t="str">
        <f t="shared" si="8"/>
        <v>Calculation in ANNEX 2</v>
      </c>
      <c r="AC26" s="443" t="str">
        <f t="shared" si="8"/>
        <v>Calculation in ANNEX 2</v>
      </c>
      <c r="AD26" s="443" t="str">
        <f t="shared" si="8"/>
        <v>Calculation in ANNEX 2</v>
      </c>
      <c r="AE26" s="443" t="str">
        <f t="shared" si="8"/>
        <v>Calculation in ANNEX 2</v>
      </c>
      <c r="AF26" s="443" t="str">
        <f t="shared" si="8"/>
        <v>Calculation in ANNEX 2</v>
      </c>
      <c r="AG26" s="443" t="str">
        <f t="shared" si="8"/>
        <v>Calculation in ANNEX 2</v>
      </c>
      <c r="AH26" s="443" t="str">
        <f t="shared" si="8"/>
        <v>Calculation in ANNEX 2</v>
      </c>
      <c r="AI26" s="443" t="str">
        <f t="shared" si="8"/>
        <v>Calculation in ANNEX 2</v>
      </c>
      <c r="AJ26" s="443" t="str">
        <f t="shared" si="8"/>
        <v>Calculation in ANNEX 2</v>
      </c>
      <c r="AK26" s="443" t="str">
        <f t="shared" si="8"/>
        <v>Calculation in ANNEX 2</v>
      </c>
      <c r="AL26" s="443" t="str">
        <f t="shared" si="8"/>
        <v>Calculation in ANNEX 2</v>
      </c>
      <c r="AM26" s="443" t="str">
        <f t="shared" si="8"/>
        <v>Calculation in ANNEX 2</v>
      </c>
      <c r="AN26" s="443" t="str">
        <f t="shared" si="8"/>
        <v>Calculation in ANNEX 2</v>
      </c>
      <c r="AO26" s="443" t="str">
        <f t="shared" si="8"/>
        <v>Calculation in ANNEX 2</v>
      </c>
      <c r="AP26" s="443" t="str">
        <f t="shared" si="8"/>
        <v>Calculation in ANNEX 2</v>
      </c>
      <c r="AQ26" s="443" t="str">
        <f t="shared" si="8"/>
        <v>Calculation in ANNEX 2</v>
      </c>
      <c r="AR26" s="443" t="str">
        <f t="shared" si="8"/>
        <v>Calculation in ANNEX 2</v>
      </c>
      <c r="AS26" s="127" t="s">
        <v>540</v>
      </c>
    </row>
    <row r="27" spans="1:45" s="14" customFormat="1">
      <c r="B27" s="364" t="str">
        <f>IF(ISBLANK('ANNEX 2 Specific Factors'!C77),'ANNEX 2 Specific Factors'!B76,'ANNEX 2 Specific Factors'!C77)</f>
        <v>Emission factor 1 (project-specific)</v>
      </c>
      <c r="C27" s="242" t="s">
        <v>164</v>
      </c>
      <c r="D27" s="252">
        <f>'ANNEX 2 Specific Factors'!E78</f>
        <v>0</v>
      </c>
      <c r="E27" s="249" t="s">
        <v>348</v>
      </c>
      <c r="F27" s="363" t="str">
        <f>IF('ANNEX 2 Specific Factors'!C83="","",'ANNEX 2 Specific Factors'!C83)</f>
        <v/>
      </c>
      <c r="G27" s="320" t="str">
        <f>IF(ISBLANK('ANNEX 2 Specific Factors'!C82),"",'ANNEX 2 Specific Factors'!C82)</f>
        <v/>
      </c>
      <c r="H27" s="443" t="str">
        <f t="shared" si="6"/>
        <v>Calculation in ANNEX 2</v>
      </c>
      <c r="I27" s="443" t="str">
        <f t="shared" si="7"/>
        <v>Calculation in ANNEX 2</v>
      </c>
      <c r="J27" s="443" t="str">
        <f t="shared" si="8"/>
        <v>Calculation in ANNEX 2</v>
      </c>
      <c r="K27" s="443" t="str">
        <f t="shared" si="8"/>
        <v>Calculation in ANNEX 2</v>
      </c>
      <c r="L27" s="443" t="str">
        <f t="shared" si="8"/>
        <v>Calculation in ANNEX 2</v>
      </c>
      <c r="M27" s="444" t="str">
        <f t="shared" si="8"/>
        <v>Calculation in ANNEX 2</v>
      </c>
      <c r="N27" s="443" t="str">
        <f t="shared" si="8"/>
        <v>Calculation in ANNEX 2</v>
      </c>
      <c r="O27" s="443" t="str">
        <f t="shared" si="8"/>
        <v>Calculation in ANNEX 2</v>
      </c>
      <c r="P27" s="443" t="str">
        <f t="shared" si="8"/>
        <v>Calculation in ANNEX 2</v>
      </c>
      <c r="Q27" s="443" t="str">
        <f t="shared" si="8"/>
        <v>Calculation in ANNEX 2</v>
      </c>
      <c r="R27" s="443" t="str">
        <f t="shared" si="8"/>
        <v>Calculation in ANNEX 2</v>
      </c>
      <c r="S27" s="443" t="str">
        <f t="shared" si="8"/>
        <v>Calculation in ANNEX 2</v>
      </c>
      <c r="T27" s="443" t="str">
        <f t="shared" si="8"/>
        <v>Calculation in ANNEX 2</v>
      </c>
      <c r="U27" s="443" t="str">
        <f t="shared" si="8"/>
        <v>Calculation in ANNEX 2</v>
      </c>
      <c r="V27" s="443" t="str">
        <f t="shared" si="8"/>
        <v>Calculation in ANNEX 2</v>
      </c>
      <c r="W27" s="443" t="str">
        <f t="shared" si="8"/>
        <v>Calculation in ANNEX 2</v>
      </c>
      <c r="X27" s="443" t="str">
        <f t="shared" si="8"/>
        <v>Calculation in ANNEX 2</v>
      </c>
      <c r="Y27" s="443" t="str">
        <f t="shared" si="8"/>
        <v>Calculation in ANNEX 2</v>
      </c>
      <c r="Z27" s="443" t="str">
        <f t="shared" si="8"/>
        <v>Calculation in ANNEX 2</v>
      </c>
      <c r="AA27" s="443" t="str">
        <f t="shared" si="8"/>
        <v>Calculation in ANNEX 2</v>
      </c>
      <c r="AB27" s="443" t="str">
        <f t="shared" si="8"/>
        <v>Calculation in ANNEX 2</v>
      </c>
      <c r="AC27" s="443" t="str">
        <f t="shared" si="8"/>
        <v>Calculation in ANNEX 2</v>
      </c>
      <c r="AD27" s="443" t="str">
        <f t="shared" si="8"/>
        <v>Calculation in ANNEX 2</v>
      </c>
      <c r="AE27" s="443" t="str">
        <f t="shared" si="8"/>
        <v>Calculation in ANNEX 2</v>
      </c>
      <c r="AF27" s="443" t="str">
        <f t="shared" si="8"/>
        <v>Calculation in ANNEX 2</v>
      </c>
      <c r="AG27" s="443" t="str">
        <f t="shared" si="8"/>
        <v>Calculation in ANNEX 2</v>
      </c>
      <c r="AH27" s="443" t="str">
        <f t="shared" si="8"/>
        <v>Calculation in ANNEX 2</v>
      </c>
      <c r="AI27" s="443" t="str">
        <f t="shared" si="8"/>
        <v>Calculation in ANNEX 2</v>
      </c>
      <c r="AJ27" s="443" t="str">
        <f t="shared" si="8"/>
        <v>Calculation in ANNEX 2</v>
      </c>
      <c r="AK27" s="443" t="str">
        <f t="shared" si="8"/>
        <v>Calculation in ANNEX 2</v>
      </c>
      <c r="AL27" s="443" t="str">
        <f t="shared" si="8"/>
        <v>Calculation in ANNEX 2</v>
      </c>
      <c r="AM27" s="443" t="str">
        <f t="shared" si="8"/>
        <v>Calculation in ANNEX 2</v>
      </c>
      <c r="AN27" s="443" t="str">
        <f t="shared" si="8"/>
        <v>Calculation in ANNEX 2</v>
      </c>
      <c r="AO27" s="443" t="str">
        <f t="shared" si="8"/>
        <v>Calculation in ANNEX 2</v>
      </c>
      <c r="AP27" s="443" t="str">
        <f t="shared" si="8"/>
        <v>Calculation in ANNEX 2</v>
      </c>
      <c r="AQ27" s="443" t="str">
        <f t="shared" si="8"/>
        <v>Calculation in ANNEX 2</v>
      </c>
      <c r="AR27" s="443" t="str">
        <f t="shared" si="8"/>
        <v>Calculation in ANNEX 2</v>
      </c>
      <c r="AS27" s="127" t="s">
        <v>540</v>
      </c>
    </row>
    <row r="28" spans="1:45" s="14" customFormat="1">
      <c r="B28" s="364" t="str">
        <f>IF(ISBLANK('ANNEX 2 Specific Factors'!C86),'ANNEX 2 Specific Factors'!B85,'ANNEX 2 Specific Factors'!C86)</f>
        <v>Emission factor 2 (project-specific)</v>
      </c>
      <c r="C28" s="242" t="s">
        <v>164</v>
      </c>
      <c r="D28" s="252">
        <f>'ANNEX 2 Specific Factors'!E87</f>
        <v>0</v>
      </c>
      <c r="E28" s="249" t="s">
        <v>348</v>
      </c>
      <c r="F28" s="363" t="str">
        <f>IF('ANNEX 2 Specific Factors'!C92="","",'ANNEX 2 Specific Factors'!C92)</f>
        <v/>
      </c>
      <c r="G28" s="320" t="str">
        <f>IF(ISBLANK('ANNEX 2 Specific Factors'!C91),"",'ANNEX 2 Specific Factors'!C91)</f>
        <v/>
      </c>
      <c r="H28" s="443" t="str">
        <f t="shared" si="6"/>
        <v>Calculation in ANNEX 2</v>
      </c>
      <c r="I28" s="443" t="str">
        <f t="shared" si="7"/>
        <v>Calculation in ANNEX 2</v>
      </c>
      <c r="J28" s="443" t="str">
        <f t="shared" si="8"/>
        <v>Calculation in ANNEX 2</v>
      </c>
      <c r="K28" s="443" t="str">
        <f t="shared" si="8"/>
        <v>Calculation in ANNEX 2</v>
      </c>
      <c r="L28" s="443" t="str">
        <f t="shared" si="8"/>
        <v>Calculation in ANNEX 2</v>
      </c>
      <c r="M28" s="444" t="str">
        <f t="shared" si="8"/>
        <v>Calculation in ANNEX 2</v>
      </c>
      <c r="N28" s="443" t="str">
        <f t="shared" si="8"/>
        <v>Calculation in ANNEX 2</v>
      </c>
      <c r="O28" s="443" t="str">
        <f t="shared" si="8"/>
        <v>Calculation in ANNEX 2</v>
      </c>
      <c r="P28" s="443" t="str">
        <f t="shared" si="8"/>
        <v>Calculation in ANNEX 2</v>
      </c>
      <c r="Q28" s="443" t="str">
        <f t="shared" si="8"/>
        <v>Calculation in ANNEX 2</v>
      </c>
      <c r="R28" s="443" t="str">
        <f t="shared" si="8"/>
        <v>Calculation in ANNEX 2</v>
      </c>
      <c r="S28" s="443" t="str">
        <f t="shared" si="8"/>
        <v>Calculation in ANNEX 2</v>
      </c>
      <c r="T28" s="443" t="str">
        <f t="shared" si="8"/>
        <v>Calculation in ANNEX 2</v>
      </c>
      <c r="U28" s="443" t="str">
        <f t="shared" si="8"/>
        <v>Calculation in ANNEX 2</v>
      </c>
      <c r="V28" s="443" t="str">
        <f t="shared" si="8"/>
        <v>Calculation in ANNEX 2</v>
      </c>
      <c r="W28" s="443" t="str">
        <f t="shared" si="8"/>
        <v>Calculation in ANNEX 2</v>
      </c>
      <c r="X28" s="443" t="str">
        <f t="shared" si="8"/>
        <v>Calculation in ANNEX 2</v>
      </c>
      <c r="Y28" s="443" t="str">
        <f t="shared" si="8"/>
        <v>Calculation in ANNEX 2</v>
      </c>
      <c r="Z28" s="443" t="str">
        <f t="shared" si="8"/>
        <v>Calculation in ANNEX 2</v>
      </c>
      <c r="AA28" s="443" t="str">
        <f t="shared" si="8"/>
        <v>Calculation in ANNEX 2</v>
      </c>
      <c r="AB28" s="443" t="str">
        <f t="shared" si="8"/>
        <v>Calculation in ANNEX 2</v>
      </c>
      <c r="AC28" s="443" t="str">
        <f t="shared" si="8"/>
        <v>Calculation in ANNEX 2</v>
      </c>
      <c r="AD28" s="443" t="str">
        <f t="shared" si="8"/>
        <v>Calculation in ANNEX 2</v>
      </c>
      <c r="AE28" s="443" t="str">
        <f t="shared" si="8"/>
        <v>Calculation in ANNEX 2</v>
      </c>
      <c r="AF28" s="443" t="str">
        <f t="shared" si="8"/>
        <v>Calculation in ANNEX 2</v>
      </c>
      <c r="AG28" s="443" t="str">
        <f t="shared" si="8"/>
        <v>Calculation in ANNEX 2</v>
      </c>
      <c r="AH28" s="443" t="str">
        <f t="shared" si="8"/>
        <v>Calculation in ANNEX 2</v>
      </c>
      <c r="AI28" s="443" t="str">
        <f t="shared" ref="I28:AR29" si="10">AH28</f>
        <v>Calculation in ANNEX 2</v>
      </c>
      <c r="AJ28" s="443" t="str">
        <f t="shared" si="10"/>
        <v>Calculation in ANNEX 2</v>
      </c>
      <c r="AK28" s="443" t="str">
        <f t="shared" si="10"/>
        <v>Calculation in ANNEX 2</v>
      </c>
      <c r="AL28" s="443" t="str">
        <f t="shared" si="10"/>
        <v>Calculation in ANNEX 2</v>
      </c>
      <c r="AM28" s="443" t="str">
        <f t="shared" si="10"/>
        <v>Calculation in ANNEX 2</v>
      </c>
      <c r="AN28" s="443" t="str">
        <f t="shared" si="10"/>
        <v>Calculation in ANNEX 2</v>
      </c>
      <c r="AO28" s="443" t="str">
        <f t="shared" si="10"/>
        <v>Calculation in ANNEX 2</v>
      </c>
      <c r="AP28" s="443" t="str">
        <f t="shared" si="10"/>
        <v>Calculation in ANNEX 2</v>
      </c>
      <c r="AQ28" s="443" t="str">
        <f t="shared" si="10"/>
        <v>Calculation in ANNEX 2</v>
      </c>
      <c r="AR28" s="443" t="str">
        <f t="shared" si="10"/>
        <v>Calculation in ANNEX 2</v>
      </c>
      <c r="AS28" s="127" t="s">
        <v>540</v>
      </c>
    </row>
    <row r="29" spans="1:45" s="14" customFormat="1">
      <c r="B29" s="364" t="str">
        <f>IF(ISBLANK('ANNEX 2 Specific Factors'!C95),'ANNEX 2 Specific Factors'!B94,'ANNEX 2 Specific Factors'!C95)</f>
        <v>Emission factor 3 (project-specific)</v>
      </c>
      <c r="C29" s="242" t="s">
        <v>164</v>
      </c>
      <c r="D29" s="252">
        <f>'ANNEX 2 Specific Factors'!E96</f>
        <v>0</v>
      </c>
      <c r="E29" s="249" t="s">
        <v>348</v>
      </c>
      <c r="F29" s="363" t="str">
        <f>IF('ANNEX 2 Specific Factors'!C101="","",'ANNEX 2 Specific Factors'!C101)</f>
        <v/>
      </c>
      <c r="G29" s="320" t="str">
        <f>IF(ISBLANK('ANNEX 2 Specific Factors'!C100),"",'ANNEX 2 Specific Factors'!C100)</f>
        <v/>
      </c>
      <c r="H29" s="443" t="str">
        <f t="shared" si="6"/>
        <v>Calculation in ANNEX 2</v>
      </c>
      <c r="I29" s="443" t="str">
        <f t="shared" si="10"/>
        <v>Calculation in ANNEX 2</v>
      </c>
      <c r="J29" s="443" t="str">
        <f t="shared" si="10"/>
        <v>Calculation in ANNEX 2</v>
      </c>
      <c r="K29" s="443" t="str">
        <f t="shared" si="10"/>
        <v>Calculation in ANNEX 2</v>
      </c>
      <c r="L29" s="443" t="str">
        <f t="shared" si="10"/>
        <v>Calculation in ANNEX 2</v>
      </c>
      <c r="M29" s="444" t="str">
        <f t="shared" si="10"/>
        <v>Calculation in ANNEX 2</v>
      </c>
      <c r="N29" s="443" t="str">
        <f t="shared" si="10"/>
        <v>Calculation in ANNEX 2</v>
      </c>
      <c r="O29" s="443" t="str">
        <f t="shared" si="10"/>
        <v>Calculation in ANNEX 2</v>
      </c>
      <c r="P29" s="443" t="str">
        <f t="shared" si="10"/>
        <v>Calculation in ANNEX 2</v>
      </c>
      <c r="Q29" s="443" t="str">
        <f t="shared" si="10"/>
        <v>Calculation in ANNEX 2</v>
      </c>
      <c r="R29" s="443" t="str">
        <f t="shared" si="10"/>
        <v>Calculation in ANNEX 2</v>
      </c>
      <c r="S29" s="443" t="str">
        <f t="shared" si="10"/>
        <v>Calculation in ANNEX 2</v>
      </c>
      <c r="T29" s="443" t="str">
        <f t="shared" si="10"/>
        <v>Calculation in ANNEX 2</v>
      </c>
      <c r="U29" s="443" t="str">
        <f t="shared" si="10"/>
        <v>Calculation in ANNEX 2</v>
      </c>
      <c r="V29" s="443" t="str">
        <f t="shared" si="10"/>
        <v>Calculation in ANNEX 2</v>
      </c>
      <c r="W29" s="443" t="str">
        <f t="shared" si="10"/>
        <v>Calculation in ANNEX 2</v>
      </c>
      <c r="X29" s="443" t="str">
        <f t="shared" si="10"/>
        <v>Calculation in ANNEX 2</v>
      </c>
      <c r="Y29" s="443" t="str">
        <f t="shared" si="10"/>
        <v>Calculation in ANNEX 2</v>
      </c>
      <c r="Z29" s="443" t="str">
        <f t="shared" si="10"/>
        <v>Calculation in ANNEX 2</v>
      </c>
      <c r="AA29" s="443" t="str">
        <f t="shared" si="10"/>
        <v>Calculation in ANNEX 2</v>
      </c>
      <c r="AB29" s="443" t="str">
        <f t="shared" si="10"/>
        <v>Calculation in ANNEX 2</v>
      </c>
      <c r="AC29" s="443" t="str">
        <f t="shared" si="10"/>
        <v>Calculation in ANNEX 2</v>
      </c>
      <c r="AD29" s="443" t="str">
        <f t="shared" si="10"/>
        <v>Calculation in ANNEX 2</v>
      </c>
      <c r="AE29" s="443" t="str">
        <f t="shared" si="10"/>
        <v>Calculation in ANNEX 2</v>
      </c>
      <c r="AF29" s="443" t="str">
        <f t="shared" si="10"/>
        <v>Calculation in ANNEX 2</v>
      </c>
      <c r="AG29" s="443" t="str">
        <f t="shared" si="10"/>
        <v>Calculation in ANNEX 2</v>
      </c>
      <c r="AH29" s="443" t="str">
        <f t="shared" si="10"/>
        <v>Calculation in ANNEX 2</v>
      </c>
      <c r="AI29" s="443" t="str">
        <f t="shared" si="10"/>
        <v>Calculation in ANNEX 2</v>
      </c>
      <c r="AJ29" s="443" t="str">
        <f t="shared" si="10"/>
        <v>Calculation in ANNEX 2</v>
      </c>
      <c r="AK29" s="443" t="str">
        <f t="shared" si="10"/>
        <v>Calculation in ANNEX 2</v>
      </c>
      <c r="AL29" s="443" t="str">
        <f t="shared" si="10"/>
        <v>Calculation in ANNEX 2</v>
      </c>
      <c r="AM29" s="443" t="str">
        <f t="shared" si="10"/>
        <v>Calculation in ANNEX 2</v>
      </c>
      <c r="AN29" s="443" t="str">
        <f t="shared" si="10"/>
        <v>Calculation in ANNEX 2</v>
      </c>
      <c r="AO29" s="443" t="str">
        <f t="shared" si="10"/>
        <v>Calculation in ANNEX 2</v>
      </c>
      <c r="AP29" s="443" t="str">
        <f t="shared" si="10"/>
        <v>Calculation in ANNEX 2</v>
      </c>
      <c r="AQ29" s="443" t="str">
        <f t="shared" si="10"/>
        <v>Calculation in ANNEX 2</v>
      </c>
      <c r="AR29" s="443" t="str">
        <f t="shared" si="10"/>
        <v>Calculation in ANNEX 2</v>
      </c>
      <c r="AS29" s="127" t="s">
        <v>540</v>
      </c>
    </row>
    <row r="30" spans="1:45" s="15" customFormat="1">
      <c r="AS30" s="127"/>
    </row>
    <row r="31" spans="1:45" s="333" customFormat="1" ht="15" customHeight="1">
      <c r="A31" s="342" t="str">
        <f>HLOOKUP(Start!$B$14,Sprachen_allg!B:Z,ROWS(Sprachen_allg!1:340),FALSE)</f>
        <v>Green Electricity-Mix: Calculation based on breakdown of energy mix (percentage)</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14" customFormat="1">
      <c r="A32" s="255"/>
      <c r="AS32" s="127"/>
    </row>
    <row r="33" spans="1:211">
      <c r="A33" s="14"/>
      <c r="B33" s="436" t="str">
        <f>HLOOKUP(Start!$B$14,Sprachen_allg!B:Z,ROWS(Sprachen_allg!1:345),FALSE)</f>
        <v>Electricity from wind power</v>
      </c>
      <c r="C33" s="242" t="s">
        <v>164</v>
      </c>
      <c r="D33" s="254"/>
      <c r="E33" s="254"/>
      <c r="F33" s="253" t="s">
        <v>516</v>
      </c>
      <c r="G33" s="253"/>
      <c r="H33" s="440">
        <v>1.048E-2</v>
      </c>
      <c r="I33" s="438">
        <f t="shared" ref="I33:I37" si="11">H33</f>
        <v>1.048E-2</v>
      </c>
      <c r="J33" s="438">
        <f t="shared" ref="J33:J37" si="12">I33</f>
        <v>1.048E-2</v>
      </c>
      <c r="K33" s="438">
        <f t="shared" ref="K33:K37" si="13">J33</f>
        <v>1.048E-2</v>
      </c>
      <c r="L33" s="438">
        <f t="shared" ref="L33:L37" si="14">K33</f>
        <v>1.048E-2</v>
      </c>
      <c r="M33" s="439">
        <f t="shared" ref="M33:M37" si="15">L33</f>
        <v>1.048E-2</v>
      </c>
      <c r="N33" s="438">
        <f t="shared" ref="N33:N37" si="16">M33</f>
        <v>1.048E-2</v>
      </c>
      <c r="O33" s="438">
        <f t="shared" ref="O33:AR37" si="17">N33</f>
        <v>1.048E-2</v>
      </c>
      <c r="P33" s="438">
        <f t="shared" si="17"/>
        <v>1.048E-2</v>
      </c>
      <c r="Q33" s="438">
        <f t="shared" si="17"/>
        <v>1.048E-2</v>
      </c>
      <c r="R33" s="438">
        <f t="shared" si="17"/>
        <v>1.048E-2</v>
      </c>
      <c r="S33" s="438">
        <f t="shared" si="17"/>
        <v>1.048E-2</v>
      </c>
      <c r="T33" s="438">
        <f t="shared" si="17"/>
        <v>1.048E-2</v>
      </c>
      <c r="U33" s="438">
        <f t="shared" si="17"/>
        <v>1.048E-2</v>
      </c>
      <c r="V33" s="438">
        <f t="shared" si="17"/>
        <v>1.048E-2</v>
      </c>
      <c r="W33" s="438">
        <f t="shared" si="17"/>
        <v>1.048E-2</v>
      </c>
      <c r="X33" s="438">
        <f t="shared" si="17"/>
        <v>1.048E-2</v>
      </c>
      <c r="Y33" s="438">
        <f t="shared" si="17"/>
        <v>1.048E-2</v>
      </c>
      <c r="Z33" s="438">
        <f t="shared" si="17"/>
        <v>1.048E-2</v>
      </c>
      <c r="AA33" s="438">
        <f t="shared" si="17"/>
        <v>1.048E-2</v>
      </c>
      <c r="AB33" s="438">
        <f t="shared" si="17"/>
        <v>1.048E-2</v>
      </c>
      <c r="AC33" s="438">
        <f t="shared" si="17"/>
        <v>1.048E-2</v>
      </c>
      <c r="AD33" s="438">
        <f t="shared" si="17"/>
        <v>1.048E-2</v>
      </c>
      <c r="AE33" s="438">
        <f t="shared" si="17"/>
        <v>1.048E-2</v>
      </c>
      <c r="AF33" s="438">
        <f t="shared" si="17"/>
        <v>1.048E-2</v>
      </c>
      <c r="AG33" s="438">
        <f t="shared" si="17"/>
        <v>1.048E-2</v>
      </c>
      <c r="AH33" s="438">
        <f t="shared" si="17"/>
        <v>1.048E-2</v>
      </c>
      <c r="AI33" s="438">
        <f t="shared" si="17"/>
        <v>1.048E-2</v>
      </c>
      <c r="AJ33" s="438">
        <f t="shared" si="17"/>
        <v>1.048E-2</v>
      </c>
      <c r="AK33" s="438">
        <f t="shared" si="17"/>
        <v>1.048E-2</v>
      </c>
      <c r="AL33" s="438">
        <f t="shared" si="17"/>
        <v>1.048E-2</v>
      </c>
      <c r="AM33" s="438">
        <f t="shared" si="17"/>
        <v>1.048E-2</v>
      </c>
      <c r="AN33" s="438">
        <f t="shared" si="17"/>
        <v>1.048E-2</v>
      </c>
      <c r="AO33" s="438">
        <f t="shared" si="17"/>
        <v>1.048E-2</v>
      </c>
      <c r="AP33" s="438">
        <f t="shared" si="17"/>
        <v>1.048E-2</v>
      </c>
      <c r="AQ33" s="438">
        <f t="shared" si="17"/>
        <v>1.048E-2</v>
      </c>
      <c r="AR33" s="438">
        <f t="shared" si="17"/>
        <v>1.048E-2</v>
      </c>
      <c r="AS33" s="127"/>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row>
    <row r="34" spans="1:211">
      <c r="A34" s="14"/>
      <c r="B34" s="524" t="str">
        <f>HLOOKUP(Start!$B$14,Sprachen_allg!B:Z,ROWS(Sprachen_allg!1:346),FALSE)</f>
        <v>Electricity from hydropower</v>
      </c>
      <c r="C34" s="242" t="s">
        <v>164</v>
      </c>
      <c r="D34" s="254"/>
      <c r="E34" s="254"/>
      <c r="F34" s="253" t="s">
        <v>516</v>
      </c>
      <c r="G34" s="253"/>
      <c r="H34" s="440">
        <v>5.9500000000000004E-3</v>
      </c>
      <c r="I34" s="438">
        <f t="shared" si="11"/>
        <v>5.9500000000000004E-3</v>
      </c>
      <c r="J34" s="438">
        <f t="shared" si="12"/>
        <v>5.9500000000000004E-3</v>
      </c>
      <c r="K34" s="438">
        <f t="shared" si="13"/>
        <v>5.9500000000000004E-3</v>
      </c>
      <c r="L34" s="438">
        <f t="shared" si="14"/>
        <v>5.9500000000000004E-3</v>
      </c>
      <c r="M34" s="439">
        <f t="shared" si="15"/>
        <v>5.9500000000000004E-3</v>
      </c>
      <c r="N34" s="438">
        <f t="shared" si="16"/>
        <v>5.9500000000000004E-3</v>
      </c>
      <c r="O34" s="438">
        <f t="shared" ref="O34:AC34" si="18">N34</f>
        <v>5.9500000000000004E-3</v>
      </c>
      <c r="P34" s="438">
        <f t="shared" si="18"/>
        <v>5.9500000000000004E-3</v>
      </c>
      <c r="Q34" s="438">
        <f t="shared" si="18"/>
        <v>5.9500000000000004E-3</v>
      </c>
      <c r="R34" s="438">
        <f t="shared" si="18"/>
        <v>5.9500000000000004E-3</v>
      </c>
      <c r="S34" s="438">
        <f t="shared" si="18"/>
        <v>5.9500000000000004E-3</v>
      </c>
      <c r="T34" s="438">
        <f t="shared" si="18"/>
        <v>5.9500000000000004E-3</v>
      </c>
      <c r="U34" s="438">
        <f t="shared" si="18"/>
        <v>5.9500000000000004E-3</v>
      </c>
      <c r="V34" s="438">
        <f t="shared" si="18"/>
        <v>5.9500000000000004E-3</v>
      </c>
      <c r="W34" s="438">
        <f t="shared" si="18"/>
        <v>5.9500000000000004E-3</v>
      </c>
      <c r="X34" s="438">
        <f t="shared" si="18"/>
        <v>5.9500000000000004E-3</v>
      </c>
      <c r="Y34" s="438">
        <f t="shared" si="18"/>
        <v>5.9500000000000004E-3</v>
      </c>
      <c r="Z34" s="438">
        <f t="shared" si="18"/>
        <v>5.9500000000000004E-3</v>
      </c>
      <c r="AA34" s="438">
        <f t="shared" si="18"/>
        <v>5.9500000000000004E-3</v>
      </c>
      <c r="AB34" s="438">
        <f t="shared" si="18"/>
        <v>5.9500000000000004E-3</v>
      </c>
      <c r="AC34" s="438">
        <f t="shared" si="18"/>
        <v>5.9500000000000004E-3</v>
      </c>
      <c r="AD34" s="438">
        <f t="shared" si="17"/>
        <v>5.9500000000000004E-3</v>
      </c>
      <c r="AE34" s="438">
        <f t="shared" si="17"/>
        <v>5.9500000000000004E-3</v>
      </c>
      <c r="AF34" s="438">
        <f t="shared" si="17"/>
        <v>5.9500000000000004E-3</v>
      </c>
      <c r="AG34" s="438">
        <f t="shared" si="17"/>
        <v>5.9500000000000004E-3</v>
      </c>
      <c r="AH34" s="438">
        <f t="shared" si="17"/>
        <v>5.9500000000000004E-3</v>
      </c>
      <c r="AI34" s="438">
        <f t="shared" si="17"/>
        <v>5.9500000000000004E-3</v>
      </c>
      <c r="AJ34" s="438">
        <f t="shared" si="17"/>
        <v>5.9500000000000004E-3</v>
      </c>
      <c r="AK34" s="438">
        <f t="shared" si="17"/>
        <v>5.9500000000000004E-3</v>
      </c>
      <c r="AL34" s="438">
        <f t="shared" si="17"/>
        <v>5.9500000000000004E-3</v>
      </c>
      <c r="AM34" s="438">
        <f t="shared" si="17"/>
        <v>5.9500000000000004E-3</v>
      </c>
      <c r="AN34" s="438">
        <f t="shared" si="17"/>
        <v>5.9500000000000004E-3</v>
      </c>
      <c r="AO34" s="438">
        <f t="shared" si="17"/>
        <v>5.9500000000000004E-3</v>
      </c>
      <c r="AP34" s="438">
        <f t="shared" si="17"/>
        <v>5.9500000000000004E-3</v>
      </c>
      <c r="AQ34" s="438">
        <f t="shared" si="17"/>
        <v>5.9500000000000004E-3</v>
      </c>
      <c r="AR34" s="438">
        <f t="shared" si="17"/>
        <v>5.9500000000000004E-3</v>
      </c>
      <c r="AS34" s="127"/>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row>
    <row r="35" spans="1:211">
      <c r="A35" s="14"/>
      <c r="B35" s="524" t="str">
        <f>HLOOKUP(Start!$B$14,Sprachen_allg!B:Z,ROWS(Sprachen_allg!1:347),FALSE)</f>
        <v>Electricity from solar PV</v>
      </c>
      <c r="C35" s="242" t="s">
        <v>164</v>
      </c>
      <c r="D35" s="254"/>
      <c r="E35" s="254"/>
      <c r="F35" s="256" t="s">
        <v>4</v>
      </c>
      <c r="G35" s="256"/>
      <c r="H35" s="440">
        <v>8.0500000000000002E-2</v>
      </c>
      <c r="I35" s="438">
        <f t="shared" si="11"/>
        <v>8.0500000000000002E-2</v>
      </c>
      <c r="J35" s="438">
        <f t="shared" si="12"/>
        <v>8.0500000000000002E-2</v>
      </c>
      <c r="K35" s="438">
        <f t="shared" si="13"/>
        <v>8.0500000000000002E-2</v>
      </c>
      <c r="L35" s="438">
        <f t="shared" si="14"/>
        <v>8.0500000000000002E-2</v>
      </c>
      <c r="M35" s="439">
        <f t="shared" si="15"/>
        <v>8.0500000000000002E-2</v>
      </c>
      <c r="N35" s="438">
        <f t="shared" si="16"/>
        <v>8.0500000000000002E-2</v>
      </c>
      <c r="O35" s="438">
        <f t="shared" si="17"/>
        <v>8.0500000000000002E-2</v>
      </c>
      <c r="P35" s="438">
        <f t="shared" si="17"/>
        <v>8.0500000000000002E-2</v>
      </c>
      <c r="Q35" s="438">
        <f t="shared" si="17"/>
        <v>8.0500000000000002E-2</v>
      </c>
      <c r="R35" s="438">
        <f t="shared" si="17"/>
        <v>8.0500000000000002E-2</v>
      </c>
      <c r="S35" s="438">
        <f t="shared" si="17"/>
        <v>8.0500000000000002E-2</v>
      </c>
      <c r="T35" s="438">
        <f t="shared" si="17"/>
        <v>8.0500000000000002E-2</v>
      </c>
      <c r="U35" s="438">
        <f t="shared" si="17"/>
        <v>8.0500000000000002E-2</v>
      </c>
      <c r="V35" s="438">
        <f t="shared" si="17"/>
        <v>8.0500000000000002E-2</v>
      </c>
      <c r="W35" s="438">
        <f t="shared" si="17"/>
        <v>8.0500000000000002E-2</v>
      </c>
      <c r="X35" s="438">
        <f t="shared" si="17"/>
        <v>8.0500000000000002E-2</v>
      </c>
      <c r="Y35" s="438">
        <f t="shared" si="17"/>
        <v>8.0500000000000002E-2</v>
      </c>
      <c r="Z35" s="438">
        <f t="shared" si="17"/>
        <v>8.0500000000000002E-2</v>
      </c>
      <c r="AA35" s="438">
        <f t="shared" si="17"/>
        <v>8.0500000000000002E-2</v>
      </c>
      <c r="AB35" s="438">
        <f t="shared" si="17"/>
        <v>8.0500000000000002E-2</v>
      </c>
      <c r="AC35" s="438">
        <f t="shared" si="17"/>
        <v>8.0500000000000002E-2</v>
      </c>
      <c r="AD35" s="438">
        <f t="shared" si="17"/>
        <v>8.0500000000000002E-2</v>
      </c>
      <c r="AE35" s="438">
        <f t="shared" si="17"/>
        <v>8.0500000000000002E-2</v>
      </c>
      <c r="AF35" s="438">
        <f t="shared" si="17"/>
        <v>8.0500000000000002E-2</v>
      </c>
      <c r="AG35" s="438">
        <f t="shared" si="17"/>
        <v>8.0500000000000002E-2</v>
      </c>
      <c r="AH35" s="438">
        <f t="shared" si="17"/>
        <v>8.0500000000000002E-2</v>
      </c>
      <c r="AI35" s="438">
        <f t="shared" si="17"/>
        <v>8.0500000000000002E-2</v>
      </c>
      <c r="AJ35" s="438">
        <f t="shared" si="17"/>
        <v>8.0500000000000002E-2</v>
      </c>
      <c r="AK35" s="438">
        <f t="shared" si="17"/>
        <v>8.0500000000000002E-2</v>
      </c>
      <c r="AL35" s="438">
        <f t="shared" si="17"/>
        <v>8.0500000000000002E-2</v>
      </c>
      <c r="AM35" s="438">
        <f t="shared" si="17"/>
        <v>8.0500000000000002E-2</v>
      </c>
      <c r="AN35" s="438">
        <f t="shared" si="17"/>
        <v>8.0500000000000002E-2</v>
      </c>
      <c r="AO35" s="438">
        <f t="shared" si="17"/>
        <v>8.0500000000000002E-2</v>
      </c>
      <c r="AP35" s="438">
        <f t="shared" si="17"/>
        <v>8.0500000000000002E-2</v>
      </c>
      <c r="AQ35" s="438">
        <f t="shared" si="17"/>
        <v>8.0500000000000002E-2</v>
      </c>
      <c r="AR35" s="438">
        <f t="shared" si="17"/>
        <v>8.0500000000000002E-2</v>
      </c>
      <c r="AS35" s="127"/>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row>
    <row r="36" spans="1:211">
      <c r="A36" s="14"/>
      <c r="B36" s="524" t="str">
        <f>HLOOKUP(Start!$B$14,Sprachen_allg!B:Z,ROWS(Sprachen_allg!1:348),FALSE)</f>
        <v>Electricity from biomass</v>
      </c>
      <c r="C36" s="242" t="s">
        <v>164</v>
      </c>
      <c r="D36" s="254"/>
      <c r="E36" s="254"/>
      <c r="F36" s="256" t="s">
        <v>4</v>
      </c>
      <c r="G36" s="256"/>
      <c r="H36" s="440">
        <v>4.4999999999999998E-2</v>
      </c>
      <c r="I36" s="438">
        <f t="shared" si="11"/>
        <v>4.4999999999999998E-2</v>
      </c>
      <c r="J36" s="438">
        <f t="shared" si="12"/>
        <v>4.4999999999999998E-2</v>
      </c>
      <c r="K36" s="438">
        <f t="shared" si="13"/>
        <v>4.4999999999999998E-2</v>
      </c>
      <c r="L36" s="438">
        <f t="shared" si="14"/>
        <v>4.4999999999999998E-2</v>
      </c>
      <c r="M36" s="439">
        <f t="shared" si="15"/>
        <v>4.4999999999999998E-2</v>
      </c>
      <c r="N36" s="438">
        <f t="shared" si="16"/>
        <v>4.4999999999999998E-2</v>
      </c>
      <c r="O36" s="438">
        <f t="shared" si="17"/>
        <v>4.4999999999999998E-2</v>
      </c>
      <c r="P36" s="438">
        <f t="shared" si="17"/>
        <v>4.4999999999999998E-2</v>
      </c>
      <c r="Q36" s="438">
        <f t="shared" si="17"/>
        <v>4.4999999999999998E-2</v>
      </c>
      <c r="R36" s="438">
        <f t="shared" si="17"/>
        <v>4.4999999999999998E-2</v>
      </c>
      <c r="S36" s="438">
        <f t="shared" si="17"/>
        <v>4.4999999999999998E-2</v>
      </c>
      <c r="T36" s="438">
        <f t="shared" si="17"/>
        <v>4.4999999999999998E-2</v>
      </c>
      <c r="U36" s="438">
        <f t="shared" si="17"/>
        <v>4.4999999999999998E-2</v>
      </c>
      <c r="V36" s="438">
        <f t="shared" si="17"/>
        <v>4.4999999999999998E-2</v>
      </c>
      <c r="W36" s="438">
        <f t="shared" si="17"/>
        <v>4.4999999999999998E-2</v>
      </c>
      <c r="X36" s="438">
        <f t="shared" si="17"/>
        <v>4.4999999999999998E-2</v>
      </c>
      <c r="Y36" s="438">
        <f t="shared" si="17"/>
        <v>4.4999999999999998E-2</v>
      </c>
      <c r="Z36" s="438">
        <f t="shared" si="17"/>
        <v>4.4999999999999998E-2</v>
      </c>
      <c r="AA36" s="438">
        <f t="shared" si="17"/>
        <v>4.4999999999999998E-2</v>
      </c>
      <c r="AB36" s="438">
        <f t="shared" si="17"/>
        <v>4.4999999999999998E-2</v>
      </c>
      <c r="AC36" s="438">
        <f t="shared" si="17"/>
        <v>4.4999999999999998E-2</v>
      </c>
      <c r="AD36" s="438">
        <f t="shared" si="17"/>
        <v>4.4999999999999998E-2</v>
      </c>
      <c r="AE36" s="438">
        <f t="shared" si="17"/>
        <v>4.4999999999999998E-2</v>
      </c>
      <c r="AF36" s="438">
        <f t="shared" si="17"/>
        <v>4.4999999999999998E-2</v>
      </c>
      <c r="AG36" s="438">
        <f t="shared" si="17"/>
        <v>4.4999999999999998E-2</v>
      </c>
      <c r="AH36" s="438">
        <f t="shared" si="17"/>
        <v>4.4999999999999998E-2</v>
      </c>
      <c r="AI36" s="438">
        <f t="shared" si="17"/>
        <v>4.4999999999999998E-2</v>
      </c>
      <c r="AJ36" s="438">
        <f t="shared" si="17"/>
        <v>4.4999999999999998E-2</v>
      </c>
      <c r="AK36" s="438">
        <f t="shared" si="17"/>
        <v>4.4999999999999998E-2</v>
      </c>
      <c r="AL36" s="438">
        <f t="shared" si="17"/>
        <v>4.4999999999999998E-2</v>
      </c>
      <c r="AM36" s="438">
        <f t="shared" si="17"/>
        <v>4.4999999999999998E-2</v>
      </c>
      <c r="AN36" s="438">
        <f t="shared" si="17"/>
        <v>4.4999999999999998E-2</v>
      </c>
      <c r="AO36" s="438">
        <f t="shared" si="17"/>
        <v>4.4999999999999998E-2</v>
      </c>
      <c r="AP36" s="438">
        <f t="shared" si="17"/>
        <v>4.4999999999999998E-2</v>
      </c>
      <c r="AQ36" s="438">
        <f t="shared" si="17"/>
        <v>4.4999999999999998E-2</v>
      </c>
      <c r="AR36" s="438">
        <f t="shared" si="17"/>
        <v>4.4999999999999998E-2</v>
      </c>
      <c r="AS36" s="127"/>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row>
    <row r="37" spans="1:211">
      <c r="A37" s="257"/>
      <c r="B37" s="524" t="str">
        <f>HLOOKUP(Start!$B$14,Sprachen_allg!B:Z,ROWS(Sprachen_allg!1:349),FALSE)</f>
        <v>Electricity from biogas</v>
      </c>
      <c r="C37" s="242" t="s">
        <v>164</v>
      </c>
      <c r="D37" s="254"/>
      <c r="E37" s="254"/>
      <c r="F37" s="256" t="s">
        <v>4</v>
      </c>
      <c r="G37" s="256"/>
      <c r="H37" s="440">
        <v>0.192</v>
      </c>
      <c r="I37" s="438">
        <f t="shared" si="11"/>
        <v>0.192</v>
      </c>
      <c r="J37" s="438">
        <f t="shared" si="12"/>
        <v>0.192</v>
      </c>
      <c r="K37" s="438">
        <f t="shared" si="13"/>
        <v>0.192</v>
      </c>
      <c r="L37" s="438">
        <f t="shared" si="14"/>
        <v>0.192</v>
      </c>
      <c r="M37" s="439">
        <f t="shared" si="15"/>
        <v>0.192</v>
      </c>
      <c r="N37" s="438">
        <f t="shared" si="16"/>
        <v>0.192</v>
      </c>
      <c r="O37" s="438">
        <f t="shared" si="17"/>
        <v>0.192</v>
      </c>
      <c r="P37" s="438">
        <f t="shared" si="17"/>
        <v>0.192</v>
      </c>
      <c r="Q37" s="438">
        <f t="shared" si="17"/>
        <v>0.192</v>
      </c>
      <c r="R37" s="438">
        <f t="shared" si="17"/>
        <v>0.192</v>
      </c>
      <c r="S37" s="438">
        <f t="shared" si="17"/>
        <v>0.192</v>
      </c>
      <c r="T37" s="438">
        <f t="shared" si="17"/>
        <v>0.192</v>
      </c>
      <c r="U37" s="438">
        <f t="shared" si="17"/>
        <v>0.192</v>
      </c>
      <c r="V37" s="438">
        <f t="shared" si="17"/>
        <v>0.192</v>
      </c>
      <c r="W37" s="438">
        <f t="shared" si="17"/>
        <v>0.192</v>
      </c>
      <c r="X37" s="438">
        <f t="shared" si="17"/>
        <v>0.192</v>
      </c>
      <c r="Y37" s="438">
        <f t="shared" si="17"/>
        <v>0.192</v>
      </c>
      <c r="Z37" s="438">
        <f t="shared" si="17"/>
        <v>0.192</v>
      </c>
      <c r="AA37" s="438">
        <f t="shared" si="17"/>
        <v>0.192</v>
      </c>
      <c r="AB37" s="438">
        <f t="shared" si="17"/>
        <v>0.192</v>
      </c>
      <c r="AC37" s="438">
        <f t="shared" si="17"/>
        <v>0.192</v>
      </c>
      <c r="AD37" s="438">
        <f t="shared" si="17"/>
        <v>0.192</v>
      </c>
      <c r="AE37" s="438">
        <f t="shared" si="17"/>
        <v>0.192</v>
      </c>
      <c r="AF37" s="438">
        <f t="shared" si="17"/>
        <v>0.192</v>
      </c>
      <c r="AG37" s="438">
        <f t="shared" si="17"/>
        <v>0.192</v>
      </c>
      <c r="AH37" s="438">
        <f t="shared" si="17"/>
        <v>0.192</v>
      </c>
      <c r="AI37" s="438">
        <f t="shared" si="17"/>
        <v>0.192</v>
      </c>
      <c r="AJ37" s="438">
        <f t="shared" si="17"/>
        <v>0.192</v>
      </c>
      <c r="AK37" s="438">
        <f t="shared" si="17"/>
        <v>0.192</v>
      </c>
      <c r="AL37" s="438">
        <f t="shared" si="17"/>
        <v>0.192</v>
      </c>
      <c r="AM37" s="438">
        <f t="shared" si="17"/>
        <v>0.192</v>
      </c>
      <c r="AN37" s="438">
        <f t="shared" si="17"/>
        <v>0.192</v>
      </c>
      <c r="AO37" s="438">
        <f t="shared" si="17"/>
        <v>0.192</v>
      </c>
      <c r="AP37" s="438">
        <f t="shared" si="17"/>
        <v>0.192</v>
      </c>
      <c r="AQ37" s="438">
        <f t="shared" si="17"/>
        <v>0.192</v>
      </c>
      <c r="AR37" s="438">
        <f t="shared" si="17"/>
        <v>0.192</v>
      </c>
      <c r="AS37" s="127"/>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row>
    <row r="38" spans="1:211" s="15" customFormat="1">
      <c r="AS38" s="127"/>
    </row>
    <row r="39" spans="1:211" s="334" customFormat="1" ht="15" customHeight="1">
      <c r="A39" s="343" t="str">
        <f>HLOOKUP(Start!$B$14,Sprachen_allg!B:Z,ROWS(Sprachen_allg!1:350),FALSE)</f>
        <v>Thermal Energy - Drop-Down Selection</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row>
    <row r="40" spans="1:211" s="31" customFormat="1">
      <c r="AS40" s="127"/>
    </row>
    <row r="41" spans="1:211" s="14" customFormat="1" ht="12.75" customHeight="1">
      <c r="A41" s="31"/>
      <c r="B41" s="522" t="str">
        <f>HLOOKUP(Start!$B$14,Sprachen_allg!B:Z,ROWS(Sprachen_allg!1:351),FALSE)</f>
        <v>Heating-Mix Germany (source DGNB, 2018)</v>
      </c>
      <c r="C41" s="242" t="s">
        <v>164</v>
      </c>
      <c r="D41" s="258">
        <v>0</v>
      </c>
      <c r="E41" s="258" t="s">
        <v>348</v>
      </c>
      <c r="F41" s="244" t="s">
        <v>188</v>
      </c>
      <c r="G41" s="244"/>
      <c r="H41" s="438">
        <v>0.23100000000000001</v>
      </c>
      <c r="I41" s="438">
        <f t="shared" ref="I41" si="19">H41</f>
        <v>0.23100000000000001</v>
      </c>
      <c r="J41" s="438">
        <f t="shared" ref="J41:J52" si="20">I41</f>
        <v>0.23100000000000001</v>
      </c>
      <c r="K41" s="438">
        <f t="shared" ref="K41:K52" si="21">J41</f>
        <v>0.23100000000000001</v>
      </c>
      <c r="L41" s="438">
        <f t="shared" ref="L41:L52" si="22">K41</f>
        <v>0.23100000000000001</v>
      </c>
      <c r="M41" s="439">
        <f t="shared" ref="M41:M52" si="23">L41</f>
        <v>0.23100000000000001</v>
      </c>
      <c r="N41" s="438">
        <f t="shared" ref="N41:AR41" si="24">M41</f>
        <v>0.23100000000000001</v>
      </c>
      <c r="O41" s="438">
        <f t="shared" si="24"/>
        <v>0.23100000000000001</v>
      </c>
      <c r="P41" s="438">
        <f t="shared" si="24"/>
        <v>0.23100000000000001</v>
      </c>
      <c r="Q41" s="438">
        <f t="shared" si="24"/>
        <v>0.23100000000000001</v>
      </c>
      <c r="R41" s="438">
        <f t="shared" si="24"/>
        <v>0.23100000000000001</v>
      </c>
      <c r="S41" s="438">
        <f t="shared" si="24"/>
        <v>0.23100000000000001</v>
      </c>
      <c r="T41" s="438">
        <f t="shared" si="24"/>
        <v>0.23100000000000001</v>
      </c>
      <c r="U41" s="438">
        <f t="shared" si="24"/>
        <v>0.23100000000000001</v>
      </c>
      <c r="V41" s="438">
        <f t="shared" si="24"/>
        <v>0.23100000000000001</v>
      </c>
      <c r="W41" s="438">
        <f t="shared" si="24"/>
        <v>0.23100000000000001</v>
      </c>
      <c r="X41" s="438">
        <f t="shared" si="24"/>
        <v>0.23100000000000001</v>
      </c>
      <c r="Y41" s="438">
        <f t="shared" si="24"/>
        <v>0.23100000000000001</v>
      </c>
      <c r="Z41" s="438">
        <f t="shared" si="24"/>
        <v>0.23100000000000001</v>
      </c>
      <c r="AA41" s="438">
        <f t="shared" si="24"/>
        <v>0.23100000000000001</v>
      </c>
      <c r="AB41" s="438">
        <f t="shared" si="24"/>
        <v>0.23100000000000001</v>
      </c>
      <c r="AC41" s="438">
        <f t="shared" si="24"/>
        <v>0.23100000000000001</v>
      </c>
      <c r="AD41" s="438">
        <f t="shared" si="24"/>
        <v>0.23100000000000001</v>
      </c>
      <c r="AE41" s="438">
        <f t="shared" si="24"/>
        <v>0.23100000000000001</v>
      </c>
      <c r="AF41" s="438">
        <f t="shared" si="24"/>
        <v>0.23100000000000001</v>
      </c>
      <c r="AG41" s="438">
        <f t="shared" si="24"/>
        <v>0.23100000000000001</v>
      </c>
      <c r="AH41" s="438">
        <f t="shared" si="24"/>
        <v>0.23100000000000001</v>
      </c>
      <c r="AI41" s="438">
        <f t="shared" si="24"/>
        <v>0.23100000000000001</v>
      </c>
      <c r="AJ41" s="438">
        <f t="shared" si="24"/>
        <v>0.23100000000000001</v>
      </c>
      <c r="AK41" s="438">
        <f t="shared" si="24"/>
        <v>0.23100000000000001</v>
      </c>
      <c r="AL41" s="438">
        <f t="shared" si="24"/>
        <v>0.23100000000000001</v>
      </c>
      <c r="AM41" s="438">
        <f t="shared" si="24"/>
        <v>0.23100000000000001</v>
      </c>
      <c r="AN41" s="438">
        <f t="shared" si="24"/>
        <v>0.23100000000000001</v>
      </c>
      <c r="AO41" s="438">
        <f t="shared" si="24"/>
        <v>0.23100000000000001</v>
      </c>
      <c r="AP41" s="438">
        <f t="shared" si="24"/>
        <v>0.23100000000000001</v>
      </c>
      <c r="AQ41" s="438">
        <f t="shared" si="24"/>
        <v>0.23100000000000001</v>
      </c>
      <c r="AR41" s="438">
        <f t="shared" si="24"/>
        <v>0.23100000000000001</v>
      </c>
      <c r="AS41" s="127"/>
    </row>
    <row r="42" spans="1:211" ht="12.75" customHeight="1">
      <c r="A42" s="31"/>
      <c r="B42" s="522" t="str">
        <f>HLOOKUP(Start!$B$14,Sprachen_allg!B:Z,ROWS(Sprachen_allg!1:352),FALSE)</f>
        <v>Final energy from wood chips</v>
      </c>
      <c r="C42" s="242" t="s">
        <v>164</v>
      </c>
      <c r="D42" s="258">
        <v>1</v>
      </c>
      <c r="E42" s="258" t="s">
        <v>347</v>
      </c>
      <c r="F42" s="253" t="s">
        <v>516</v>
      </c>
      <c r="G42" s="253"/>
      <c r="H42" s="440">
        <v>7.4790000000000004E-3</v>
      </c>
      <c r="I42" s="438">
        <f>H42</f>
        <v>7.4790000000000004E-3</v>
      </c>
      <c r="J42" s="438">
        <f t="shared" si="20"/>
        <v>7.4790000000000004E-3</v>
      </c>
      <c r="K42" s="438">
        <f t="shared" si="21"/>
        <v>7.4790000000000004E-3</v>
      </c>
      <c r="L42" s="438">
        <f t="shared" si="22"/>
        <v>7.4790000000000004E-3</v>
      </c>
      <c r="M42" s="439">
        <f t="shared" si="23"/>
        <v>7.4790000000000004E-3</v>
      </c>
      <c r="N42" s="438">
        <f>M42</f>
        <v>7.4790000000000004E-3</v>
      </c>
      <c r="O42" s="438">
        <f t="shared" ref="O42:AR50" si="25">N42</f>
        <v>7.4790000000000004E-3</v>
      </c>
      <c r="P42" s="438">
        <f t="shared" si="25"/>
        <v>7.4790000000000004E-3</v>
      </c>
      <c r="Q42" s="438">
        <f t="shared" si="25"/>
        <v>7.4790000000000004E-3</v>
      </c>
      <c r="R42" s="438">
        <f t="shared" si="25"/>
        <v>7.4790000000000004E-3</v>
      </c>
      <c r="S42" s="438">
        <f t="shared" si="25"/>
        <v>7.4790000000000004E-3</v>
      </c>
      <c r="T42" s="438">
        <f t="shared" si="25"/>
        <v>7.4790000000000004E-3</v>
      </c>
      <c r="U42" s="438">
        <f t="shared" si="25"/>
        <v>7.4790000000000004E-3</v>
      </c>
      <c r="V42" s="438">
        <f t="shared" si="25"/>
        <v>7.4790000000000004E-3</v>
      </c>
      <c r="W42" s="438">
        <f t="shared" si="25"/>
        <v>7.4790000000000004E-3</v>
      </c>
      <c r="X42" s="438">
        <f t="shared" si="25"/>
        <v>7.4790000000000004E-3</v>
      </c>
      <c r="Y42" s="438">
        <f t="shared" si="25"/>
        <v>7.4790000000000004E-3</v>
      </c>
      <c r="Z42" s="438">
        <f t="shared" si="25"/>
        <v>7.4790000000000004E-3</v>
      </c>
      <c r="AA42" s="438">
        <f t="shared" si="25"/>
        <v>7.4790000000000004E-3</v>
      </c>
      <c r="AB42" s="438">
        <f t="shared" si="25"/>
        <v>7.4790000000000004E-3</v>
      </c>
      <c r="AC42" s="438">
        <f t="shared" si="25"/>
        <v>7.4790000000000004E-3</v>
      </c>
      <c r="AD42" s="438">
        <f t="shared" si="25"/>
        <v>7.4790000000000004E-3</v>
      </c>
      <c r="AE42" s="438">
        <f t="shared" si="25"/>
        <v>7.4790000000000004E-3</v>
      </c>
      <c r="AF42" s="438">
        <f t="shared" si="25"/>
        <v>7.4790000000000004E-3</v>
      </c>
      <c r="AG42" s="438">
        <f t="shared" si="25"/>
        <v>7.4790000000000004E-3</v>
      </c>
      <c r="AH42" s="438">
        <f t="shared" si="25"/>
        <v>7.4790000000000004E-3</v>
      </c>
      <c r="AI42" s="438">
        <f t="shared" si="25"/>
        <v>7.4790000000000004E-3</v>
      </c>
      <c r="AJ42" s="438">
        <f t="shared" si="25"/>
        <v>7.4790000000000004E-3</v>
      </c>
      <c r="AK42" s="438">
        <f t="shared" si="25"/>
        <v>7.4790000000000004E-3</v>
      </c>
      <c r="AL42" s="438">
        <f t="shared" si="25"/>
        <v>7.4790000000000004E-3</v>
      </c>
      <c r="AM42" s="438">
        <f t="shared" si="25"/>
        <v>7.4790000000000004E-3</v>
      </c>
      <c r="AN42" s="438">
        <f t="shared" si="25"/>
        <v>7.4790000000000004E-3</v>
      </c>
      <c r="AO42" s="438">
        <f t="shared" si="25"/>
        <v>7.4790000000000004E-3</v>
      </c>
      <c r="AP42" s="438">
        <f t="shared" si="25"/>
        <v>7.4790000000000004E-3</v>
      </c>
      <c r="AQ42" s="438">
        <f t="shared" si="25"/>
        <v>7.4790000000000004E-3</v>
      </c>
      <c r="AR42" s="438">
        <f t="shared" si="25"/>
        <v>7.4790000000000004E-3</v>
      </c>
      <c r="AS42" s="127"/>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row>
    <row r="43" spans="1:211" s="263" customFormat="1" ht="12.75" customHeight="1">
      <c r="A43" s="259"/>
      <c r="B43" s="522" t="str">
        <f>HLOOKUP(Start!$B$14,Sprachen_allg!B:Z,ROWS(Sprachen_allg!1:353),FALSE)</f>
        <v>Final energy from wood pellets</v>
      </c>
      <c r="C43" s="260" t="s">
        <v>164</v>
      </c>
      <c r="D43" s="261">
        <v>1</v>
      </c>
      <c r="E43" s="258" t="s">
        <v>347</v>
      </c>
      <c r="F43" s="253" t="s">
        <v>516</v>
      </c>
      <c r="G43" s="253"/>
      <c r="H43" s="440">
        <v>2.1080000000000002E-2</v>
      </c>
      <c r="I43" s="438">
        <f t="shared" ref="I43:I52" si="26">H43</f>
        <v>2.1080000000000002E-2</v>
      </c>
      <c r="J43" s="438">
        <f t="shared" si="20"/>
        <v>2.1080000000000002E-2</v>
      </c>
      <c r="K43" s="438">
        <f t="shared" si="21"/>
        <v>2.1080000000000002E-2</v>
      </c>
      <c r="L43" s="438">
        <f t="shared" si="22"/>
        <v>2.1080000000000002E-2</v>
      </c>
      <c r="M43" s="439">
        <f t="shared" si="23"/>
        <v>2.1080000000000002E-2</v>
      </c>
      <c r="N43" s="438">
        <f t="shared" ref="N43:AC52" si="27">M43</f>
        <v>2.1080000000000002E-2</v>
      </c>
      <c r="O43" s="438">
        <f t="shared" si="27"/>
        <v>2.1080000000000002E-2</v>
      </c>
      <c r="P43" s="438">
        <f t="shared" si="27"/>
        <v>2.1080000000000002E-2</v>
      </c>
      <c r="Q43" s="438">
        <f t="shared" si="27"/>
        <v>2.1080000000000002E-2</v>
      </c>
      <c r="R43" s="438">
        <f t="shared" si="27"/>
        <v>2.1080000000000002E-2</v>
      </c>
      <c r="S43" s="438">
        <f t="shared" si="27"/>
        <v>2.1080000000000002E-2</v>
      </c>
      <c r="T43" s="438">
        <f t="shared" si="27"/>
        <v>2.1080000000000002E-2</v>
      </c>
      <c r="U43" s="438">
        <f t="shared" si="27"/>
        <v>2.1080000000000002E-2</v>
      </c>
      <c r="V43" s="438">
        <f t="shared" si="27"/>
        <v>2.1080000000000002E-2</v>
      </c>
      <c r="W43" s="438">
        <f t="shared" si="27"/>
        <v>2.1080000000000002E-2</v>
      </c>
      <c r="X43" s="438">
        <f t="shared" si="27"/>
        <v>2.1080000000000002E-2</v>
      </c>
      <c r="Y43" s="438">
        <f t="shared" si="27"/>
        <v>2.1080000000000002E-2</v>
      </c>
      <c r="Z43" s="438">
        <f t="shared" si="27"/>
        <v>2.1080000000000002E-2</v>
      </c>
      <c r="AA43" s="438">
        <f t="shared" si="27"/>
        <v>2.1080000000000002E-2</v>
      </c>
      <c r="AB43" s="438">
        <f t="shared" si="27"/>
        <v>2.1080000000000002E-2</v>
      </c>
      <c r="AC43" s="438">
        <f t="shared" si="27"/>
        <v>2.1080000000000002E-2</v>
      </c>
      <c r="AD43" s="438">
        <f t="shared" si="25"/>
        <v>2.1080000000000002E-2</v>
      </c>
      <c r="AE43" s="438">
        <f t="shared" si="25"/>
        <v>2.1080000000000002E-2</v>
      </c>
      <c r="AF43" s="438">
        <f t="shared" si="25"/>
        <v>2.1080000000000002E-2</v>
      </c>
      <c r="AG43" s="438">
        <f t="shared" si="25"/>
        <v>2.1080000000000002E-2</v>
      </c>
      <c r="AH43" s="438">
        <f t="shared" si="25"/>
        <v>2.1080000000000002E-2</v>
      </c>
      <c r="AI43" s="438">
        <f t="shared" si="25"/>
        <v>2.1080000000000002E-2</v>
      </c>
      <c r="AJ43" s="438">
        <f t="shared" si="25"/>
        <v>2.1080000000000002E-2</v>
      </c>
      <c r="AK43" s="438">
        <f t="shared" si="25"/>
        <v>2.1080000000000002E-2</v>
      </c>
      <c r="AL43" s="438">
        <f t="shared" si="25"/>
        <v>2.1080000000000002E-2</v>
      </c>
      <c r="AM43" s="438">
        <f t="shared" si="25"/>
        <v>2.1080000000000002E-2</v>
      </c>
      <c r="AN43" s="438">
        <f t="shared" si="25"/>
        <v>2.1080000000000002E-2</v>
      </c>
      <c r="AO43" s="438">
        <f t="shared" si="25"/>
        <v>2.1080000000000002E-2</v>
      </c>
      <c r="AP43" s="438">
        <f t="shared" si="25"/>
        <v>2.1080000000000002E-2</v>
      </c>
      <c r="AQ43" s="438">
        <f t="shared" si="25"/>
        <v>2.1080000000000002E-2</v>
      </c>
      <c r="AR43" s="438">
        <f t="shared" si="25"/>
        <v>2.1080000000000002E-2</v>
      </c>
      <c r="AS43" s="127"/>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262"/>
      <c r="EU43" s="262"/>
      <c r="EV43" s="262"/>
      <c r="EW43" s="262"/>
      <c r="EX43" s="262"/>
      <c r="EY43" s="262"/>
      <c r="EZ43" s="262"/>
      <c r="FA43" s="262"/>
      <c r="FB43" s="262"/>
      <c r="FC43" s="262"/>
      <c r="FD43" s="262"/>
      <c r="FE43" s="262"/>
      <c r="FF43" s="262"/>
      <c r="FG43" s="262"/>
      <c r="FH43" s="262"/>
      <c r="FI43" s="262"/>
      <c r="FJ43" s="262"/>
      <c r="FK43" s="262"/>
      <c r="FL43" s="262"/>
      <c r="FM43" s="262"/>
      <c r="FN43" s="262"/>
      <c r="FO43" s="262"/>
      <c r="FP43" s="262"/>
      <c r="FQ43" s="262"/>
      <c r="FR43" s="262"/>
      <c r="FS43" s="262"/>
      <c r="FT43" s="262"/>
      <c r="FU43" s="262"/>
      <c r="FV43" s="262"/>
      <c r="FW43" s="262"/>
      <c r="FX43" s="262"/>
      <c r="FY43" s="262"/>
      <c r="FZ43" s="262"/>
      <c r="GA43" s="262"/>
      <c r="GB43" s="262"/>
      <c r="GC43" s="262"/>
      <c r="GD43" s="262"/>
      <c r="GE43" s="262"/>
      <c r="GF43" s="262"/>
      <c r="GG43" s="262"/>
    </row>
    <row r="44" spans="1:211" ht="12.75" customHeight="1">
      <c r="A44" s="31"/>
      <c r="B44" s="522" t="str">
        <f>HLOOKUP(Start!$B$14,Sprachen_allg!B:Z,ROWS(Sprachen_allg!1:354),FALSE)</f>
        <v>Final energy from biogas-mix Germany, upper heating value</v>
      </c>
      <c r="C44" s="242" t="s">
        <v>164</v>
      </c>
      <c r="D44" s="261">
        <v>1</v>
      </c>
      <c r="E44" s="258" t="s">
        <v>347</v>
      </c>
      <c r="F44" s="256" t="s">
        <v>4</v>
      </c>
      <c r="G44" s="256"/>
      <c r="H44" s="441" t="s">
        <v>517</v>
      </c>
      <c r="I44" s="442" t="str">
        <f>H44</f>
        <v>-</v>
      </c>
      <c r="J44" s="442" t="str">
        <f t="shared" si="20"/>
        <v>-</v>
      </c>
      <c r="K44" s="442" t="str">
        <f t="shared" si="21"/>
        <v>-</v>
      </c>
      <c r="L44" s="442" t="str">
        <f t="shared" si="22"/>
        <v>-</v>
      </c>
      <c r="M44" s="442" t="str">
        <f t="shared" si="23"/>
        <v>-</v>
      </c>
      <c r="N44" s="442" t="str">
        <f t="shared" si="27"/>
        <v>-</v>
      </c>
      <c r="O44" s="442" t="str">
        <f t="shared" si="27"/>
        <v>-</v>
      </c>
      <c r="P44" s="442" t="str">
        <f t="shared" si="27"/>
        <v>-</v>
      </c>
      <c r="Q44" s="442" t="str">
        <f t="shared" si="27"/>
        <v>-</v>
      </c>
      <c r="R44" s="442" t="str">
        <f t="shared" si="27"/>
        <v>-</v>
      </c>
      <c r="S44" s="442" t="str">
        <f t="shared" si="27"/>
        <v>-</v>
      </c>
      <c r="T44" s="442" t="str">
        <f t="shared" si="27"/>
        <v>-</v>
      </c>
      <c r="U44" s="442" t="str">
        <f t="shared" si="27"/>
        <v>-</v>
      </c>
      <c r="V44" s="442" t="str">
        <f t="shared" si="27"/>
        <v>-</v>
      </c>
      <c r="W44" s="442" t="str">
        <f t="shared" si="27"/>
        <v>-</v>
      </c>
      <c r="X44" s="442" t="str">
        <f t="shared" si="27"/>
        <v>-</v>
      </c>
      <c r="Y44" s="442" t="str">
        <f t="shared" si="27"/>
        <v>-</v>
      </c>
      <c r="Z44" s="442" t="str">
        <f t="shared" si="27"/>
        <v>-</v>
      </c>
      <c r="AA44" s="442" t="str">
        <f t="shared" si="27"/>
        <v>-</v>
      </c>
      <c r="AB44" s="442" t="str">
        <f t="shared" si="27"/>
        <v>-</v>
      </c>
      <c r="AC44" s="442" t="str">
        <f t="shared" ref="AC44:AC45" si="28">AB44</f>
        <v>-</v>
      </c>
      <c r="AD44" s="442" t="str">
        <f t="shared" ref="AD44:AD45" si="29">AC44</f>
        <v>-</v>
      </c>
      <c r="AE44" s="442" t="str">
        <f t="shared" ref="AE44:AE45" si="30">AD44</f>
        <v>-</v>
      </c>
      <c r="AF44" s="442" t="str">
        <f t="shared" ref="AF44:AF45" si="31">AE44</f>
        <v>-</v>
      </c>
      <c r="AG44" s="442" t="str">
        <f t="shared" ref="AG44:AG45" si="32">AF44</f>
        <v>-</v>
      </c>
      <c r="AH44" s="442" t="str">
        <f t="shared" ref="AH44:AH45" si="33">AG44</f>
        <v>-</v>
      </c>
      <c r="AI44" s="442" t="str">
        <f t="shared" ref="AI44:AI45" si="34">AH44</f>
        <v>-</v>
      </c>
      <c r="AJ44" s="442" t="str">
        <f t="shared" ref="AJ44:AJ45" si="35">AI44</f>
        <v>-</v>
      </c>
      <c r="AK44" s="442" t="str">
        <f t="shared" ref="AK44:AK45" si="36">AJ44</f>
        <v>-</v>
      </c>
      <c r="AL44" s="442" t="str">
        <f t="shared" ref="AL44:AL45" si="37">AK44</f>
        <v>-</v>
      </c>
      <c r="AM44" s="442" t="str">
        <f t="shared" ref="AM44" si="38">AL44</f>
        <v>-</v>
      </c>
      <c r="AN44" s="442" t="str">
        <f t="shared" ref="AN44:AN45" si="39">AM44</f>
        <v>-</v>
      </c>
      <c r="AO44" s="442" t="str">
        <f t="shared" ref="AO44:AO45" si="40">AN44</f>
        <v>-</v>
      </c>
      <c r="AP44" s="442" t="str">
        <f t="shared" ref="AP44:AP45" si="41">AO44</f>
        <v>-</v>
      </c>
      <c r="AQ44" s="442" t="str">
        <f t="shared" ref="AQ44:AQ45" si="42">AP44</f>
        <v>-</v>
      </c>
      <c r="AR44" s="442" t="str">
        <f t="shared" ref="AR44:AR45" si="43">AQ44</f>
        <v>-</v>
      </c>
      <c r="AS44" s="127"/>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row>
    <row r="45" spans="1:211" ht="12.75" customHeight="1">
      <c r="A45" s="31"/>
      <c r="B45" s="522" t="str">
        <f>HLOOKUP(Start!$B$14,Sprachen_allg!B:Z,ROWS(Sprachen_allg!1:355),FALSE)</f>
        <v>Final energy from biogas-mix Germany, lower heating value</v>
      </c>
      <c r="C45" s="242" t="s">
        <v>164</v>
      </c>
      <c r="D45" s="261">
        <v>1</v>
      </c>
      <c r="E45" s="258" t="s">
        <v>347</v>
      </c>
      <c r="F45" s="256" t="s">
        <v>4</v>
      </c>
      <c r="G45" s="256"/>
      <c r="H45" s="441" t="s">
        <v>517</v>
      </c>
      <c r="I45" s="442" t="str">
        <f>H45</f>
        <v>-</v>
      </c>
      <c r="J45" s="442" t="str">
        <f t="shared" si="20"/>
        <v>-</v>
      </c>
      <c r="K45" s="442" t="str">
        <f t="shared" si="21"/>
        <v>-</v>
      </c>
      <c r="L45" s="442" t="str">
        <f t="shared" si="22"/>
        <v>-</v>
      </c>
      <c r="M45" s="442" t="str">
        <f t="shared" si="23"/>
        <v>-</v>
      </c>
      <c r="N45" s="442" t="str">
        <f t="shared" si="27"/>
        <v>-</v>
      </c>
      <c r="O45" s="442" t="str">
        <f t="shared" si="27"/>
        <v>-</v>
      </c>
      <c r="P45" s="442" t="str">
        <f t="shared" si="27"/>
        <v>-</v>
      </c>
      <c r="Q45" s="442" t="str">
        <f t="shared" si="27"/>
        <v>-</v>
      </c>
      <c r="R45" s="442" t="str">
        <f t="shared" si="27"/>
        <v>-</v>
      </c>
      <c r="S45" s="442" t="str">
        <f t="shared" si="27"/>
        <v>-</v>
      </c>
      <c r="T45" s="442" t="str">
        <f t="shared" si="27"/>
        <v>-</v>
      </c>
      <c r="U45" s="442" t="str">
        <f t="shared" si="27"/>
        <v>-</v>
      </c>
      <c r="V45" s="442" t="str">
        <f t="shared" si="27"/>
        <v>-</v>
      </c>
      <c r="W45" s="442" t="str">
        <f t="shared" si="27"/>
        <v>-</v>
      </c>
      <c r="X45" s="442" t="str">
        <f t="shared" si="27"/>
        <v>-</v>
      </c>
      <c r="Y45" s="442" t="str">
        <f t="shared" si="27"/>
        <v>-</v>
      </c>
      <c r="Z45" s="442" t="str">
        <f t="shared" si="27"/>
        <v>-</v>
      </c>
      <c r="AA45" s="442" t="str">
        <f t="shared" si="27"/>
        <v>-</v>
      </c>
      <c r="AB45" s="442" t="str">
        <f t="shared" si="27"/>
        <v>-</v>
      </c>
      <c r="AC45" s="442" t="str">
        <f t="shared" si="28"/>
        <v>-</v>
      </c>
      <c r="AD45" s="442" t="str">
        <f t="shared" si="29"/>
        <v>-</v>
      </c>
      <c r="AE45" s="442" t="str">
        <f t="shared" si="30"/>
        <v>-</v>
      </c>
      <c r="AF45" s="442" t="str">
        <f t="shared" si="31"/>
        <v>-</v>
      </c>
      <c r="AG45" s="442" t="str">
        <f t="shared" si="32"/>
        <v>-</v>
      </c>
      <c r="AH45" s="442" t="str">
        <f t="shared" si="33"/>
        <v>-</v>
      </c>
      <c r="AI45" s="442" t="str">
        <f t="shared" si="34"/>
        <v>-</v>
      </c>
      <c r="AJ45" s="442" t="str">
        <f t="shared" si="35"/>
        <v>-</v>
      </c>
      <c r="AK45" s="442" t="str">
        <f t="shared" si="36"/>
        <v>-</v>
      </c>
      <c r="AL45" s="442" t="str">
        <f t="shared" si="37"/>
        <v>-</v>
      </c>
      <c r="AM45" s="442" t="str">
        <f t="shared" ref="AM45" si="44">AL45</f>
        <v>-</v>
      </c>
      <c r="AN45" s="442" t="str">
        <f t="shared" si="39"/>
        <v>-</v>
      </c>
      <c r="AO45" s="442" t="str">
        <f t="shared" si="40"/>
        <v>-</v>
      </c>
      <c r="AP45" s="442" t="str">
        <f t="shared" si="41"/>
        <v>-</v>
      </c>
      <c r="AQ45" s="442" t="str">
        <f t="shared" si="42"/>
        <v>-</v>
      </c>
      <c r="AR45" s="442" t="str">
        <f t="shared" si="43"/>
        <v>-</v>
      </c>
      <c r="AS45" s="127"/>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row>
    <row r="46" spans="1:211" ht="12.75" customHeight="1">
      <c r="A46" s="31"/>
      <c r="B46" s="522" t="str">
        <f>HLOOKUP(Start!$B$14,Sprachen_allg!B:Z,ROWS(Sprachen_allg!1:356),FALSE)</f>
        <v>Final energy from gas, upper heating value</v>
      </c>
      <c r="C46" s="242" t="s">
        <v>164</v>
      </c>
      <c r="D46" s="258">
        <v>0</v>
      </c>
      <c r="E46" s="258" t="s">
        <v>347</v>
      </c>
      <c r="F46" s="253" t="s">
        <v>516</v>
      </c>
      <c r="G46" s="253"/>
      <c r="H46" s="440">
        <v>0.23480000000000001</v>
      </c>
      <c r="I46" s="438">
        <f t="shared" si="26"/>
        <v>0.23480000000000001</v>
      </c>
      <c r="J46" s="438">
        <f t="shared" si="20"/>
        <v>0.23480000000000001</v>
      </c>
      <c r="K46" s="438">
        <f t="shared" si="21"/>
        <v>0.23480000000000001</v>
      </c>
      <c r="L46" s="438">
        <f t="shared" si="22"/>
        <v>0.23480000000000001</v>
      </c>
      <c r="M46" s="439">
        <f t="shared" si="23"/>
        <v>0.23480000000000001</v>
      </c>
      <c r="N46" s="438">
        <f t="shared" si="27"/>
        <v>0.23480000000000001</v>
      </c>
      <c r="O46" s="438">
        <f t="shared" si="25"/>
        <v>0.23480000000000001</v>
      </c>
      <c r="P46" s="438">
        <f t="shared" si="25"/>
        <v>0.23480000000000001</v>
      </c>
      <c r="Q46" s="438">
        <f t="shared" si="25"/>
        <v>0.23480000000000001</v>
      </c>
      <c r="R46" s="438">
        <f t="shared" si="25"/>
        <v>0.23480000000000001</v>
      </c>
      <c r="S46" s="438">
        <f t="shared" si="25"/>
        <v>0.23480000000000001</v>
      </c>
      <c r="T46" s="438">
        <f t="shared" si="25"/>
        <v>0.23480000000000001</v>
      </c>
      <c r="U46" s="438">
        <f t="shared" si="25"/>
        <v>0.23480000000000001</v>
      </c>
      <c r="V46" s="438">
        <f t="shared" si="25"/>
        <v>0.23480000000000001</v>
      </c>
      <c r="W46" s="438">
        <f t="shared" si="25"/>
        <v>0.23480000000000001</v>
      </c>
      <c r="X46" s="438">
        <f t="shared" si="25"/>
        <v>0.23480000000000001</v>
      </c>
      <c r="Y46" s="438">
        <f t="shared" si="25"/>
        <v>0.23480000000000001</v>
      </c>
      <c r="Z46" s="438">
        <f t="shared" si="25"/>
        <v>0.23480000000000001</v>
      </c>
      <c r="AA46" s="438">
        <f t="shared" si="25"/>
        <v>0.23480000000000001</v>
      </c>
      <c r="AB46" s="438">
        <f t="shared" si="25"/>
        <v>0.23480000000000001</v>
      </c>
      <c r="AC46" s="438">
        <f t="shared" si="25"/>
        <v>0.23480000000000001</v>
      </c>
      <c r="AD46" s="438">
        <f t="shared" si="25"/>
        <v>0.23480000000000001</v>
      </c>
      <c r="AE46" s="438">
        <f t="shared" si="25"/>
        <v>0.23480000000000001</v>
      </c>
      <c r="AF46" s="438">
        <f t="shared" si="25"/>
        <v>0.23480000000000001</v>
      </c>
      <c r="AG46" s="438">
        <f t="shared" si="25"/>
        <v>0.23480000000000001</v>
      </c>
      <c r="AH46" s="438">
        <f t="shared" si="25"/>
        <v>0.23480000000000001</v>
      </c>
      <c r="AI46" s="438">
        <f t="shared" si="25"/>
        <v>0.23480000000000001</v>
      </c>
      <c r="AJ46" s="438">
        <f t="shared" si="25"/>
        <v>0.23480000000000001</v>
      </c>
      <c r="AK46" s="438">
        <f t="shared" si="25"/>
        <v>0.23480000000000001</v>
      </c>
      <c r="AL46" s="438">
        <f t="shared" si="25"/>
        <v>0.23480000000000001</v>
      </c>
      <c r="AM46" s="438">
        <f t="shared" si="25"/>
        <v>0.23480000000000001</v>
      </c>
      <c r="AN46" s="438">
        <f t="shared" si="25"/>
        <v>0.23480000000000001</v>
      </c>
      <c r="AO46" s="438">
        <f t="shared" si="25"/>
        <v>0.23480000000000001</v>
      </c>
      <c r="AP46" s="438">
        <f t="shared" si="25"/>
        <v>0.23480000000000001</v>
      </c>
      <c r="AQ46" s="438">
        <f t="shared" si="25"/>
        <v>0.23480000000000001</v>
      </c>
      <c r="AR46" s="438">
        <f t="shared" si="25"/>
        <v>0.23480000000000001</v>
      </c>
      <c r="AS46" s="127"/>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row>
    <row r="47" spans="1:211" ht="12.75" customHeight="1">
      <c r="A47" s="31"/>
      <c r="B47" s="522" t="str">
        <f>HLOOKUP(Start!$B$14,Sprachen_allg!B:Z,ROWS(Sprachen_allg!1:357),FALSE)</f>
        <v>Final energy from gas, lower heating temperature</v>
      </c>
      <c r="C47" s="242" t="s">
        <v>164</v>
      </c>
      <c r="D47" s="258">
        <v>0</v>
      </c>
      <c r="E47" s="258" t="s">
        <v>347</v>
      </c>
      <c r="F47" s="253" t="s">
        <v>516</v>
      </c>
      <c r="G47" s="253"/>
      <c r="H47" s="440">
        <v>0.2339</v>
      </c>
      <c r="I47" s="438">
        <f t="shared" si="26"/>
        <v>0.2339</v>
      </c>
      <c r="J47" s="438">
        <f t="shared" si="20"/>
        <v>0.2339</v>
      </c>
      <c r="K47" s="438">
        <f t="shared" si="21"/>
        <v>0.2339</v>
      </c>
      <c r="L47" s="438">
        <f t="shared" si="22"/>
        <v>0.2339</v>
      </c>
      <c r="M47" s="439">
        <f t="shared" si="23"/>
        <v>0.2339</v>
      </c>
      <c r="N47" s="438">
        <f t="shared" si="27"/>
        <v>0.2339</v>
      </c>
      <c r="O47" s="438">
        <f t="shared" si="25"/>
        <v>0.2339</v>
      </c>
      <c r="P47" s="438">
        <f t="shared" si="25"/>
        <v>0.2339</v>
      </c>
      <c r="Q47" s="438">
        <f t="shared" si="25"/>
        <v>0.2339</v>
      </c>
      <c r="R47" s="438">
        <f t="shared" si="25"/>
        <v>0.2339</v>
      </c>
      <c r="S47" s="438">
        <f t="shared" si="25"/>
        <v>0.2339</v>
      </c>
      <c r="T47" s="438">
        <f t="shared" si="25"/>
        <v>0.2339</v>
      </c>
      <c r="U47" s="438">
        <f t="shared" si="25"/>
        <v>0.2339</v>
      </c>
      <c r="V47" s="438">
        <f t="shared" si="25"/>
        <v>0.2339</v>
      </c>
      <c r="W47" s="438">
        <f t="shared" si="25"/>
        <v>0.2339</v>
      </c>
      <c r="X47" s="438">
        <f t="shared" si="25"/>
        <v>0.2339</v>
      </c>
      <c r="Y47" s="438">
        <f t="shared" si="25"/>
        <v>0.2339</v>
      </c>
      <c r="Z47" s="438">
        <f t="shared" si="25"/>
        <v>0.2339</v>
      </c>
      <c r="AA47" s="438">
        <f t="shared" si="25"/>
        <v>0.2339</v>
      </c>
      <c r="AB47" s="438">
        <f t="shared" si="25"/>
        <v>0.2339</v>
      </c>
      <c r="AC47" s="438">
        <f t="shared" si="25"/>
        <v>0.2339</v>
      </c>
      <c r="AD47" s="438">
        <f t="shared" si="25"/>
        <v>0.2339</v>
      </c>
      <c r="AE47" s="438">
        <f t="shared" si="25"/>
        <v>0.2339</v>
      </c>
      <c r="AF47" s="438">
        <f t="shared" si="25"/>
        <v>0.2339</v>
      </c>
      <c r="AG47" s="438">
        <f t="shared" si="25"/>
        <v>0.2339</v>
      </c>
      <c r="AH47" s="438">
        <f t="shared" si="25"/>
        <v>0.2339</v>
      </c>
      <c r="AI47" s="438">
        <f t="shared" si="25"/>
        <v>0.2339</v>
      </c>
      <c r="AJ47" s="438">
        <f t="shared" si="25"/>
        <v>0.2339</v>
      </c>
      <c r="AK47" s="438">
        <f t="shared" si="25"/>
        <v>0.2339</v>
      </c>
      <c r="AL47" s="438">
        <f t="shared" si="25"/>
        <v>0.2339</v>
      </c>
      <c r="AM47" s="438">
        <f t="shared" si="25"/>
        <v>0.2339</v>
      </c>
      <c r="AN47" s="438">
        <f t="shared" si="25"/>
        <v>0.2339</v>
      </c>
      <c r="AO47" s="438">
        <f t="shared" si="25"/>
        <v>0.2339</v>
      </c>
      <c r="AP47" s="438">
        <f t="shared" si="25"/>
        <v>0.2339</v>
      </c>
      <c r="AQ47" s="438">
        <f t="shared" si="25"/>
        <v>0.2339</v>
      </c>
      <c r="AR47" s="438">
        <f t="shared" si="25"/>
        <v>0.2339</v>
      </c>
      <c r="AS47" s="127"/>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row>
    <row r="48" spans="1:211" ht="12.75" customHeight="1">
      <c r="A48" s="31"/>
      <c r="B48" s="522" t="str">
        <f>HLOOKUP(Start!$B$14,Sprachen_allg!B:Z,ROWS(Sprachen_allg!1:358),FALSE)</f>
        <v>Final energy from oil, upper and lower heating value</v>
      </c>
      <c r="C48" s="242" t="s">
        <v>164</v>
      </c>
      <c r="D48" s="258">
        <v>0</v>
      </c>
      <c r="E48" s="258" t="s">
        <v>347</v>
      </c>
      <c r="F48" s="253" t="s">
        <v>516</v>
      </c>
      <c r="G48" s="253"/>
      <c r="H48" s="440">
        <v>0.29959999999999998</v>
      </c>
      <c r="I48" s="438">
        <f t="shared" si="26"/>
        <v>0.29959999999999998</v>
      </c>
      <c r="J48" s="438">
        <f t="shared" si="20"/>
        <v>0.29959999999999998</v>
      </c>
      <c r="K48" s="438">
        <f t="shared" si="21"/>
        <v>0.29959999999999998</v>
      </c>
      <c r="L48" s="438">
        <f t="shared" si="22"/>
        <v>0.29959999999999998</v>
      </c>
      <c r="M48" s="439">
        <f t="shared" si="23"/>
        <v>0.29959999999999998</v>
      </c>
      <c r="N48" s="438">
        <f t="shared" si="27"/>
        <v>0.29959999999999998</v>
      </c>
      <c r="O48" s="438">
        <f t="shared" si="25"/>
        <v>0.29959999999999998</v>
      </c>
      <c r="P48" s="438">
        <f t="shared" si="25"/>
        <v>0.29959999999999998</v>
      </c>
      <c r="Q48" s="438">
        <f t="shared" si="25"/>
        <v>0.29959999999999998</v>
      </c>
      <c r="R48" s="438">
        <f t="shared" si="25"/>
        <v>0.29959999999999998</v>
      </c>
      <c r="S48" s="438">
        <f t="shared" si="25"/>
        <v>0.29959999999999998</v>
      </c>
      <c r="T48" s="438">
        <f t="shared" si="25"/>
        <v>0.29959999999999998</v>
      </c>
      <c r="U48" s="438">
        <f t="shared" si="25"/>
        <v>0.29959999999999998</v>
      </c>
      <c r="V48" s="438">
        <f t="shared" si="25"/>
        <v>0.29959999999999998</v>
      </c>
      <c r="W48" s="438">
        <f t="shared" si="25"/>
        <v>0.29959999999999998</v>
      </c>
      <c r="X48" s="438">
        <f t="shared" si="25"/>
        <v>0.29959999999999998</v>
      </c>
      <c r="Y48" s="438">
        <f t="shared" si="25"/>
        <v>0.29959999999999998</v>
      </c>
      <c r="Z48" s="438">
        <f t="shared" si="25"/>
        <v>0.29959999999999998</v>
      </c>
      <c r="AA48" s="438">
        <f t="shared" si="25"/>
        <v>0.29959999999999998</v>
      </c>
      <c r="AB48" s="438">
        <f t="shared" si="25"/>
        <v>0.29959999999999998</v>
      </c>
      <c r="AC48" s="438">
        <f t="shared" si="25"/>
        <v>0.29959999999999998</v>
      </c>
      <c r="AD48" s="438">
        <f t="shared" si="25"/>
        <v>0.29959999999999998</v>
      </c>
      <c r="AE48" s="438">
        <f t="shared" si="25"/>
        <v>0.29959999999999998</v>
      </c>
      <c r="AF48" s="438">
        <f t="shared" si="25"/>
        <v>0.29959999999999998</v>
      </c>
      <c r="AG48" s="438">
        <f t="shared" si="25"/>
        <v>0.29959999999999998</v>
      </c>
      <c r="AH48" s="438">
        <f t="shared" si="25"/>
        <v>0.29959999999999998</v>
      </c>
      <c r="AI48" s="438">
        <f t="shared" si="25"/>
        <v>0.29959999999999998</v>
      </c>
      <c r="AJ48" s="438">
        <f t="shared" si="25"/>
        <v>0.29959999999999998</v>
      </c>
      <c r="AK48" s="438">
        <f t="shared" si="25"/>
        <v>0.29959999999999998</v>
      </c>
      <c r="AL48" s="438">
        <f t="shared" si="25"/>
        <v>0.29959999999999998</v>
      </c>
      <c r="AM48" s="438">
        <f t="shared" si="25"/>
        <v>0.29959999999999998</v>
      </c>
      <c r="AN48" s="438">
        <f t="shared" si="25"/>
        <v>0.29959999999999998</v>
      </c>
      <c r="AO48" s="438">
        <f t="shared" si="25"/>
        <v>0.29959999999999998</v>
      </c>
      <c r="AP48" s="438">
        <f t="shared" si="25"/>
        <v>0.29959999999999998</v>
      </c>
      <c r="AQ48" s="438">
        <f t="shared" si="25"/>
        <v>0.29959999999999998</v>
      </c>
      <c r="AR48" s="438">
        <f t="shared" si="25"/>
        <v>0.29959999999999998</v>
      </c>
      <c r="AS48" s="127"/>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row>
    <row r="49" spans="1:149" ht="12.75" customHeight="1">
      <c r="A49" s="31"/>
      <c r="B49" s="522" t="str">
        <f>HLOOKUP(Start!$B$14,Sprachen_allg!B:Z,ROWS(Sprachen_allg!1:359),FALSE)</f>
        <v>Final energy district heating from biogas (100%)</v>
      </c>
      <c r="C49" s="242" t="s">
        <v>164</v>
      </c>
      <c r="D49" s="258">
        <v>1</v>
      </c>
      <c r="E49" s="258" t="s">
        <v>348</v>
      </c>
      <c r="F49" s="253" t="s">
        <v>516</v>
      </c>
      <c r="G49" s="253"/>
      <c r="H49" s="440">
        <v>5.629E-2</v>
      </c>
      <c r="I49" s="438">
        <f t="shared" si="26"/>
        <v>5.629E-2</v>
      </c>
      <c r="J49" s="438">
        <f t="shared" si="20"/>
        <v>5.629E-2</v>
      </c>
      <c r="K49" s="438">
        <f t="shared" si="21"/>
        <v>5.629E-2</v>
      </c>
      <c r="L49" s="438">
        <f t="shared" si="22"/>
        <v>5.629E-2</v>
      </c>
      <c r="M49" s="439">
        <f t="shared" si="23"/>
        <v>5.629E-2</v>
      </c>
      <c r="N49" s="438">
        <f t="shared" si="27"/>
        <v>5.629E-2</v>
      </c>
      <c r="O49" s="438">
        <f t="shared" si="25"/>
        <v>5.629E-2</v>
      </c>
      <c r="P49" s="438">
        <f t="shared" si="25"/>
        <v>5.629E-2</v>
      </c>
      <c r="Q49" s="438">
        <f t="shared" si="25"/>
        <v>5.629E-2</v>
      </c>
      <c r="R49" s="438">
        <f t="shared" si="25"/>
        <v>5.629E-2</v>
      </c>
      <c r="S49" s="438">
        <f t="shared" si="25"/>
        <v>5.629E-2</v>
      </c>
      <c r="T49" s="438">
        <f t="shared" si="25"/>
        <v>5.629E-2</v>
      </c>
      <c r="U49" s="438">
        <f t="shared" si="25"/>
        <v>5.629E-2</v>
      </c>
      <c r="V49" s="438">
        <f t="shared" si="25"/>
        <v>5.629E-2</v>
      </c>
      <c r="W49" s="438">
        <f t="shared" si="25"/>
        <v>5.629E-2</v>
      </c>
      <c r="X49" s="438">
        <f t="shared" si="25"/>
        <v>5.629E-2</v>
      </c>
      <c r="Y49" s="438">
        <f t="shared" si="25"/>
        <v>5.629E-2</v>
      </c>
      <c r="Z49" s="438">
        <f t="shared" si="25"/>
        <v>5.629E-2</v>
      </c>
      <c r="AA49" s="438">
        <f t="shared" si="25"/>
        <v>5.629E-2</v>
      </c>
      <c r="AB49" s="438">
        <f t="shared" si="25"/>
        <v>5.629E-2</v>
      </c>
      <c r="AC49" s="438">
        <f t="shared" si="25"/>
        <v>5.629E-2</v>
      </c>
      <c r="AD49" s="438">
        <f t="shared" si="25"/>
        <v>5.629E-2</v>
      </c>
      <c r="AE49" s="438">
        <f t="shared" si="25"/>
        <v>5.629E-2</v>
      </c>
      <c r="AF49" s="438">
        <f t="shared" si="25"/>
        <v>5.629E-2</v>
      </c>
      <c r="AG49" s="438">
        <f t="shared" si="25"/>
        <v>5.629E-2</v>
      </c>
      <c r="AH49" s="438">
        <f t="shared" si="25"/>
        <v>5.629E-2</v>
      </c>
      <c r="AI49" s="438">
        <f t="shared" si="25"/>
        <v>5.629E-2</v>
      </c>
      <c r="AJ49" s="438">
        <f t="shared" si="25"/>
        <v>5.629E-2</v>
      </c>
      <c r="AK49" s="438">
        <f t="shared" si="25"/>
        <v>5.629E-2</v>
      </c>
      <c r="AL49" s="438">
        <f t="shared" si="25"/>
        <v>5.629E-2</v>
      </c>
      <c r="AM49" s="438">
        <f t="shared" si="25"/>
        <v>5.629E-2</v>
      </c>
      <c r="AN49" s="438">
        <f t="shared" si="25"/>
        <v>5.629E-2</v>
      </c>
      <c r="AO49" s="438">
        <f t="shared" si="25"/>
        <v>5.629E-2</v>
      </c>
      <c r="AP49" s="438">
        <f t="shared" si="25"/>
        <v>5.629E-2</v>
      </c>
      <c r="AQ49" s="438">
        <f t="shared" si="25"/>
        <v>5.629E-2</v>
      </c>
      <c r="AR49" s="438">
        <f t="shared" si="25"/>
        <v>5.629E-2</v>
      </c>
      <c r="AS49" s="127"/>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row>
    <row r="50" spans="1:149" ht="12.75" customHeight="1">
      <c r="A50" s="31"/>
      <c r="B50" s="522" t="str">
        <f>HLOOKUP(Start!$B$14,Sprachen_allg!B:Z,ROWS(Sprachen_allg!1:360),FALSE)</f>
        <v>Final energy district heating from biomass (solid)</v>
      </c>
      <c r="C50" s="242" t="s">
        <v>164</v>
      </c>
      <c r="D50" s="258">
        <v>1</v>
      </c>
      <c r="E50" s="258" t="s">
        <v>348</v>
      </c>
      <c r="F50" s="253" t="s">
        <v>516</v>
      </c>
      <c r="G50" s="253"/>
      <c r="H50" s="440">
        <v>1.153E-2</v>
      </c>
      <c r="I50" s="438">
        <f t="shared" si="26"/>
        <v>1.153E-2</v>
      </c>
      <c r="J50" s="438">
        <f t="shared" si="20"/>
        <v>1.153E-2</v>
      </c>
      <c r="K50" s="438">
        <f t="shared" si="21"/>
        <v>1.153E-2</v>
      </c>
      <c r="L50" s="438">
        <f t="shared" si="22"/>
        <v>1.153E-2</v>
      </c>
      <c r="M50" s="439">
        <f t="shared" si="23"/>
        <v>1.153E-2</v>
      </c>
      <c r="N50" s="438">
        <f t="shared" si="27"/>
        <v>1.153E-2</v>
      </c>
      <c r="O50" s="438">
        <f t="shared" si="25"/>
        <v>1.153E-2</v>
      </c>
      <c r="P50" s="438">
        <f t="shared" si="25"/>
        <v>1.153E-2</v>
      </c>
      <c r="Q50" s="438">
        <f t="shared" si="25"/>
        <v>1.153E-2</v>
      </c>
      <c r="R50" s="438">
        <f t="shared" si="25"/>
        <v>1.153E-2</v>
      </c>
      <c r="S50" s="438">
        <f t="shared" si="25"/>
        <v>1.153E-2</v>
      </c>
      <c r="T50" s="438">
        <f t="shared" si="25"/>
        <v>1.153E-2</v>
      </c>
      <c r="U50" s="438">
        <f t="shared" si="25"/>
        <v>1.153E-2</v>
      </c>
      <c r="V50" s="438">
        <f t="shared" si="25"/>
        <v>1.153E-2</v>
      </c>
      <c r="W50" s="438">
        <f t="shared" si="25"/>
        <v>1.153E-2</v>
      </c>
      <c r="X50" s="438">
        <f t="shared" si="25"/>
        <v>1.153E-2</v>
      </c>
      <c r="Y50" s="438">
        <f t="shared" si="25"/>
        <v>1.153E-2</v>
      </c>
      <c r="Z50" s="438">
        <f t="shared" si="25"/>
        <v>1.153E-2</v>
      </c>
      <c r="AA50" s="438">
        <f t="shared" si="25"/>
        <v>1.153E-2</v>
      </c>
      <c r="AB50" s="438">
        <f t="shared" si="25"/>
        <v>1.153E-2</v>
      </c>
      <c r="AC50" s="438">
        <f t="shared" si="25"/>
        <v>1.153E-2</v>
      </c>
      <c r="AD50" s="438">
        <f t="shared" si="25"/>
        <v>1.153E-2</v>
      </c>
      <c r="AE50" s="438">
        <f t="shared" si="25"/>
        <v>1.153E-2</v>
      </c>
      <c r="AF50" s="438">
        <f t="shared" si="25"/>
        <v>1.153E-2</v>
      </c>
      <c r="AG50" s="438">
        <f t="shared" si="25"/>
        <v>1.153E-2</v>
      </c>
      <c r="AH50" s="438">
        <f t="shared" si="25"/>
        <v>1.153E-2</v>
      </c>
      <c r="AI50" s="438">
        <f t="shared" si="25"/>
        <v>1.153E-2</v>
      </c>
      <c r="AJ50" s="438">
        <f t="shared" si="25"/>
        <v>1.153E-2</v>
      </c>
      <c r="AK50" s="438">
        <f t="shared" si="25"/>
        <v>1.153E-2</v>
      </c>
      <c r="AL50" s="438">
        <f t="shared" si="25"/>
        <v>1.153E-2</v>
      </c>
      <c r="AM50" s="438">
        <f t="shared" si="25"/>
        <v>1.153E-2</v>
      </c>
      <c r="AN50" s="438">
        <f t="shared" si="25"/>
        <v>1.153E-2</v>
      </c>
      <c r="AO50" s="438">
        <f t="shared" si="25"/>
        <v>1.153E-2</v>
      </c>
      <c r="AP50" s="438">
        <f t="shared" si="25"/>
        <v>1.153E-2</v>
      </c>
      <c r="AQ50" s="438">
        <f t="shared" si="25"/>
        <v>1.153E-2</v>
      </c>
      <c r="AR50" s="438">
        <f t="shared" si="25"/>
        <v>1.153E-2</v>
      </c>
      <c r="AS50" s="127"/>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row>
    <row r="51" spans="1:149" ht="12.75" customHeight="1">
      <c r="A51" s="31"/>
      <c r="B51" s="522" t="str">
        <f>HLOOKUP(Start!$B$14,Sprachen_allg!B:Z,ROWS(Sprachen_allg!1:361),FALSE)</f>
        <v>Final energy district heating (120-400 kW)</v>
      </c>
      <c r="C51" s="242" t="s">
        <v>164</v>
      </c>
      <c r="D51" s="258">
        <v>0</v>
      </c>
      <c r="E51" s="258" t="s">
        <v>348</v>
      </c>
      <c r="F51" s="253" t="s">
        <v>516</v>
      </c>
      <c r="G51" s="253"/>
      <c r="H51" s="440">
        <v>0.27439999999999998</v>
      </c>
      <c r="I51" s="438">
        <f t="shared" si="26"/>
        <v>0.27439999999999998</v>
      </c>
      <c r="J51" s="438">
        <f t="shared" si="20"/>
        <v>0.27439999999999998</v>
      </c>
      <c r="K51" s="438">
        <f t="shared" si="21"/>
        <v>0.27439999999999998</v>
      </c>
      <c r="L51" s="438">
        <f t="shared" si="22"/>
        <v>0.27439999999999998</v>
      </c>
      <c r="M51" s="439">
        <f t="shared" si="23"/>
        <v>0.27439999999999998</v>
      </c>
      <c r="N51" s="438">
        <f t="shared" si="27"/>
        <v>0.27439999999999998</v>
      </c>
      <c r="O51" s="438">
        <f t="shared" ref="O51:AR52" si="45">N51</f>
        <v>0.27439999999999998</v>
      </c>
      <c r="P51" s="438">
        <f t="shared" si="45"/>
        <v>0.27439999999999998</v>
      </c>
      <c r="Q51" s="438">
        <f t="shared" si="45"/>
        <v>0.27439999999999998</v>
      </c>
      <c r="R51" s="438">
        <f t="shared" si="45"/>
        <v>0.27439999999999998</v>
      </c>
      <c r="S51" s="438">
        <f t="shared" si="45"/>
        <v>0.27439999999999998</v>
      </c>
      <c r="T51" s="438">
        <f t="shared" si="45"/>
        <v>0.27439999999999998</v>
      </c>
      <c r="U51" s="438">
        <f t="shared" si="45"/>
        <v>0.27439999999999998</v>
      </c>
      <c r="V51" s="438">
        <f t="shared" si="45"/>
        <v>0.27439999999999998</v>
      </c>
      <c r="W51" s="438">
        <f t="shared" si="45"/>
        <v>0.27439999999999998</v>
      </c>
      <c r="X51" s="438">
        <f t="shared" si="45"/>
        <v>0.27439999999999998</v>
      </c>
      <c r="Y51" s="438">
        <f t="shared" si="45"/>
        <v>0.27439999999999998</v>
      </c>
      <c r="Z51" s="438">
        <f t="shared" si="45"/>
        <v>0.27439999999999998</v>
      </c>
      <c r="AA51" s="438">
        <f t="shared" si="45"/>
        <v>0.27439999999999998</v>
      </c>
      <c r="AB51" s="438">
        <f t="shared" si="45"/>
        <v>0.27439999999999998</v>
      </c>
      <c r="AC51" s="438">
        <f t="shared" si="45"/>
        <v>0.27439999999999998</v>
      </c>
      <c r="AD51" s="438">
        <f t="shared" si="45"/>
        <v>0.27439999999999998</v>
      </c>
      <c r="AE51" s="438">
        <f t="shared" si="45"/>
        <v>0.27439999999999998</v>
      </c>
      <c r="AF51" s="438">
        <f t="shared" si="45"/>
        <v>0.27439999999999998</v>
      </c>
      <c r="AG51" s="438">
        <f t="shared" si="45"/>
        <v>0.27439999999999998</v>
      </c>
      <c r="AH51" s="438">
        <f t="shared" si="45"/>
        <v>0.27439999999999998</v>
      </c>
      <c r="AI51" s="438">
        <f t="shared" si="45"/>
        <v>0.27439999999999998</v>
      </c>
      <c r="AJ51" s="438">
        <f t="shared" si="45"/>
        <v>0.27439999999999998</v>
      </c>
      <c r="AK51" s="438">
        <f t="shared" si="45"/>
        <v>0.27439999999999998</v>
      </c>
      <c r="AL51" s="438">
        <f t="shared" si="45"/>
        <v>0.27439999999999998</v>
      </c>
      <c r="AM51" s="438">
        <f t="shared" si="45"/>
        <v>0.27439999999999998</v>
      </c>
      <c r="AN51" s="438">
        <f t="shared" si="45"/>
        <v>0.27439999999999998</v>
      </c>
      <c r="AO51" s="438">
        <f t="shared" si="45"/>
        <v>0.27439999999999998</v>
      </c>
      <c r="AP51" s="438">
        <f t="shared" si="45"/>
        <v>0.27439999999999998</v>
      </c>
      <c r="AQ51" s="438">
        <f t="shared" si="45"/>
        <v>0.27439999999999998</v>
      </c>
      <c r="AR51" s="438">
        <f t="shared" si="45"/>
        <v>0.27439999999999998</v>
      </c>
      <c r="AS51" s="127"/>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row>
    <row r="52" spans="1:149" ht="12.75" customHeight="1">
      <c r="A52" s="31"/>
      <c r="B52" s="522" t="str">
        <f>HLOOKUP(Start!$B$14,Sprachen_allg!B:Z,ROWS(Sprachen_allg!1:362),FALSE)</f>
        <v>Final energy district heating (20-120 kW)</v>
      </c>
      <c r="C52" s="242" t="s">
        <v>164</v>
      </c>
      <c r="D52" s="258">
        <v>0</v>
      </c>
      <c r="E52" s="258" t="s">
        <v>348</v>
      </c>
      <c r="F52" s="253" t="s">
        <v>516</v>
      </c>
      <c r="G52" s="253"/>
      <c r="H52" s="440">
        <v>0.27629999999999999</v>
      </c>
      <c r="I52" s="438">
        <f t="shared" si="26"/>
        <v>0.27629999999999999</v>
      </c>
      <c r="J52" s="438">
        <f t="shared" si="20"/>
        <v>0.27629999999999999</v>
      </c>
      <c r="K52" s="438">
        <f t="shared" si="21"/>
        <v>0.27629999999999999</v>
      </c>
      <c r="L52" s="438">
        <f t="shared" si="22"/>
        <v>0.27629999999999999</v>
      </c>
      <c r="M52" s="439">
        <f t="shared" si="23"/>
        <v>0.27629999999999999</v>
      </c>
      <c r="N52" s="438">
        <f t="shared" si="27"/>
        <v>0.27629999999999999</v>
      </c>
      <c r="O52" s="438">
        <f t="shared" si="45"/>
        <v>0.27629999999999999</v>
      </c>
      <c r="P52" s="438">
        <f t="shared" si="45"/>
        <v>0.27629999999999999</v>
      </c>
      <c r="Q52" s="438">
        <f t="shared" si="45"/>
        <v>0.27629999999999999</v>
      </c>
      <c r="R52" s="438">
        <f t="shared" si="45"/>
        <v>0.27629999999999999</v>
      </c>
      <c r="S52" s="438">
        <f t="shared" si="45"/>
        <v>0.27629999999999999</v>
      </c>
      <c r="T52" s="438">
        <f t="shared" si="45"/>
        <v>0.27629999999999999</v>
      </c>
      <c r="U52" s="438">
        <f t="shared" si="45"/>
        <v>0.27629999999999999</v>
      </c>
      <c r="V52" s="438">
        <f t="shared" si="45"/>
        <v>0.27629999999999999</v>
      </c>
      <c r="W52" s="438">
        <f t="shared" si="45"/>
        <v>0.27629999999999999</v>
      </c>
      <c r="X52" s="438">
        <f t="shared" si="45"/>
        <v>0.27629999999999999</v>
      </c>
      <c r="Y52" s="438">
        <f t="shared" si="45"/>
        <v>0.27629999999999999</v>
      </c>
      <c r="Z52" s="438">
        <f t="shared" si="45"/>
        <v>0.27629999999999999</v>
      </c>
      <c r="AA52" s="438">
        <f t="shared" si="45"/>
        <v>0.27629999999999999</v>
      </c>
      <c r="AB52" s="438">
        <f t="shared" si="45"/>
        <v>0.27629999999999999</v>
      </c>
      <c r="AC52" s="438">
        <f t="shared" si="45"/>
        <v>0.27629999999999999</v>
      </c>
      <c r="AD52" s="438">
        <f t="shared" si="45"/>
        <v>0.27629999999999999</v>
      </c>
      <c r="AE52" s="438">
        <f t="shared" si="45"/>
        <v>0.27629999999999999</v>
      </c>
      <c r="AF52" s="438">
        <f t="shared" si="45"/>
        <v>0.27629999999999999</v>
      </c>
      <c r="AG52" s="438">
        <f t="shared" si="45"/>
        <v>0.27629999999999999</v>
      </c>
      <c r="AH52" s="438">
        <f t="shared" si="45"/>
        <v>0.27629999999999999</v>
      </c>
      <c r="AI52" s="438">
        <f t="shared" si="45"/>
        <v>0.27629999999999999</v>
      </c>
      <c r="AJ52" s="438">
        <f t="shared" si="45"/>
        <v>0.27629999999999999</v>
      </c>
      <c r="AK52" s="438">
        <f t="shared" si="45"/>
        <v>0.27629999999999999</v>
      </c>
      <c r="AL52" s="438">
        <f t="shared" si="45"/>
        <v>0.27629999999999999</v>
      </c>
      <c r="AM52" s="438">
        <f t="shared" si="45"/>
        <v>0.27629999999999999</v>
      </c>
      <c r="AN52" s="438">
        <f t="shared" si="45"/>
        <v>0.27629999999999999</v>
      </c>
      <c r="AO52" s="438">
        <f t="shared" si="45"/>
        <v>0.27629999999999999</v>
      </c>
      <c r="AP52" s="438">
        <f t="shared" si="45"/>
        <v>0.27629999999999999</v>
      </c>
      <c r="AQ52" s="438">
        <f t="shared" si="45"/>
        <v>0.27629999999999999</v>
      </c>
      <c r="AR52" s="438">
        <f t="shared" si="45"/>
        <v>0.27629999999999999</v>
      </c>
      <c r="AS52" s="127"/>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row>
    <row r="53" spans="1:149" s="14" customFormat="1" ht="12.75" customHeight="1">
      <c r="A53" s="31"/>
      <c r="B53" s="366" t="str">
        <f>IF(ISBLANK('ANNEX 2 Specific Factors'!C107),'ANNEX 2 Specific Factors'!B106,'ANNEX 2 Specific Factors'!C107)</f>
        <v>District heating 1 (supplier-specific)</v>
      </c>
      <c r="C53" s="242" t="s">
        <v>164</v>
      </c>
      <c r="D53" s="252">
        <f>'ANNEX 2 Specific Factors'!E108</f>
        <v>0</v>
      </c>
      <c r="E53" s="258" t="s">
        <v>348</v>
      </c>
      <c r="F53" s="365" t="str">
        <f>IF('ANNEX 2 Specific Factors'!C113="","",'ANNEX 2 Specific Factors'!C113)</f>
        <v/>
      </c>
      <c r="G53" s="320" t="str">
        <f>IF(ISNUMBER('ANNEX 2 Specific Factors'!C112),'ANNEX 2 Specific Factors'!C112,"")</f>
        <v/>
      </c>
      <c r="H53" s="443" t="str">
        <f t="shared" ref="H53:H58" si="46">IF(G53="",TextAx2,G53)</f>
        <v>Calculation in ANNEX 2</v>
      </c>
      <c r="I53" s="443" t="str">
        <f t="shared" ref="I53:AR58" si="47">H53</f>
        <v>Calculation in ANNEX 2</v>
      </c>
      <c r="J53" s="443" t="str">
        <f t="shared" si="47"/>
        <v>Calculation in ANNEX 2</v>
      </c>
      <c r="K53" s="443" t="str">
        <f t="shared" si="47"/>
        <v>Calculation in ANNEX 2</v>
      </c>
      <c r="L53" s="443" t="str">
        <f t="shared" si="47"/>
        <v>Calculation in ANNEX 2</v>
      </c>
      <c r="M53" s="444" t="str">
        <f t="shared" si="47"/>
        <v>Calculation in ANNEX 2</v>
      </c>
      <c r="N53" s="443" t="str">
        <f t="shared" si="47"/>
        <v>Calculation in ANNEX 2</v>
      </c>
      <c r="O53" s="443" t="str">
        <f t="shared" si="47"/>
        <v>Calculation in ANNEX 2</v>
      </c>
      <c r="P53" s="443" t="str">
        <f t="shared" si="47"/>
        <v>Calculation in ANNEX 2</v>
      </c>
      <c r="Q53" s="443" t="str">
        <f t="shared" si="47"/>
        <v>Calculation in ANNEX 2</v>
      </c>
      <c r="R53" s="443" t="str">
        <f t="shared" si="47"/>
        <v>Calculation in ANNEX 2</v>
      </c>
      <c r="S53" s="443" t="str">
        <f t="shared" si="47"/>
        <v>Calculation in ANNEX 2</v>
      </c>
      <c r="T53" s="443" t="str">
        <f t="shared" si="47"/>
        <v>Calculation in ANNEX 2</v>
      </c>
      <c r="U53" s="443" t="str">
        <f t="shared" si="47"/>
        <v>Calculation in ANNEX 2</v>
      </c>
      <c r="V53" s="443" t="str">
        <f t="shared" si="47"/>
        <v>Calculation in ANNEX 2</v>
      </c>
      <c r="W53" s="443" t="str">
        <f t="shared" si="47"/>
        <v>Calculation in ANNEX 2</v>
      </c>
      <c r="X53" s="443" t="str">
        <f t="shared" si="47"/>
        <v>Calculation in ANNEX 2</v>
      </c>
      <c r="Y53" s="443" t="str">
        <f t="shared" si="47"/>
        <v>Calculation in ANNEX 2</v>
      </c>
      <c r="Z53" s="443" t="str">
        <f t="shared" si="47"/>
        <v>Calculation in ANNEX 2</v>
      </c>
      <c r="AA53" s="443" t="str">
        <f t="shared" si="47"/>
        <v>Calculation in ANNEX 2</v>
      </c>
      <c r="AB53" s="443" t="str">
        <f t="shared" si="47"/>
        <v>Calculation in ANNEX 2</v>
      </c>
      <c r="AC53" s="443" t="str">
        <f t="shared" si="47"/>
        <v>Calculation in ANNEX 2</v>
      </c>
      <c r="AD53" s="443" t="str">
        <f t="shared" si="47"/>
        <v>Calculation in ANNEX 2</v>
      </c>
      <c r="AE53" s="443" t="str">
        <f t="shared" si="47"/>
        <v>Calculation in ANNEX 2</v>
      </c>
      <c r="AF53" s="443" t="str">
        <f t="shared" si="47"/>
        <v>Calculation in ANNEX 2</v>
      </c>
      <c r="AG53" s="443" t="str">
        <f t="shared" si="47"/>
        <v>Calculation in ANNEX 2</v>
      </c>
      <c r="AH53" s="443" t="str">
        <f t="shared" si="47"/>
        <v>Calculation in ANNEX 2</v>
      </c>
      <c r="AI53" s="443" t="str">
        <f t="shared" si="47"/>
        <v>Calculation in ANNEX 2</v>
      </c>
      <c r="AJ53" s="443" t="str">
        <f t="shared" si="47"/>
        <v>Calculation in ANNEX 2</v>
      </c>
      <c r="AK53" s="443" t="str">
        <f t="shared" si="47"/>
        <v>Calculation in ANNEX 2</v>
      </c>
      <c r="AL53" s="443" t="str">
        <f t="shared" si="47"/>
        <v>Calculation in ANNEX 2</v>
      </c>
      <c r="AM53" s="443" t="str">
        <f t="shared" si="47"/>
        <v>Calculation in ANNEX 2</v>
      </c>
      <c r="AN53" s="443" t="str">
        <f t="shared" si="47"/>
        <v>Calculation in ANNEX 2</v>
      </c>
      <c r="AO53" s="443" t="str">
        <f t="shared" si="47"/>
        <v>Calculation in ANNEX 2</v>
      </c>
      <c r="AP53" s="443" t="str">
        <f t="shared" si="47"/>
        <v>Calculation in ANNEX 2</v>
      </c>
      <c r="AQ53" s="443" t="str">
        <f t="shared" si="47"/>
        <v>Calculation in ANNEX 2</v>
      </c>
      <c r="AR53" s="443" t="str">
        <f t="shared" si="47"/>
        <v>Calculation in ANNEX 2</v>
      </c>
      <c r="AS53" s="127" t="s">
        <v>540</v>
      </c>
    </row>
    <row r="54" spans="1:149" s="14" customFormat="1" ht="12.75" customHeight="1">
      <c r="A54" s="31"/>
      <c r="B54" s="366" t="str">
        <f>IF(ISBLANK('ANNEX 2 Specific Factors'!C116),'ANNEX 2 Specific Factors'!B115,'ANNEX 2 Specific Factors'!C116)</f>
        <v>District heating 2 (supplier-specific)</v>
      </c>
      <c r="C54" s="242" t="s">
        <v>164</v>
      </c>
      <c r="D54" s="252">
        <f>'ANNEX 2 Specific Factors'!E117</f>
        <v>0</v>
      </c>
      <c r="E54" s="258" t="s">
        <v>348</v>
      </c>
      <c r="F54" s="365" t="str">
        <f>IF('ANNEX 2 Specific Factors'!C122="","",'ANNEX 2 Specific Factors'!C122)</f>
        <v/>
      </c>
      <c r="G54" s="320" t="str">
        <f>IF(ISNUMBER('ANNEX 2 Specific Factors'!C121),'ANNEX 2 Specific Factors'!C121,"")</f>
        <v/>
      </c>
      <c r="H54" s="443" t="str">
        <f t="shared" si="46"/>
        <v>Calculation in ANNEX 2</v>
      </c>
      <c r="I54" s="443" t="str">
        <f t="shared" ref="I54:X54" si="48">H54</f>
        <v>Calculation in ANNEX 2</v>
      </c>
      <c r="J54" s="443" t="str">
        <f t="shared" si="48"/>
        <v>Calculation in ANNEX 2</v>
      </c>
      <c r="K54" s="443" t="str">
        <f t="shared" si="48"/>
        <v>Calculation in ANNEX 2</v>
      </c>
      <c r="L54" s="443" t="str">
        <f t="shared" si="48"/>
        <v>Calculation in ANNEX 2</v>
      </c>
      <c r="M54" s="444" t="str">
        <f t="shared" si="48"/>
        <v>Calculation in ANNEX 2</v>
      </c>
      <c r="N54" s="443" t="str">
        <f t="shared" si="48"/>
        <v>Calculation in ANNEX 2</v>
      </c>
      <c r="O54" s="443" t="str">
        <f t="shared" si="48"/>
        <v>Calculation in ANNEX 2</v>
      </c>
      <c r="P54" s="443" t="str">
        <f t="shared" si="48"/>
        <v>Calculation in ANNEX 2</v>
      </c>
      <c r="Q54" s="443" t="str">
        <f t="shared" si="48"/>
        <v>Calculation in ANNEX 2</v>
      </c>
      <c r="R54" s="443" t="str">
        <f t="shared" si="48"/>
        <v>Calculation in ANNEX 2</v>
      </c>
      <c r="S54" s="443" t="str">
        <f t="shared" si="48"/>
        <v>Calculation in ANNEX 2</v>
      </c>
      <c r="T54" s="443" t="str">
        <f t="shared" si="48"/>
        <v>Calculation in ANNEX 2</v>
      </c>
      <c r="U54" s="443" t="str">
        <f t="shared" si="48"/>
        <v>Calculation in ANNEX 2</v>
      </c>
      <c r="V54" s="443" t="str">
        <f t="shared" si="48"/>
        <v>Calculation in ANNEX 2</v>
      </c>
      <c r="W54" s="443" t="str">
        <f t="shared" si="48"/>
        <v>Calculation in ANNEX 2</v>
      </c>
      <c r="X54" s="443" t="str">
        <f t="shared" si="48"/>
        <v>Calculation in ANNEX 2</v>
      </c>
      <c r="Y54" s="443" t="str">
        <f t="shared" si="47"/>
        <v>Calculation in ANNEX 2</v>
      </c>
      <c r="Z54" s="443" t="str">
        <f t="shared" si="47"/>
        <v>Calculation in ANNEX 2</v>
      </c>
      <c r="AA54" s="443" t="str">
        <f t="shared" si="47"/>
        <v>Calculation in ANNEX 2</v>
      </c>
      <c r="AB54" s="443" t="str">
        <f t="shared" si="47"/>
        <v>Calculation in ANNEX 2</v>
      </c>
      <c r="AC54" s="443" t="str">
        <f t="shared" si="47"/>
        <v>Calculation in ANNEX 2</v>
      </c>
      <c r="AD54" s="443" t="str">
        <f t="shared" si="47"/>
        <v>Calculation in ANNEX 2</v>
      </c>
      <c r="AE54" s="443" t="str">
        <f t="shared" si="47"/>
        <v>Calculation in ANNEX 2</v>
      </c>
      <c r="AF54" s="443" t="str">
        <f t="shared" si="47"/>
        <v>Calculation in ANNEX 2</v>
      </c>
      <c r="AG54" s="443" t="str">
        <f t="shared" si="47"/>
        <v>Calculation in ANNEX 2</v>
      </c>
      <c r="AH54" s="443" t="str">
        <f t="shared" si="47"/>
        <v>Calculation in ANNEX 2</v>
      </c>
      <c r="AI54" s="443" t="str">
        <f t="shared" si="47"/>
        <v>Calculation in ANNEX 2</v>
      </c>
      <c r="AJ54" s="443" t="str">
        <f t="shared" si="47"/>
        <v>Calculation in ANNEX 2</v>
      </c>
      <c r="AK54" s="443" t="str">
        <f t="shared" si="47"/>
        <v>Calculation in ANNEX 2</v>
      </c>
      <c r="AL54" s="443" t="str">
        <f t="shared" si="47"/>
        <v>Calculation in ANNEX 2</v>
      </c>
      <c r="AM54" s="443" t="str">
        <f t="shared" si="47"/>
        <v>Calculation in ANNEX 2</v>
      </c>
      <c r="AN54" s="443" t="str">
        <f t="shared" si="47"/>
        <v>Calculation in ANNEX 2</v>
      </c>
      <c r="AO54" s="443" t="str">
        <f t="shared" si="47"/>
        <v>Calculation in ANNEX 2</v>
      </c>
      <c r="AP54" s="443" t="str">
        <f t="shared" si="47"/>
        <v>Calculation in ANNEX 2</v>
      </c>
      <c r="AQ54" s="443" t="str">
        <f t="shared" si="47"/>
        <v>Calculation in ANNEX 2</v>
      </c>
      <c r="AR54" s="443" t="str">
        <f t="shared" si="47"/>
        <v>Calculation in ANNEX 2</v>
      </c>
      <c r="AS54" s="127" t="s">
        <v>540</v>
      </c>
    </row>
    <row r="55" spans="1:149" s="14" customFormat="1" ht="12.75" customHeight="1">
      <c r="A55" s="31"/>
      <c r="B55" s="366" t="str">
        <f>IF(ISBLANK('ANNEX 2 Specific Factors'!C125),'ANNEX 2 Specific Factors'!B124,'ANNEX 2 Specific Factors'!C125)</f>
        <v>District heating 3 (supplier-specific)</v>
      </c>
      <c r="C55" s="242" t="s">
        <v>164</v>
      </c>
      <c r="D55" s="252">
        <f>'ANNEX 2 Specific Factors'!E126</f>
        <v>0</v>
      </c>
      <c r="E55" s="258" t="s">
        <v>348</v>
      </c>
      <c r="F55" s="365" t="str">
        <f>IF('ANNEX 2 Specific Factors'!C131="","",'ANNEX 2 Specific Factors'!C131)</f>
        <v/>
      </c>
      <c r="G55" s="320" t="str">
        <f>IF(ISNUMBER('ANNEX 2 Specific Factors'!C130),'ANNEX 2 Specific Factors'!C130,"")</f>
        <v/>
      </c>
      <c r="H55" s="443" t="str">
        <f t="shared" si="46"/>
        <v>Calculation in ANNEX 2</v>
      </c>
      <c r="I55" s="443" t="str">
        <f t="shared" si="47"/>
        <v>Calculation in ANNEX 2</v>
      </c>
      <c r="J55" s="443" t="str">
        <f t="shared" si="47"/>
        <v>Calculation in ANNEX 2</v>
      </c>
      <c r="K55" s="443" t="str">
        <f t="shared" si="47"/>
        <v>Calculation in ANNEX 2</v>
      </c>
      <c r="L55" s="443" t="str">
        <f t="shared" si="47"/>
        <v>Calculation in ANNEX 2</v>
      </c>
      <c r="M55" s="444" t="str">
        <f t="shared" si="47"/>
        <v>Calculation in ANNEX 2</v>
      </c>
      <c r="N55" s="443" t="str">
        <f t="shared" si="47"/>
        <v>Calculation in ANNEX 2</v>
      </c>
      <c r="O55" s="443" t="str">
        <f t="shared" si="47"/>
        <v>Calculation in ANNEX 2</v>
      </c>
      <c r="P55" s="443" t="str">
        <f t="shared" si="47"/>
        <v>Calculation in ANNEX 2</v>
      </c>
      <c r="Q55" s="443" t="str">
        <f t="shared" si="47"/>
        <v>Calculation in ANNEX 2</v>
      </c>
      <c r="R55" s="443" t="str">
        <f t="shared" si="47"/>
        <v>Calculation in ANNEX 2</v>
      </c>
      <c r="S55" s="443" t="str">
        <f t="shared" si="47"/>
        <v>Calculation in ANNEX 2</v>
      </c>
      <c r="T55" s="443" t="str">
        <f t="shared" si="47"/>
        <v>Calculation in ANNEX 2</v>
      </c>
      <c r="U55" s="443" t="str">
        <f t="shared" si="47"/>
        <v>Calculation in ANNEX 2</v>
      </c>
      <c r="V55" s="443" t="str">
        <f t="shared" si="47"/>
        <v>Calculation in ANNEX 2</v>
      </c>
      <c r="W55" s="443" t="str">
        <f t="shared" si="47"/>
        <v>Calculation in ANNEX 2</v>
      </c>
      <c r="X55" s="443" t="str">
        <f t="shared" si="47"/>
        <v>Calculation in ANNEX 2</v>
      </c>
      <c r="Y55" s="443" t="str">
        <f t="shared" si="47"/>
        <v>Calculation in ANNEX 2</v>
      </c>
      <c r="Z55" s="443" t="str">
        <f t="shared" si="47"/>
        <v>Calculation in ANNEX 2</v>
      </c>
      <c r="AA55" s="443" t="str">
        <f t="shared" si="47"/>
        <v>Calculation in ANNEX 2</v>
      </c>
      <c r="AB55" s="443" t="str">
        <f t="shared" si="47"/>
        <v>Calculation in ANNEX 2</v>
      </c>
      <c r="AC55" s="443" t="str">
        <f t="shared" si="47"/>
        <v>Calculation in ANNEX 2</v>
      </c>
      <c r="AD55" s="443" t="str">
        <f t="shared" si="47"/>
        <v>Calculation in ANNEX 2</v>
      </c>
      <c r="AE55" s="443" t="str">
        <f t="shared" si="47"/>
        <v>Calculation in ANNEX 2</v>
      </c>
      <c r="AF55" s="443" t="str">
        <f t="shared" si="47"/>
        <v>Calculation in ANNEX 2</v>
      </c>
      <c r="AG55" s="443" t="str">
        <f t="shared" si="47"/>
        <v>Calculation in ANNEX 2</v>
      </c>
      <c r="AH55" s="443" t="str">
        <f t="shared" si="47"/>
        <v>Calculation in ANNEX 2</v>
      </c>
      <c r="AI55" s="443" t="str">
        <f t="shared" si="47"/>
        <v>Calculation in ANNEX 2</v>
      </c>
      <c r="AJ55" s="443" t="str">
        <f t="shared" si="47"/>
        <v>Calculation in ANNEX 2</v>
      </c>
      <c r="AK55" s="443" t="str">
        <f t="shared" si="47"/>
        <v>Calculation in ANNEX 2</v>
      </c>
      <c r="AL55" s="443" t="str">
        <f t="shared" si="47"/>
        <v>Calculation in ANNEX 2</v>
      </c>
      <c r="AM55" s="443" t="str">
        <f t="shared" si="47"/>
        <v>Calculation in ANNEX 2</v>
      </c>
      <c r="AN55" s="443" t="str">
        <f t="shared" si="47"/>
        <v>Calculation in ANNEX 2</v>
      </c>
      <c r="AO55" s="443" t="str">
        <f t="shared" si="47"/>
        <v>Calculation in ANNEX 2</v>
      </c>
      <c r="AP55" s="443" t="str">
        <f t="shared" si="47"/>
        <v>Calculation in ANNEX 2</v>
      </c>
      <c r="AQ55" s="443" t="str">
        <f t="shared" si="47"/>
        <v>Calculation in ANNEX 2</v>
      </c>
      <c r="AR55" s="443" t="str">
        <f t="shared" si="47"/>
        <v>Calculation in ANNEX 2</v>
      </c>
      <c r="AS55" s="127" t="s">
        <v>540</v>
      </c>
    </row>
    <row r="56" spans="1:149" s="14" customFormat="1" ht="12.75" customHeight="1">
      <c r="A56" s="31"/>
      <c r="B56" s="366" t="str">
        <f>IF(ISBLANK('ANNEX 2 Specific Factors'!C137),'ANNEX 2 Specific Factors'!B136,'ANNEX 2 Specific Factors'!C137)</f>
        <v>District cooling 1 (supplier-specific)</v>
      </c>
      <c r="C56" s="242" t="s">
        <v>164</v>
      </c>
      <c r="D56" s="252">
        <f>'ANNEX 2 Specific Factors'!E138</f>
        <v>0</v>
      </c>
      <c r="E56" s="258" t="s">
        <v>348</v>
      </c>
      <c r="F56" s="365" t="str">
        <f>IF('ANNEX 2 Specific Factors'!C143="","",'ANNEX 2 Specific Factors'!C143)</f>
        <v/>
      </c>
      <c r="G56" s="320" t="str">
        <f>IF(ISNUMBER('ANNEX 2 Specific Factors'!C142),'ANNEX 2 Specific Factors'!C142,"")</f>
        <v/>
      </c>
      <c r="H56" s="443" t="str">
        <f t="shared" si="46"/>
        <v>Calculation in ANNEX 2</v>
      </c>
      <c r="I56" s="443" t="str">
        <f t="shared" si="47"/>
        <v>Calculation in ANNEX 2</v>
      </c>
      <c r="J56" s="443" t="str">
        <f t="shared" si="47"/>
        <v>Calculation in ANNEX 2</v>
      </c>
      <c r="K56" s="443" t="str">
        <f t="shared" si="47"/>
        <v>Calculation in ANNEX 2</v>
      </c>
      <c r="L56" s="443" t="str">
        <f t="shared" si="47"/>
        <v>Calculation in ANNEX 2</v>
      </c>
      <c r="M56" s="444" t="str">
        <f t="shared" si="47"/>
        <v>Calculation in ANNEX 2</v>
      </c>
      <c r="N56" s="443" t="str">
        <f t="shared" si="47"/>
        <v>Calculation in ANNEX 2</v>
      </c>
      <c r="O56" s="443" t="str">
        <f t="shared" si="47"/>
        <v>Calculation in ANNEX 2</v>
      </c>
      <c r="P56" s="443" t="str">
        <f t="shared" si="47"/>
        <v>Calculation in ANNEX 2</v>
      </c>
      <c r="Q56" s="443" t="str">
        <f t="shared" si="47"/>
        <v>Calculation in ANNEX 2</v>
      </c>
      <c r="R56" s="443" t="str">
        <f t="shared" si="47"/>
        <v>Calculation in ANNEX 2</v>
      </c>
      <c r="S56" s="443" t="str">
        <f t="shared" si="47"/>
        <v>Calculation in ANNEX 2</v>
      </c>
      <c r="T56" s="443" t="str">
        <f t="shared" si="47"/>
        <v>Calculation in ANNEX 2</v>
      </c>
      <c r="U56" s="443" t="str">
        <f t="shared" si="47"/>
        <v>Calculation in ANNEX 2</v>
      </c>
      <c r="V56" s="443" t="str">
        <f t="shared" si="47"/>
        <v>Calculation in ANNEX 2</v>
      </c>
      <c r="W56" s="443" t="str">
        <f t="shared" si="47"/>
        <v>Calculation in ANNEX 2</v>
      </c>
      <c r="X56" s="443" t="str">
        <f t="shared" si="47"/>
        <v>Calculation in ANNEX 2</v>
      </c>
      <c r="Y56" s="443" t="str">
        <f t="shared" si="47"/>
        <v>Calculation in ANNEX 2</v>
      </c>
      <c r="Z56" s="443" t="str">
        <f t="shared" si="47"/>
        <v>Calculation in ANNEX 2</v>
      </c>
      <c r="AA56" s="443" t="str">
        <f t="shared" si="47"/>
        <v>Calculation in ANNEX 2</v>
      </c>
      <c r="AB56" s="443" t="str">
        <f t="shared" si="47"/>
        <v>Calculation in ANNEX 2</v>
      </c>
      <c r="AC56" s="443" t="str">
        <f t="shared" si="47"/>
        <v>Calculation in ANNEX 2</v>
      </c>
      <c r="AD56" s="443" t="str">
        <f t="shared" si="47"/>
        <v>Calculation in ANNEX 2</v>
      </c>
      <c r="AE56" s="443" t="str">
        <f t="shared" si="47"/>
        <v>Calculation in ANNEX 2</v>
      </c>
      <c r="AF56" s="443" t="str">
        <f t="shared" si="47"/>
        <v>Calculation in ANNEX 2</v>
      </c>
      <c r="AG56" s="443" t="str">
        <f t="shared" si="47"/>
        <v>Calculation in ANNEX 2</v>
      </c>
      <c r="AH56" s="443" t="str">
        <f t="shared" si="47"/>
        <v>Calculation in ANNEX 2</v>
      </c>
      <c r="AI56" s="443" t="str">
        <f t="shared" si="47"/>
        <v>Calculation in ANNEX 2</v>
      </c>
      <c r="AJ56" s="443" t="str">
        <f t="shared" si="47"/>
        <v>Calculation in ANNEX 2</v>
      </c>
      <c r="AK56" s="443" t="str">
        <f t="shared" si="47"/>
        <v>Calculation in ANNEX 2</v>
      </c>
      <c r="AL56" s="443" t="str">
        <f t="shared" si="47"/>
        <v>Calculation in ANNEX 2</v>
      </c>
      <c r="AM56" s="443" t="str">
        <f t="shared" si="47"/>
        <v>Calculation in ANNEX 2</v>
      </c>
      <c r="AN56" s="443" t="str">
        <f t="shared" si="47"/>
        <v>Calculation in ANNEX 2</v>
      </c>
      <c r="AO56" s="443" t="str">
        <f t="shared" si="47"/>
        <v>Calculation in ANNEX 2</v>
      </c>
      <c r="AP56" s="443" t="str">
        <f t="shared" si="47"/>
        <v>Calculation in ANNEX 2</v>
      </c>
      <c r="AQ56" s="443" t="str">
        <f t="shared" si="47"/>
        <v>Calculation in ANNEX 2</v>
      </c>
      <c r="AR56" s="443" t="str">
        <f t="shared" si="47"/>
        <v>Calculation in ANNEX 2</v>
      </c>
      <c r="AS56" s="127" t="s">
        <v>540</v>
      </c>
    </row>
    <row r="57" spans="1:149" s="14" customFormat="1" ht="12.75" customHeight="1">
      <c r="A57" s="31"/>
      <c r="B57" s="366" t="str">
        <f>IF(ISBLANK('ANNEX 2 Specific Factors'!C146),'ANNEX 2 Specific Factors'!B145,'ANNEX 2 Specific Factors'!C146)</f>
        <v>District cooling 2 (supplier-specific)</v>
      </c>
      <c r="C57" s="242" t="s">
        <v>164</v>
      </c>
      <c r="D57" s="252">
        <f>'ANNEX 2 Specific Factors'!E147</f>
        <v>0</v>
      </c>
      <c r="E57" s="258" t="s">
        <v>348</v>
      </c>
      <c r="F57" s="365" t="str">
        <f>IF('ANNEX 2 Specific Factors'!C152="","",'ANNEX 2 Specific Factors'!C152)</f>
        <v/>
      </c>
      <c r="G57" s="320" t="str">
        <f>IF(ISNUMBER('ANNEX 2 Specific Factors'!C151),'ANNEX 2 Specific Factors'!C151,"")</f>
        <v/>
      </c>
      <c r="H57" s="443" t="str">
        <f t="shared" si="46"/>
        <v>Calculation in ANNEX 2</v>
      </c>
      <c r="I57" s="443" t="str">
        <f t="shared" si="47"/>
        <v>Calculation in ANNEX 2</v>
      </c>
      <c r="J57" s="443" t="str">
        <f t="shared" si="47"/>
        <v>Calculation in ANNEX 2</v>
      </c>
      <c r="K57" s="443" t="str">
        <f t="shared" si="47"/>
        <v>Calculation in ANNEX 2</v>
      </c>
      <c r="L57" s="443" t="str">
        <f t="shared" si="47"/>
        <v>Calculation in ANNEX 2</v>
      </c>
      <c r="M57" s="444" t="str">
        <f t="shared" si="47"/>
        <v>Calculation in ANNEX 2</v>
      </c>
      <c r="N57" s="443" t="str">
        <f t="shared" si="47"/>
        <v>Calculation in ANNEX 2</v>
      </c>
      <c r="O57" s="443" t="str">
        <f t="shared" si="47"/>
        <v>Calculation in ANNEX 2</v>
      </c>
      <c r="P57" s="443" t="str">
        <f t="shared" si="47"/>
        <v>Calculation in ANNEX 2</v>
      </c>
      <c r="Q57" s="443" t="str">
        <f t="shared" si="47"/>
        <v>Calculation in ANNEX 2</v>
      </c>
      <c r="R57" s="443" t="str">
        <f t="shared" si="47"/>
        <v>Calculation in ANNEX 2</v>
      </c>
      <c r="S57" s="443" t="str">
        <f t="shared" si="47"/>
        <v>Calculation in ANNEX 2</v>
      </c>
      <c r="T57" s="443" t="str">
        <f t="shared" si="47"/>
        <v>Calculation in ANNEX 2</v>
      </c>
      <c r="U57" s="443" t="str">
        <f t="shared" si="47"/>
        <v>Calculation in ANNEX 2</v>
      </c>
      <c r="V57" s="443" t="str">
        <f t="shared" si="47"/>
        <v>Calculation in ANNEX 2</v>
      </c>
      <c r="W57" s="443" t="str">
        <f t="shared" si="47"/>
        <v>Calculation in ANNEX 2</v>
      </c>
      <c r="X57" s="443" t="str">
        <f t="shared" si="47"/>
        <v>Calculation in ANNEX 2</v>
      </c>
      <c r="Y57" s="443" t="str">
        <f t="shared" si="47"/>
        <v>Calculation in ANNEX 2</v>
      </c>
      <c r="Z57" s="443" t="str">
        <f t="shared" si="47"/>
        <v>Calculation in ANNEX 2</v>
      </c>
      <c r="AA57" s="443" t="str">
        <f t="shared" si="47"/>
        <v>Calculation in ANNEX 2</v>
      </c>
      <c r="AB57" s="443" t="str">
        <f t="shared" si="47"/>
        <v>Calculation in ANNEX 2</v>
      </c>
      <c r="AC57" s="443" t="str">
        <f t="shared" si="47"/>
        <v>Calculation in ANNEX 2</v>
      </c>
      <c r="AD57" s="443" t="str">
        <f t="shared" si="47"/>
        <v>Calculation in ANNEX 2</v>
      </c>
      <c r="AE57" s="443" t="str">
        <f t="shared" si="47"/>
        <v>Calculation in ANNEX 2</v>
      </c>
      <c r="AF57" s="443" t="str">
        <f t="shared" si="47"/>
        <v>Calculation in ANNEX 2</v>
      </c>
      <c r="AG57" s="443" t="str">
        <f t="shared" si="47"/>
        <v>Calculation in ANNEX 2</v>
      </c>
      <c r="AH57" s="443" t="str">
        <f t="shared" si="47"/>
        <v>Calculation in ANNEX 2</v>
      </c>
      <c r="AI57" s="443" t="str">
        <f t="shared" si="47"/>
        <v>Calculation in ANNEX 2</v>
      </c>
      <c r="AJ57" s="443" t="str">
        <f t="shared" si="47"/>
        <v>Calculation in ANNEX 2</v>
      </c>
      <c r="AK57" s="443" t="str">
        <f t="shared" si="47"/>
        <v>Calculation in ANNEX 2</v>
      </c>
      <c r="AL57" s="443" t="str">
        <f t="shared" si="47"/>
        <v>Calculation in ANNEX 2</v>
      </c>
      <c r="AM57" s="443" t="str">
        <f t="shared" si="47"/>
        <v>Calculation in ANNEX 2</v>
      </c>
      <c r="AN57" s="443" t="str">
        <f t="shared" si="47"/>
        <v>Calculation in ANNEX 2</v>
      </c>
      <c r="AO57" s="443" t="str">
        <f t="shared" si="47"/>
        <v>Calculation in ANNEX 2</v>
      </c>
      <c r="AP57" s="443" t="str">
        <f t="shared" si="47"/>
        <v>Calculation in ANNEX 2</v>
      </c>
      <c r="AQ57" s="443" t="str">
        <f t="shared" si="47"/>
        <v>Calculation in ANNEX 2</v>
      </c>
      <c r="AR57" s="443" t="str">
        <f t="shared" si="47"/>
        <v>Calculation in ANNEX 2</v>
      </c>
      <c r="AS57" s="127" t="s">
        <v>540</v>
      </c>
    </row>
    <row r="58" spans="1:149" s="14" customFormat="1" ht="12.75" customHeight="1">
      <c r="A58" s="31"/>
      <c r="B58" s="366" t="str">
        <f>IF(ISBLANK('ANNEX 2 Specific Factors'!C155),'ANNEX 2 Specific Factors'!B154,'ANNEX 2 Specific Factors'!C155)</f>
        <v>District cooling 3 (supplier-specific)</v>
      </c>
      <c r="C58" s="242" t="s">
        <v>164</v>
      </c>
      <c r="D58" s="252">
        <f>'ANNEX 2 Specific Factors'!E156</f>
        <v>0</v>
      </c>
      <c r="E58" s="258" t="s">
        <v>348</v>
      </c>
      <c r="F58" s="365" t="str">
        <f>IF('ANNEX 2 Specific Factors'!C161="","",'ANNEX 2 Specific Factors'!C161)</f>
        <v/>
      </c>
      <c r="G58" s="320" t="str">
        <f>IF(ISNUMBER('ANNEX 2 Specific Factors'!C160),'ANNEX 2 Specific Factors'!C160,"")</f>
        <v/>
      </c>
      <c r="H58" s="443" t="str">
        <f t="shared" si="46"/>
        <v>Calculation in ANNEX 2</v>
      </c>
      <c r="I58" s="443" t="str">
        <f t="shared" si="47"/>
        <v>Calculation in ANNEX 2</v>
      </c>
      <c r="J58" s="443" t="str">
        <f t="shared" si="47"/>
        <v>Calculation in ANNEX 2</v>
      </c>
      <c r="K58" s="443" t="str">
        <f t="shared" si="47"/>
        <v>Calculation in ANNEX 2</v>
      </c>
      <c r="L58" s="443" t="str">
        <f t="shared" si="47"/>
        <v>Calculation in ANNEX 2</v>
      </c>
      <c r="M58" s="444" t="str">
        <f t="shared" si="47"/>
        <v>Calculation in ANNEX 2</v>
      </c>
      <c r="N58" s="443" t="str">
        <f t="shared" si="47"/>
        <v>Calculation in ANNEX 2</v>
      </c>
      <c r="O58" s="443" t="str">
        <f t="shared" si="47"/>
        <v>Calculation in ANNEX 2</v>
      </c>
      <c r="P58" s="443" t="str">
        <f t="shared" si="47"/>
        <v>Calculation in ANNEX 2</v>
      </c>
      <c r="Q58" s="443" t="str">
        <f t="shared" si="47"/>
        <v>Calculation in ANNEX 2</v>
      </c>
      <c r="R58" s="443" t="str">
        <f t="shared" si="47"/>
        <v>Calculation in ANNEX 2</v>
      </c>
      <c r="S58" s="443" t="str">
        <f t="shared" si="47"/>
        <v>Calculation in ANNEX 2</v>
      </c>
      <c r="T58" s="443" t="str">
        <f t="shared" si="47"/>
        <v>Calculation in ANNEX 2</v>
      </c>
      <c r="U58" s="443" t="str">
        <f t="shared" si="47"/>
        <v>Calculation in ANNEX 2</v>
      </c>
      <c r="V58" s="443" t="str">
        <f t="shared" si="47"/>
        <v>Calculation in ANNEX 2</v>
      </c>
      <c r="W58" s="443" t="str">
        <f t="shared" si="47"/>
        <v>Calculation in ANNEX 2</v>
      </c>
      <c r="X58" s="443" t="str">
        <f t="shared" si="47"/>
        <v>Calculation in ANNEX 2</v>
      </c>
      <c r="Y58" s="443" t="str">
        <f t="shared" si="47"/>
        <v>Calculation in ANNEX 2</v>
      </c>
      <c r="Z58" s="443" t="str">
        <f t="shared" si="47"/>
        <v>Calculation in ANNEX 2</v>
      </c>
      <c r="AA58" s="443" t="str">
        <f t="shared" si="47"/>
        <v>Calculation in ANNEX 2</v>
      </c>
      <c r="AB58" s="443" t="str">
        <f t="shared" si="47"/>
        <v>Calculation in ANNEX 2</v>
      </c>
      <c r="AC58" s="443" t="str">
        <f t="shared" si="47"/>
        <v>Calculation in ANNEX 2</v>
      </c>
      <c r="AD58" s="443" t="str">
        <f t="shared" si="47"/>
        <v>Calculation in ANNEX 2</v>
      </c>
      <c r="AE58" s="443" t="str">
        <f t="shared" si="47"/>
        <v>Calculation in ANNEX 2</v>
      </c>
      <c r="AF58" s="443" t="str">
        <f t="shared" si="47"/>
        <v>Calculation in ANNEX 2</v>
      </c>
      <c r="AG58" s="443" t="str">
        <f t="shared" si="47"/>
        <v>Calculation in ANNEX 2</v>
      </c>
      <c r="AH58" s="443" t="str">
        <f t="shared" si="47"/>
        <v>Calculation in ANNEX 2</v>
      </c>
      <c r="AI58" s="443" t="str">
        <f t="shared" si="47"/>
        <v>Calculation in ANNEX 2</v>
      </c>
      <c r="AJ58" s="443" t="str">
        <f t="shared" si="47"/>
        <v>Calculation in ANNEX 2</v>
      </c>
      <c r="AK58" s="443" t="str">
        <f t="shared" si="47"/>
        <v>Calculation in ANNEX 2</v>
      </c>
      <c r="AL58" s="443" t="str">
        <f t="shared" si="47"/>
        <v>Calculation in ANNEX 2</v>
      </c>
      <c r="AM58" s="443" t="str">
        <f t="shared" si="47"/>
        <v>Calculation in ANNEX 2</v>
      </c>
      <c r="AN58" s="443" t="str">
        <f t="shared" si="47"/>
        <v>Calculation in ANNEX 2</v>
      </c>
      <c r="AO58" s="443" t="str">
        <f t="shared" si="47"/>
        <v>Calculation in ANNEX 2</v>
      </c>
      <c r="AP58" s="443" t="str">
        <f t="shared" si="47"/>
        <v>Calculation in ANNEX 2</v>
      </c>
      <c r="AQ58" s="443" t="str">
        <f t="shared" si="47"/>
        <v>Calculation in ANNEX 2</v>
      </c>
      <c r="AR58" s="443" t="str">
        <f t="shared" si="47"/>
        <v>Calculation in ANNEX 2</v>
      </c>
      <c r="AS58" s="127" t="s">
        <v>540</v>
      </c>
    </row>
    <row r="59" spans="1:149" s="14" customFormat="1" ht="12.75" customHeight="1">
      <c r="A59" s="257"/>
      <c r="B59" s="264"/>
      <c r="C59" s="242"/>
      <c r="D59" s="242"/>
      <c r="E59" s="242"/>
      <c r="AS59" s="127" t="s">
        <v>540</v>
      </c>
    </row>
    <row r="60" spans="1:149" s="14" customFormat="1">
      <c r="AS60" s="127"/>
    </row>
    <row r="61" spans="1:149" s="325" customFormat="1" ht="18" customHeight="1">
      <c r="A61" s="341" t="str">
        <f>"C) "&amp;'PART 1 Status assessment'!B165</f>
        <v>C) Final energy exported beyond the system boundary</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row>
    <row r="62" spans="1:149" s="329" customFormat="1" ht="15" customHeight="1">
      <c r="A62" s="343" t="str">
        <f>HLOOKUP(Start!$B$14,Sprachen_allg!B:Z,ROWS(Sprachen_allg!1:363),FALSE)</f>
        <v>Electrical Energy</v>
      </c>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row>
    <row r="63" spans="1:149" s="14" customFormat="1">
      <c r="AS63" s="127"/>
    </row>
    <row r="64" spans="1:149" s="14" customFormat="1">
      <c r="B64" s="14" t="str">
        <f>HLOOKUP(Start!$B$14,Sprachen_allg!B:Z,ROWS(Sprachen_allg!1:375),FALSE)</f>
        <v>Electricity Mix Germany</v>
      </c>
      <c r="C64" s="242" t="s">
        <v>164</v>
      </c>
      <c r="D64" s="248">
        <v>0</v>
      </c>
      <c r="E64" s="249" t="s">
        <v>348</v>
      </c>
      <c r="F64" s="253" t="s">
        <v>516</v>
      </c>
      <c r="G64" s="253"/>
      <c r="H64" s="361">
        <f t="shared" ref="H64:AR64" si="49">H23</f>
        <v>0.59109999999999996</v>
      </c>
      <c r="I64" s="361">
        <f t="shared" si="49"/>
        <v>0.53969999999999996</v>
      </c>
      <c r="J64" s="320">
        <f t="shared" si="49"/>
        <v>0.55725000000000002</v>
      </c>
      <c r="K64" s="361">
        <f t="shared" si="49"/>
        <v>0.57479999999999998</v>
      </c>
      <c r="L64" s="320">
        <f t="shared" si="49"/>
        <v>0.53200000000000003</v>
      </c>
      <c r="M64" s="358">
        <f t="shared" si="49"/>
        <v>0.56069999999999998</v>
      </c>
      <c r="N64" s="320">
        <f t="shared" si="49"/>
        <v>0.58940000000000003</v>
      </c>
      <c r="O64" s="320">
        <f t="shared" si="49"/>
        <v>0.58074000000000003</v>
      </c>
      <c r="P64" s="320">
        <f t="shared" si="49"/>
        <v>0.57208000000000003</v>
      </c>
      <c r="Q64" s="320">
        <f t="shared" si="49"/>
        <v>0.56342000000000003</v>
      </c>
      <c r="R64" s="320">
        <f t="shared" si="49"/>
        <v>0.55476000000000003</v>
      </c>
      <c r="S64" s="320">
        <f t="shared" si="49"/>
        <v>0.54610000000000003</v>
      </c>
      <c r="T64" s="320">
        <f t="shared" si="49"/>
        <v>0.53744000000000003</v>
      </c>
      <c r="U64" s="320">
        <f t="shared" si="49"/>
        <v>0.52878000000000003</v>
      </c>
      <c r="V64" s="320">
        <f t="shared" si="49"/>
        <v>0.52012000000000003</v>
      </c>
      <c r="W64" s="320">
        <f t="shared" si="49"/>
        <v>0.51146000000000003</v>
      </c>
      <c r="X64" s="320">
        <f t="shared" si="49"/>
        <v>0.50280000000000002</v>
      </c>
      <c r="Y64" s="320">
        <f t="shared" si="49"/>
        <v>0.49388000000000004</v>
      </c>
      <c r="Z64" s="320">
        <f t="shared" si="49"/>
        <v>0.48496000000000006</v>
      </c>
      <c r="AA64" s="320">
        <f t="shared" si="49"/>
        <v>0.47604000000000007</v>
      </c>
      <c r="AB64" s="320">
        <f t="shared" si="49"/>
        <v>0.46712000000000009</v>
      </c>
      <c r="AC64" s="320">
        <f t="shared" si="49"/>
        <v>0.45820000000000011</v>
      </c>
      <c r="AD64" s="320">
        <f t="shared" si="49"/>
        <v>0.44928000000000012</v>
      </c>
      <c r="AE64" s="320">
        <f t="shared" si="49"/>
        <v>0.44036000000000014</v>
      </c>
      <c r="AF64" s="320">
        <f t="shared" si="49"/>
        <v>0.43144000000000016</v>
      </c>
      <c r="AG64" s="320">
        <f t="shared" si="49"/>
        <v>0.42252000000000017</v>
      </c>
      <c r="AH64" s="320">
        <f t="shared" si="49"/>
        <v>0.41360000000000002</v>
      </c>
      <c r="AI64" s="320">
        <f t="shared" si="49"/>
        <v>0.40762000000000004</v>
      </c>
      <c r="AJ64" s="320">
        <f t="shared" si="49"/>
        <v>0.40164000000000005</v>
      </c>
      <c r="AK64" s="320">
        <f t="shared" si="49"/>
        <v>0.39566000000000007</v>
      </c>
      <c r="AL64" s="320">
        <f t="shared" si="49"/>
        <v>0.38968000000000008</v>
      </c>
      <c r="AM64" s="320">
        <f t="shared" si="49"/>
        <v>0.3837000000000001</v>
      </c>
      <c r="AN64" s="320">
        <f t="shared" si="49"/>
        <v>0.37772000000000011</v>
      </c>
      <c r="AO64" s="320">
        <f t="shared" si="49"/>
        <v>0.37174000000000013</v>
      </c>
      <c r="AP64" s="320">
        <f t="shared" si="49"/>
        <v>0.36576000000000014</v>
      </c>
      <c r="AQ64" s="320">
        <f t="shared" si="49"/>
        <v>0.35978000000000016</v>
      </c>
      <c r="AR64" s="320">
        <f t="shared" si="49"/>
        <v>0.3538</v>
      </c>
      <c r="AS64" s="127"/>
    </row>
    <row r="65" spans="1:45" s="14" customFormat="1">
      <c r="AS65" s="127"/>
    </row>
    <row r="66" spans="1:45" s="329" customFormat="1" ht="15" customHeight="1">
      <c r="A66" s="343" t="str">
        <f>HLOOKUP(Start!$B$14,Sprachen_allg!B:Z,ROWS(Sprachen_allg!1:364),FALSE)</f>
        <v>Thermal Energy - Drop-Down Selection</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row>
    <row r="67" spans="1:45" s="14" customFormat="1">
      <c r="AS67" s="127"/>
    </row>
    <row r="68" spans="1:45" s="14" customFormat="1" ht="12.75" customHeight="1">
      <c r="B68" s="14" t="str">
        <f>B41</f>
        <v>Heating-Mix Germany (source DGNB, 2018)</v>
      </c>
      <c r="C68" s="54" t="str">
        <f>C41</f>
        <v>1 kWh</v>
      </c>
      <c r="D68" s="266">
        <f>D41</f>
        <v>0</v>
      </c>
      <c r="E68" s="258" t="str">
        <f>E41</f>
        <v>Scope 2</v>
      </c>
      <c r="F68" s="244" t="s">
        <v>188</v>
      </c>
      <c r="G68" s="244"/>
      <c r="H68" s="359">
        <f t="shared" ref="H68:AR68" si="50">H41</f>
        <v>0.23100000000000001</v>
      </c>
      <c r="I68" s="359">
        <f t="shared" si="50"/>
        <v>0.23100000000000001</v>
      </c>
      <c r="J68" s="359">
        <f t="shared" si="50"/>
        <v>0.23100000000000001</v>
      </c>
      <c r="K68" s="359">
        <f t="shared" si="50"/>
        <v>0.23100000000000001</v>
      </c>
      <c r="L68" s="360">
        <f t="shared" si="50"/>
        <v>0.23100000000000001</v>
      </c>
      <c r="M68" s="367">
        <f t="shared" si="50"/>
        <v>0.23100000000000001</v>
      </c>
      <c r="N68" s="358">
        <f t="shared" si="50"/>
        <v>0.23100000000000001</v>
      </c>
      <c r="O68" s="358">
        <f t="shared" si="50"/>
        <v>0.23100000000000001</v>
      </c>
      <c r="P68" s="358">
        <f t="shared" si="50"/>
        <v>0.23100000000000001</v>
      </c>
      <c r="Q68" s="358">
        <f t="shared" si="50"/>
        <v>0.23100000000000001</v>
      </c>
      <c r="R68" s="358">
        <f t="shared" si="50"/>
        <v>0.23100000000000001</v>
      </c>
      <c r="S68" s="358">
        <f t="shared" si="50"/>
        <v>0.23100000000000001</v>
      </c>
      <c r="T68" s="358">
        <f t="shared" si="50"/>
        <v>0.23100000000000001</v>
      </c>
      <c r="U68" s="358">
        <f t="shared" si="50"/>
        <v>0.23100000000000001</v>
      </c>
      <c r="V68" s="358">
        <f t="shared" si="50"/>
        <v>0.23100000000000001</v>
      </c>
      <c r="W68" s="358">
        <f t="shared" si="50"/>
        <v>0.23100000000000001</v>
      </c>
      <c r="X68" s="358">
        <f t="shared" si="50"/>
        <v>0.23100000000000001</v>
      </c>
      <c r="Y68" s="358">
        <f t="shared" si="50"/>
        <v>0.23100000000000001</v>
      </c>
      <c r="Z68" s="358">
        <f t="shared" si="50"/>
        <v>0.23100000000000001</v>
      </c>
      <c r="AA68" s="358">
        <f t="shared" si="50"/>
        <v>0.23100000000000001</v>
      </c>
      <c r="AB68" s="358">
        <f t="shared" si="50"/>
        <v>0.23100000000000001</v>
      </c>
      <c r="AC68" s="358">
        <f t="shared" si="50"/>
        <v>0.23100000000000001</v>
      </c>
      <c r="AD68" s="358">
        <f t="shared" si="50"/>
        <v>0.23100000000000001</v>
      </c>
      <c r="AE68" s="358">
        <f t="shared" si="50"/>
        <v>0.23100000000000001</v>
      </c>
      <c r="AF68" s="358">
        <f t="shared" si="50"/>
        <v>0.23100000000000001</v>
      </c>
      <c r="AG68" s="358">
        <f t="shared" si="50"/>
        <v>0.23100000000000001</v>
      </c>
      <c r="AH68" s="358">
        <f t="shared" si="50"/>
        <v>0.23100000000000001</v>
      </c>
      <c r="AI68" s="358">
        <f t="shared" si="50"/>
        <v>0.23100000000000001</v>
      </c>
      <c r="AJ68" s="358">
        <f t="shared" si="50"/>
        <v>0.23100000000000001</v>
      </c>
      <c r="AK68" s="358">
        <f t="shared" si="50"/>
        <v>0.23100000000000001</v>
      </c>
      <c r="AL68" s="358">
        <f t="shared" si="50"/>
        <v>0.23100000000000001</v>
      </c>
      <c r="AM68" s="358">
        <f t="shared" si="50"/>
        <v>0.23100000000000001</v>
      </c>
      <c r="AN68" s="358">
        <f t="shared" si="50"/>
        <v>0.23100000000000001</v>
      </c>
      <c r="AO68" s="358">
        <f t="shared" si="50"/>
        <v>0.23100000000000001</v>
      </c>
      <c r="AP68" s="358">
        <f t="shared" si="50"/>
        <v>0.23100000000000001</v>
      </c>
      <c r="AQ68" s="358">
        <f t="shared" si="50"/>
        <v>0.23100000000000001</v>
      </c>
      <c r="AR68" s="358">
        <f t="shared" si="50"/>
        <v>0.23100000000000001</v>
      </c>
      <c r="AS68" s="127"/>
    </row>
    <row r="69" spans="1:45" s="14" customFormat="1">
      <c r="B69" s="364" t="str">
        <f t="shared" ref="B69:F74" si="51">B53</f>
        <v>District heating 1 (supplier-specific)</v>
      </c>
      <c r="C69" s="54" t="str">
        <f t="shared" si="51"/>
        <v>1 kWh</v>
      </c>
      <c r="D69" s="265">
        <f t="shared" si="51"/>
        <v>0</v>
      </c>
      <c r="E69" s="258" t="str">
        <f t="shared" si="51"/>
        <v>Scope 2</v>
      </c>
      <c r="F69" s="363" t="str">
        <f t="shared" si="51"/>
        <v/>
      </c>
      <c r="G69" s="370" t="str">
        <f t="shared" ref="G69:G74" si="52">G53</f>
        <v/>
      </c>
      <c r="H69" s="373" t="str">
        <f t="shared" ref="H69:H74" si="53">H53</f>
        <v>Calculation in ANNEX 2</v>
      </c>
      <c r="I69" s="374" t="str">
        <f t="shared" ref="I69:AR69" si="54">I53</f>
        <v>Calculation in ANNEX 2</v>
      </c>
      <c r="J69" s="374" t="str">
        <f t="shared" si="54"/>
        <v>Calculation in ANNEX 2</v>
      </c>
      <c r="K69" s="374" t="str">
        <f t="shared" si="54"/>
        <v>Calculation in ANNEX 2</v>
      </c>
      <c r="L69" s="374" t="str">
        <f t="shared" si="54"/>
        <v>Calculation in ANNEX 2</v>
      </c>
      <c r="M69" s="375" t="str">
        <f t="shared" si="54"/>
        <v>Calculation in ANNEX 2</v>
      </c>
      <c r="N69" s="374" t="str">
        <f t="shared" si="54"/>
        <v>Calculation in ANNEX 2</v>
      </c>
      <c r="O69" s="374" t="str">
        <f t="shared" si="54"/>
        <v>Calculation in ANNEX 2</v>
      </c>
      <c r="P69" s="374" t="str">
        <f t="shared" si="54"/>
        <v>Calculation in ANNEX 2</v>
      </c>
      <c r="Q69" s="374" t="str">
        <f t="shared" si="54"/>
        <v>Calculation in ANNEX 2</v>
      </c>
      <c r="R69" s="374" t="str">
        <f t="shared" si="54"/>
        <v>Calculation in ANNEX 2</v>
      </c>
      <c r="S69" s="374" t="str">
        <f t="shared" si="54"/>
        <v>Calculation in ANNEX 2</v>
      </c>
      <c r="T69" s="374" t="str">
        <f t="shared" si="54"/>
        <v>Calculation in ANNEX 2</v>
      </c>
      <c r="U69" s="374" t="str">
        <f t="shared" si="54"/>
        <v>Calculation in ANNEX 2</v>
      </c>
      <c r="V69" s="374" t="str">
        <f t="shared" si="54"/>
        <v>Calculation in ANNEX 2</v>
      </c>
      <c r="W69" s="374" t="str">
        <f t="shared" si="54"/>
        <v>Calculation in ANNEX 2</v>
      </c>
      <c r="X69" s="374" t="str">
        <f t="shared" si="54"/>
        <v>Calculation in ANNEX 2</v>
      </c>
      <c r="Y69" s="374" t="str">
        <f t="shared" si="54"/>
        <v>Calculation in ANNEX 2</v>
      </c>
      <c r="Z69" s="374" t="str">
        <f t="shared" si="54"/>
        <v>Calculation in ANNEX 2</v>
      </c>
      <c r="AA69" s="374" t="str">
        <f t="shared" si="54"/>
        <v>Calculation in ANNEX 2</v>
      </c>
      <c r="AB69" s="374" t="str">
        <f t="shared" si="54"/>
        <v>Calculation in ANNEX 2</v>
      </c>
      <c r="AC69" s="374" t="str">
        <f t="shared" si="54"/>
        <v>Calculation in ANNEX 2</v>
      </c>
      <c r="AD69" s="374" t="str">
        <f t="shared" si="54"/>
        <v>Calculation in ANNEX 2</v>
      </c>
      <c r="AE69" s="374" t="str">
        <f t="shared" si="54"/>
        <v>Calculation in ANNEX 2</v>
      </c>
      <c r="AF69" s="374" t="str">
        <f t="shared" si="54"/>
        <v>Calculation in ANNEX 2</v>
      </c>
      <c r="AG69" s="374" t="str">
        <f t="shared" si="54"/>
        <v>Calculation in ANNEX 2</v>
      </c>
      <c r="AH69" s="374" t="str">
        <f t="shared" si="54"/>
        <v>Calculation in ANNEX 2</v>
      </c>
      <c r="AI69" s="374" t="str">
        <f t="shared" si="54"/>
        <v>Calculation in ANNEX 2</v>
      </c>
      <c r="AJ69" s="374" t="str">
        <f t="shared" si="54"/>
        <v>Calculation in ANNEX 2</v>
      </c>
      <c r="AK69" s="374" t="str">
        <f t="shared" si="54"/>
        <v>Calculation in ANNEX 2</v>
      </c>
      <c r="AL69" s="374" t="str">
        <f t="shared" si="54"/>
        <v>Calculation in ANNEX 2</v>
      </c>
      <c r="AM69" s="374" t="str">
        <f t="shared" si="54"/>
        <v>Calculation in ANNEX 2</v>
      </c>
      <c r="AN69" s="374" t="str">
        <f t="shared" si="54"/>
        <v>Calculation in ANNEX 2</v>
      </c>
      <c r="AO69" s="374" t="str">
        <f t="shared" si="54"/>
        <v>Calculation in ANNEX 2</v>
      </c>
      <c r="AP69" s="374" t="str">
        <f t="shared" si="54"/>
        <v>Calculation in ANNEX 2</v>
      </c>
      <c r="AQ69" s="374" t="str">
        <f t="shared" si="54"/>
        <v>Calculation in ANNEX 2</v>
      </c>
      <c r="AR69" s="374" t="str">
        <f t="shared" si="54"/>
        <v>Calculation in ANNEX 2</v>
      </c>
      <c r="AS69" s="127" t="s">
        <v>540</v>
      </c>
    </row>
    <row r="70" spans="1:45" s="14" customFormat="1">
      <c r="B70" s="364" t="str">
        <f t="shared" si="51"/>
        <v>District heating 2 (supplier-specific)</v>
      </c>
      <c r="C70" s="54" t="str">
        <f t="shared" si="51"/>
        <v>1 kWh</v>
      </c>
      <c r="D70" s="265">
        <f t="shared" si="51"/>
        <v>0</v>
      </c>
      <c r="E70" s="258" t="str">
        <f t="shared" si="51"/>
        <v>Scope 2</v>
      </c>
      <c r="F70" s="363" t="str">
        <f t="shared" si="51"/>
        <v/>
      </c>
      <c r="G70" s="370" t="str">
        <f t="shared" si="52"/>
        <v/>
      </c>
      <c r="H70" s="373" t="str">
        <f t="shared" si="53"/>
        <v>Calculation in ANNEX 2</v>
      </c>
      <c r="I70" s="374" t="str">
        <f t="shared" ref="I70:AR70" si="55">I54</f>
        <v>Calculation in ANNEX 2</v>
      </c>
      <c r="J70" s="374" t="str">
        <f t="shared" si="55"/>
        <v>Calculation in ANNEX 2</v>
      </c>
      <c r="K70" s="374" t="str">
        <f t="shared" si="55"/>
        <v>Calculation in ANNEX 2</v>
      </c>
      <c r="L70" s="374" t="str">
        <f t="shared" si="55"/>
        <v>Calculation in ANNEX 2</v>
      </c>
      <c r="M70" s="375" t="str">
        <f t="shared" si="55"/>
        <v>Calculation in ANNEX 2</v>
      </c>
      <c r="N70" s="374" t="str">
        <f t="shared" si="55"/>
        <v>Calculation in ANNEX 2</v>
      </c>
      <c r="O70" s="374" t="str">
        <f t="shared" si="55"/>
        <v>Calculation in ANNEX 2</v>
      </c>
      <c r="P70" s="374" t="str">
        <f t="shared" si="55"/>
        <v>Calculation in ANNEX 2</v>
      </c>
      <c r="Q70" s="374" t="str">
        <f t="shared" si="55"/>
        <v>Calculation in ANNEX 2</v>
      </c>
      <c r="R70" s="374" t="str">
        <f t="shared" si="55"/>
        <v>Calculation in ANNEX 2</v>
      </c>
      <c r="S70" s="374" t="str">
        <f t="shared" si="55"/>
        <v>Calculation in ANNEX 2</v>
      </c>
      <c r="T70" s="374" t="str">
        <f t="shared" si="55"/>
        <v>Calculation in ANNEX 2</v>
      </c>
      <c r="U70" s="374" t="str">
        <f t="shared" si="55"/>
        <v>Calculation in ANNEX 2</v>
      </c>
      <c r="V70" s="374" t="str">
        <f t="shared" si="55"/>
        <v>Calculation in ANNEX 2</v>
      </c>
      <c r="W70" s="374" t="str">
        <f t="shared" si="55"/>
        <v>Calculation in ANNEX 2</v>
      </c>
      <c r="X70" s="374" t="str">
        <f t="shared" si="55"/>
        <v>Calculation in ANNEX 2</v>
      </c>
      <c r="Y70" s="374" t="str">
        <f t="shared" si="55"/>
        <v>Calculation in ANNEX 2</v>
      </c>
      <c r="Z70" s="374" t="str">
        <f t="shared" si="55"/>
        <v>Calculation in ANNEX 2</v>
      </c>
      <c r="AA70" s="374" t="str">
        <f t="shared" si="55"/>
        <v>Calculation in ANNEX 2</v>
      </c>
      <c r="AB70" s="374" t="str">
        <f t="shared" si="55"/>
        <v>Calculation in ANNEX 2</v>
      </c>
      <c r="AC70" s="374" t="str">
        <f t="shared" si="55"/>
        <v>Calculation in ANNEX 2</v>
      </c>
      <c r="AD70" s="374" t="str">
        <f t="shared" si="55"/>
        <v>Calculation in ANNEX 2</v>
      </c>
      <c r="AE70" s="374" t="str">
        <f t="shared" si="55"/>
        <v>Calculation in ANNEX 2</v>
      </c>
      <c r="AF70" s="374" t="str">
        <f t="shared" si="55"/>
        <v>Calculation in ANNEX 2</v>
      </c>
      <c r="AG70" s="374" t="str">
        <f t="shared" si="55"/>
        <v>Calculation in ANNEX 2</v>
      </c>
      <c r="AH70" s="374" t="str">
        <f t="shared" si="55"/>
        <v>Calculation in ANNEX 2</v>
      </c>
      <c r="AI70" s="374" t="str">
        <f t="shared" si="55"/>
        <v>Calculation in ANNEX 2</v>
      </c>
      <c r="AJ70" s="374" t="str">
        <f t="shared" si="55"/>
        <v>Calculation in ANNEX 2</v>
      </c>
      <c r="AK70" s="374" t="str">
        <f t="shared" si="55"/>
        <v>Calculation in ANNEX 2</v>
      </c>
      <c r="AL70" s="374" t="str">
        <f t="shared" si="55"/>
        <v>Calculation in ANNEX 2</v>
      </c>
      <c r="AM70" s="374" t="str">
        <f t="shared" si="55"/>
        <v>Calculation in ANNEX 2</v>
      </c>
      <c r="AN70" s="374" t="str">
        <f t="shared" si="55"/>
        <v>Calculation in ANNEX 2</v>
      </c>
      <c r="AO70" s="374" t="str">
        <f t="shared" si="55"/>
        <v>Calculation in ANNEX 2</v>
      </c>
      <c r="AP70" s="374" t="str">
        <f t="shared" si="55"/>
        <v>Calculation in ANNEX 2</v>
      </c>
      <c r="AQ70" s="374" t="str">
        <f t="shared" si="55"/>
        <v>Calculation in ANNEX 2</v>
      </c>
      <c r="AR70" s="374" t="str">
        <f t="shared" si="55"/>
        <v>Calculation in ANNEX 2</v>
      </c>
      <c r="AS70" s="127" t="s">
        <v>540</v>
      </c>
    </row>
    <row r="71" spans="1:45" s="14" customFormat="1">
      <c r="B71" s="364" t="str">
        <f t="shared" si="51"/>
        <v>District heating 3 (supplier-specific)</v>
      </c>
      <c r="C71" s="54" t="str">
        <f t="shared" si="51"/>
        <v>1 kWh</v>
      </c>
      <c r="D71" s="265">
        <f t="shared" si="51"/>
        <v>0</v>
      </c>
      <c r="E71" s="258" t="str">
        <f t="shared" si="51"/>
        <v>Scope 2</v>
      </c>
      <c r="F71" s="363" t="str">
        <f t="shared" si="51"/>
        <v/>
      </c>
      <c r="G71" s="370" t="str">
        <f t="shared" si="52"/>
        <v/>
      </c>
      <c r="H71" s="373" t="str">
        <f t="shared" si="53"/>
        <v>Calculation in ANNEX 2</v>
      </c>
      <c r="I71" s="374" t="str">
        <f t="shared" ref="I71:AR71" si="56">I55</f>
        <v>Calculation in ANNEX 2</v>
      </c>
      <c r="J71" s="374" t="str">
        <f t="shared" si="56"/>
        <v>Calculation in ANNEX 2</v>
      </c>
      <c r="K71" s="374" t="str">
        <f t="shared" si="56"/>
        <v>Calculation in ANNEX 2</v>
      </c>
      <c r="L71" s="374" t="str">
        <f t="shared" si="56"/>
        <v>Calculation in ANNEX 2</v>
      </c>
      <c r="M71" s="375" t="str">
        <f t="shared" si="56"/>
        <v>Calculation in ANNEX 2</v>
      </c>
      <c r="N71" s="374" t="str">
        <f t="shared" si="56"/>
        <v>Calculation in ANNEX 2</v>
      </c>
      <c r="O71" s="374" t="str">
        <f t="shared" si="56"/>
        <v>Calculation in ANNEX 2</v>
      </c>
      <c r="P71" s="374" t="str">
        <f t="shared" si="56"/>
        <v>Calculation in ANNEX 2</v>
      </c>
      <c r="Q71" s="374" t="str">
        <f t="shared" si="56"/>
        <v>Calculation in ANNEX 2</v>
      </c>
      <c r="R71" s="374" t="str">
        <f t="shared" si="56"/>
        <v>Calculation in ANNEX 2</v>
      </c>
      <c r="S71" s="374" t="str">
        <f t="shared" si="56"/>
        <v>Calculation in ANNEX 2</v>
      </c>
      <c r="T71" s="374" t="str">
        <f t="shared" si="56"/>
        <v>Calculation in ANNEX 2</v>
      </c>
      <c r="U71" s="374" t="str">
        <f t="shared" si="56"/>
        <v>Calculation in ANNEX 2</v>
      </c>
      <c r="V71" s="374" t="str">
        <f t="shared" si="56"/>
        <v>Calculation in ANNEX 2</v>
      </c>
      <c r="W71" s="374" t="str">
        <f t="shared" si="56"/>
        <v>Calculation in ANNEX 2</v>
      </c>
      <c r="X71" s="374" t="str">
        <f t="shared" si="56"/>
        <v>Calculation in ANNEX 2</v>
      </c>
      <c r="Y71" s="374" t="str">
        <f t="shared" si="56"/>
        <v>Calculation in ANNEX 2</v>
      </c>
      <c r="Z71" s="374" t="str">
        <f t="shared" si="56"/>
        <v>Calculation in ANNEX 2</v>
      </c>
      <c r="AA71" s="374" t="str">
        <f t="shared" si="56"/>
        <v>Calculation in ANNEX 2</v>
      </c>
      <c r="AB71" s="374" t="str">
        <f t="shared" si="56"/>
        <v>Calculation in ANNEX 2</v>
      </c>
      <c r="AC71" s="374" t="str">
        <f t="shared" si="56"/>
        <v>Calculation in ANNEX 2</v>
      </c>
      <c r="AD71" s="374" t="str">
        <f t="shared" si="56"/>
        <v>Calculation in ANNEX 2</v>
      </c>
      <c r="AE71" s="374" t="str">
        <f t="shared" si="56"/>
        <v>Calculation in ANNEX 2</v>
      </c>
      <c r="AF71" s="374" t="str">
        <f t="shared" si="56"/>
        <v>Calculation in ANNEX 2</v>
      </c>
      <c r="AG71" s="374" t="str">
        <f t="shared" si="56"/>
        <v>Calculation in ANNEX 2</v>
      </c>
      <c r="AH71" s="374" t="str">
        <f t="shared" si="56"/>
        <v>Calculation in ANNEX 2</v>
      </c>
      <c r="AI71" s="374" t="str">
        <f t="shared" si="56"/>
        <v>Calculation in ANNEX 2</v>
      </c>
      <c r="AJ71" s="374" t="str">
        <f t="shared" si="56"/>
        <v>Calculation in ANNEX 2</v>
      </c>
      <c r="AK71" s="374" t="str">
        <f t="shared" si="56"/>
        <v>Calculation in ANNEX 2</v>
      </c>
      <c r="AL71" s="374" t="str">
        <f t="shared" si="56"/>
        <v>Calculation in ANNEX 2</v>
      </c>
      <c r="AM71" s="374" t="str">
        <f t="shared" si="56"/>
        <v>Calculation in ANNEX 2</v>
      </c>
      <c r="AN71" s="374" t="str">
        <f t="shared" si="56"/>
        <v>Calculation in ANNEX 2</v>
      </c>
      <c r="AO71" s="374" t="str">
        <f t="shared" si="56"/>
        <v>Calculation in ANNEX 2</v>
      </c>
      <c r="AP71" s="374" t="str">
        <f t="shared" si="56"/>
        <v>Calculation in ANNEX 2</v>
      </c>
      <c r="AQ71" s="374" t="str">
        <f t="shared" si="56"/>
        <v>Calculation in ANNEX 2</v>
      </c>
      <c r="AR71" s="374" t="str">
        <f t="shared" si="56"/>
        <v>Calculation in ANNEX 2</v>
      </c>
      <c r="AS71" s="127" t="s">
        <v>540</v>
      </c>
    </row>
    <row r="72" spans="1:45" s="14" customFormat="1">
      <c r="B72" s="364" t="str">
        <f t="shared" si="51"/>
        <v>District cooling 1 (supplier-specific)</v>
      </c>
      <c r="C72" s="54" t="str">
        <f t="shared" si="51"/>
        <v>1 kWh</v>
      </c>
      <c r="D72" s="265">
        <f t="shared" si="51"/>
        <v>0</v>
      </c>
      <c r="E72" s="258" t="str">
        <f t="shared" si="51"/>
        <v>Scope 2</v>
      </c>
      <c r="F72" s="363" t="str">
        <f t="shared" si="51"/>
        <v/>
      </c>
      <c r="G72" s="370" t="str">
        <f t="shared" si="52"/>
        <v/>
      </c>
      <c r="H72" s="373" t="str">
        <f t="shared" si="53"/>
        <v>Calculation in ANNEX 2</v>
      </c>
      <c r="I72" s="374" t="str">
        <f t="shared" ref="I72:AR72" si="57">I56</f>
        <v>Calculation in ANNEX 2</v>
      </c>
      <c r="J72" s="374" t="str">
        <f t="shared" si="57"/>
        <v>Calculation in ANNEX 2</v>
      </c>
      <c r="K72" s="374" t="str">
        <f t="shared" si="57"/>
        <v>Calculation in ANNEX 2</v>
      </c>
      <c r="L72" s="374" t="str">
        <f t="shared" si="57"/>
        <v>Calculation in ANNEX 2</v>
      </c>
      <c r="M72" s="375" t="str">
        <f t="shared" si="57"/>
        <v>Calculation in ANNEX 2</v>
      </c>
      <c r="N72" s="374" t="str">
        <f t="shared" si="57"/>
        <v>Calculation in ANNEX 2</v>
      </c>
      <c r="O72" s="374" t="str">
        <f t="shared" si="57"/>
        <v>Calculation in ANNEX 2</v>
      </c>
      <c r="P72" s="374" t="str">
        <f t="shared" si="57"/>
        <v>Calculation in ANNEX 2</v>
      </c>
      <c r="Q72" s="374" t="str">
        <f t="shared" si="57"/>
        <v>Calculation in ANNEX 2</v>
      </c>
      <c r="R72" s="374" t="str">
        <f t="shared" si="57"/>
        <v>Calculation in ANNEX 2</v>
      </c>
      <c r="S72" s="374" t="str">
        <f t="shared" si="57"/>
        <v>Calculation in ANNEX 2</v>
      </c>
      <c r="T72" s="374" t="str">
        <f t="shared" si="57"/>
        <v>Calculation in ANNEX 2</v>
      </c>
      <c r="U72" s="374" t="str">
        <f t="shared" si="57"/>
        <v>Calculation in ANNEX 2</v>
      </c>
      <c r="V72" s="374" t="str">
        <f t="shared" si="57"/>
        <v>Calculation in ANNEX 2</v>
      </c>
      <c r="W72" s="374" t="str">
        <f t="shared" si="57"/>
        <v>Calculation in ANNEX 2</v>
      </c>
      <c r="X72" s="374" t="str">
        <f t="shared" si="57"/>
        <v>Calculation in ANNEX 2</v>
      </c>
      <c r="Y72" s="374" t="str">
        <f t="shared" si="57"/>
        <v>Calculation in ANNEX 2</v>
      </c>
      <c r="Z72" s="374" t="str">
        <f t="shared" si="57"/>
        <v>Calculation in ANNEX 2</v>
      </c>
      <c r="AA72" s="374" t="str">
        <f t="shared" si="57"/>
        <v>Calculation in ANNEX 2</v>
      </c>
      <c r="AB72" s="374" t="str">
        <f t="shared" si="57"/>
        <v>Calculation in ANNEX 2</v>
      </c>
      <c r="AC72" s="374" t="str">
        <f t="shared" si="57"/>
        <v>Calculation in ANNEX 2</v>
      </c>
      <c r="AD72" s="374" t="str">
        <f t="shared" si="57"/>
        <v>Calculation in ANNEX 2</v>
      </c>
      <c r="AE72" s="374" t="str">
        <f t="shared" si="57"/>
        <v>Calculation in ANNEX 2</v>
      </c>
      <c r="AF72" s="374" t="str">
        <f t="shared" si="57"/>
        <v>Calculation in ANNEX 2</v>
      </c>
      <c r="AG72" s="374" t="str">
        <f t="shared" si="57"/>
        <v>Calculation in ANNEX 2</v>
      </c>
      <c r="AH72" s="374" t="str">
        <f t="shared" si="57"/>
        <v>Calculation in ANNEX 2</v>
      </c>
      <c r="AI72" s="374" t="str">
        <f t="shared" si="57"/>
        <v>Calculation in ANNEX 2</v>
      </c>
      <c r="AJ72" s="374" t="str">
        <f t="shared" si="57"/>
        <v>Calculation in ANNEX 2</v>
      </c>
      <c r="AK72" s="374" t="str">
        <f t="shared" si="57"/>
        <v>Calculation in ANNEX 2</v>
      </c>
      <c r="AL72" s="374" t="str">
        <f t="shared" si="57"/>
        <v>Calculation in ANNEX 2</v>
      </c>
      <c r="AM72" s="374" t="str">
        <f t="shared" si="57"/>
        <v>Calculation in ANNEX 2</v>
      </c>
      <c r="AN72" s="374" t="str">
        <f t="shared" si="57"/>
        <v>Calculation in ANNEX 2</v>
      </c>
      <c r="AO72" s="374" t="str">
        <f t="shared" si="57"/>
        <v>Calculation in ANNEX 2</v>
      </c>
      <c r="AP72" s="374" t="str">
        <f t="shared" si="57"/>
        <v>Calculation in ANNEX 2</v>
      </c>
      <c r="AQ72" s="374" t="str">
        <f t="shared" si="57"/>
        <v>Calculation in ANNEX 2</v>
      </c>
      <c r="AR72" s="374" t="str">
        <f t="shared" si="57"/>
        <v>Calculation in ANNEX 2</v>
      </c>
      <c r="AS72" s="127" t="s">
        <v>540</v>
      </c>
    </row>
    <row r="73" spans="1:45" s="14" customFormat="1">
      <c r="B73" s="364" t="str">
        <f t="shared" si="51"/>
        <v>District cooling 2 (supplier-specific)</v>
      </c>
      <c r="C73" s="54" t="str">
        <f t="shared" si="51"/>
        <v>1 kWh</v>
      </c>
      <c r="D73" s="265">
        <f t="shared" si="51"/>
        <v>0</v>
      </c>
      <c r="E73" s="258" t="str">
        <f t="shared" si="51"/>
        <v>Scope 2</v>
      </c>
      <c r="F73" s="363" t="str">
        <f t="shared" si="51"/>
        <v/>
      </c>
      <c r="G73" s="370" t="str">
        <f t="shared" si="52"/>
        <v/>
      </c>
      <c r="H73" s="373" t="str">
        <f t="shared" si="53"/>
        <v>Calculation in ANNEX 2</v>
      </c>
      <c r="I73" s="374" t="str">
        <f t="shared" ref="I73:AR73" si="58">I57</f>
        <v>Calculation in ANNEX 2</v>
      </c>
      <c r="J73" s="374" t="str">
        <f t="shared" si="58"/>
        <v>Calculation in ANNEX 2</v>
      </c>
      <c r="K73" s="374" t="str">
        <f t="shared" si="58"/>
        <v>Calculation in ANNEX 2</v>
      </c>
      <c r="L73" s="374" t="str">
        <f t="shared" si="58"/>
        <v>Calculation in ANNEX 2</v>
      </c>
      <c r="M73" s="375" t="str">
        <f t="shared" si="58"/>
        <v>Calculation in ANNEX 2</v>
      </c>
      <c r="N73" s="374" t="str">
        <f t="shared" si="58"/>
        <v>Calculation in ANNEX 2</v>
      </c>
      <c r="O73" s="374" t="str">
        <f t="shared" si="58"/>
        <v>Calculation in ANNEX 2</v>
      </c>
      <c r="P73" s="374" t="str">
        <f t="shared" si="58"/>
        <v>Calculation in ANNEX 2</v>
      </c>
      <c r="Q73" s="374" t="str">
        <f t="shared" si="58"/>
        <v>Calculation in ANNEX 2</v>
      </c>
      <c r="R73" s="374" t="str">
        <f t="shared" si="58"/>
        <v>Calculation in ANNEX 2</v>
      </c>
      <c r="S73" s="374" t="str">
        <f t="shared" si="58"/>
        <v>Calculation in ANNEX 2</v>
      </c>
      <c r="T73" s="374" t="str">
        <f t="shared" si="58"/>
        <v>Calculation in ANNEX 2</v>
      </c>
      <c r="U73" s="374" t="str">
        <f t="shared" si="58"/>
        <v>Calculation in ANNEX 2</v>
      </c>
      <c r="V73" s="374" t="str">
        <f t="shared" si="58"/>
        <v>Calculation in ANNEX 2</v>
      </c>
      <c r="W73" s="374" t="str">
        <f t="shared" si="58"/>
        <v>Calculation in ANNEX 2</v>
      </c>
      <c r="X73" s="374" t="str">
        <f t="shared" si="58"/>
        <v>Calculation in ANNEX 2</v>
      </c>
      <c r="Y73" s="374" t="str">
        <f t="shared" si="58"/>
        <v>Calculation in ANNEX 2</v>
      </c>
      <c r="Z73" s="374" t="str">
        <f t="shared" si="58"/>
        <v>Calculation in ANNEX 2</v>
      </c>
      <c r="AA73" s="374" t="str">
        <f t="shared" si="58"/>
        <v>Calculation in ANNEX 2</v>
      </c>
      <c r="AB73" s="374" t="str">
        <f t="shared" si="58"/>
        <v>Calculation in ANNEX 2</v>
      </c>
      <c r="AC73" s="374" t="str">
        <f t="shared" si="58"/>
        <v>Calculation in ANNEX 2</v>
      </c>
      <c r="AD73" s="374" t="str">
        <f t="shared" si="58"/>
        <v>Calculation in ANNEX 2</v>
      </c>
      <c r="AE73" s="374" t="str">
        <f t="shared" si="58"/>
        <v>Calculation in ANNEX 2</v>
      </c>
      <c r="AF73" s="374" t="str">
        <f t="shared" si="58"/>
        <v>Calculation in ANNEX 2</v>
      </c>
      <c r="AG73" s="374" t="str">
        <f t="shared" si="58"/>
        <v>Calculation in ANNEX 2</v>
      </c>
      <c r="AH73" s="374" t="str">
        <f t="shared" si="58"/>
        <v>Calculation in ANNEX 2</v>
      </c>
      <c r="AI73" s="374" t="str">
        <f t="shared" si="58"/>
        <v>Calculation in ANNEX 2</v>
      </c>
      <c r="AJ73" s="374" t="str">
        <f t="shared" si="58"/>
        <v>Calculation in ANNEX 2</v>
      </c>
      <c r="AK73" s="374" t="str">
        <f t="shared" si="58"/>
        <v>Calculation in ANNEX 2</v>
      </c>
      <c r="AL73" s="374" t="str">
        <f t="shared" si="58"/>
        <v>Calculation in ANNEX 2</v>
      </c>
      <c r="AM73" s="374" t="str">
        <f t="shared" si="58"/>
        <v>Calculation in ANNEX 2</v>
      </c>
      <c r="AN73" s="374" t="str">
        <f t="shared" si="58"/>
        <v>Calculation in ANNEX 2</v>
      </c>
      <c r="AO73" s="374" t="str">
        <f t="shared" si="58"/>
        <v>Calculation in ANNEX 2</v>
      </c>
      <c r="AP73" s="374" t="str">
        <f t="shared" si="58"/>
        <v>Calculation in ANNEX 2</v>
      </c>
      <c r="AQ73" s="374" t="str">
        <f t="shared" si="58"/>
        <v>Calculation in ANNEX 2</v>
      </c>
      <c r="AR73" s="374" t="str">
        <f t="shared" si="58"/>
        <v>Calculation in ANNEX 2</v>
      </c>
      <c r="AS73" s="127" t="s">
        <v>540</v>
      </c>
    </row>
    <row r="74" spans="1:45" s="14" customFormat="1">
      <c r="B74" s="364" t="str">
        <f t="shared" si="51"/>
        <v>District cooling 3 (supplier-specific)</v>
      </c>
      <c r="C74" s="54" t="str">
        <f t="shared" si="51"/>
        <v>1 kWh</v>
      </c>
      <c r="D74" s="265">
        <f t="shared" si="51"/>
        <v>0</v>
      </c>
      <c r="E74" s="258" t="str">
        <f t="shared" si="51"/>
        <v>Scope 2</v>
      </c>
      <c r="F74" s="363" t="str">
        <f t="shared" si="51"/>
        <v/>
      </c>
      <c r="G74" s="370" t="str">
        <f t="shared" si="52"/>
        <v/>
      </c>
      <c r="H74" s="373" t="str">
        <f t="shared" si="53"/>
        <v>Calculation in ANNEX 2</v>
      </c>
      <c r="I74" s="374" t="str">
        <f t="shared" ref="I74:AR74" si="59">I58</f>
        <v>Calculation in ANNEX 2</v>
      </c>
      <c r="J74" s="374" t="str">
        <f t="shared" si="59"/>
        <v>Calculation in ANNEX 2</v>
      </c>
      <c r="K74" s="374" t="str">
        <f t="shared" si="59"/>
        <v>Calculation in ANNEX 2</v>
      </c>
      <c r="L74" s="374" t="str">
        <f t="shared" si="59"/>
        <v>Calculation in ANNEX 2</v>
      </c>
      <c r="M74" s="375" t="str">
        <f t="shared" si="59"/>
        <v>Calculation in ANNEX 2</v>
      </c>
      <c r="N74" s="374" t="str">
        <f t="shared" si="59"/>
        <v>Calculation in ANNEX 2</v>
      </c>
      <c r="O74" s="374" t="str">
        <f t="shared" si="59"/>
        <v>Calculation in ANNEX 2</v>
      </c>
      <c r="P74" s="374" t="str">
        <f t="shared" si="59"/>
        <v>Calculation in ANNEX 2</v>
      </c>
      <c r="Q74" s="374" t="str">
        <f t="shared" si="59"/>
        <v>Calculation in ANNEX 2</v>
      </c>
      <c r="R74" s="374" t="str">
        <f t="shared" si="59"/>
        <v>Calculation in ANNEX 2</v>
      </c>
      <c r="S74" s="374" t="str">
        <f t="shared" si="59"/>
        <v>Calculation in ANNEX 2</v>
      </c>
      <c r="T74" s="374" t="str">
        <f t="shared" si="59"/>
        <v>Calculation in ANNEX 2</v>
      </c>
      <c r="U74" s="374" t="str">
        <f t="shared" si="59"/>
        <v>Calculation in ANNEX 2</v>
      </c>
      <c r="V74" s="374" t="str">
        <f t="shared" si="59"/>
        <v>Calculation in ANNEX 2</v>
      </c>
      <c r="W74" s="374" t="str">
        <f t="shared" si="59"/>
        <v>Calculation in ANNEX 2</v>
      </c>
      <c r="X74" s="374" t="str">
        <f t="shared" si="59"/>
        <v>Calculation in ANNEX 2</v>
      </c>
      <c r="Y74" s="374" t="str">
        <f t="shared" si="59"/>
        <v>Calculation in ANNEX 2</v>
      </c>
      <c r="Z74" s="374" t="str">
        <f t="shared" si="59"/>
        <v>Calculation in ANNEX 2</v>
      </c>
      <c r="AA74" s="374" t="str">
        <f t="shared" si="59"/>
        <v>Calculation in ANNEX 2</v>
      </c>
      <c r="AB74" s="374" t="str">
        <f t="shared" si="59"/>
        <v>Calculation in ANNEX 2</v>
      </c>
      <c r="AC74" s="374" t="str">
        <f t="shared" si="59"/>
        <v>Calculation in ANNEX 2</v>
      </c>
      <c r="AD74" s="374" t="str">
        <f t="shared" si="59"/>
        <v>Calculation in ANNEX 2</v>
      </c>
      <c r="AE74" s="374" t="str">
        <f t="shared" si="59"/>
        <v>Calculation in ANNEX 2</v>
      </c>
      <c r="AF74" s="374" t="str">
        <f t="shared" si="59"/>
        <v>Calculation in ANNEX 2</v>
      </c>
      <c r="AG74" s="374" t="str">
        <f t="shared" si="59"/>
        <v>Calculation in ANNEX 2</v>
      </c>
      <c r="AH74" s="374" t="str">
        <f t="shared" si="59"/>
        <v>Calculation in ANNEX 2</v>
      </c>
      <c r="AI74" s="374" t="str">
        <f t="shared" si="59"/>
        <v>Calculation in ANNEX 2</v>
      </c>
      <c r="AJ74" s="374" t="str">
        <f t="shared" si="59"/>
        <v>Calculation in ANNEX 2</v>
      </c>
      <c r="AK74" s="374" t="str">
        <f t="shared" si="59"/>
        <v>Calculation in ANNEX 2</v>
      </c>
      <c r="AL74" s="374" t="str">
        <f t="shared" si="59"/>
        <v>Calculation in ANNEX 2</v>
      </c>
      <c r="AM74" s="374" t="str">
        <f t="shared" si="59"/>
        <v>Calculation in ANNEX 2</v>
      </c>
      <c r="AN74" s="374" t="str">
        <f t="shared" si="59"/>
        <v>Calculation in ANNEX 2</v>
      </c>
      <c r="AO74" s="374" t="str">
        <f t="shared" si="59"/>
        <v>Calculation in ANNEX 2</v>
      </c>
      <c r="AP74" s="374" t="str">
        <f t="shared" si="59"/>
        <v>Calculation in ANNEX 2</v>
      </c>
      <c r="AQ74" s="374" t="str">
        <f t="shared" si="59"/>
        <v>Calculation in ANNEX 2</v>
      </c>
      <c r="AR74" s="374" t="str">
        <f t="shared" si="59"/>
        <v>Calculation in ANNEX 2</v>
      </c>
      <c r="AS74" s="127" t="s">
        <v>540</v>
      </c>
    </row>
    <row r="75" spans="1:45" s="14" customFormat="1">
      <c r="AS75" s="127"/>
    </row>
    <row r="76" spans="1:45" s="14" customFormat="1">
      <c r="AS76" s="127"/>
    </row>
    <row r="77" spans="1:45" s="324" customFormat="1" ht="18" customHeight="1">
      <c r="A77" s="341" t="str">
        <f>HLOOKUP(Start!$B$14,Sprachen_allg!B:Z,ROWS(Sprachen_allg!1:376),FALSE)</f>
        <v>D) GHG emissions from construction</v>
      </c>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row>
    <row r="78" spans="1:45" s="14" customFormat="1">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127"/>
    </row>
    <row r="79" spans="1:45" s="14" customFormat="1" ht="12.75" customHeight="1">
      <c r="A79" s="239"/>
      <c r="B79" s="56" t="str">
        <f>HLOOKUP(Start!$B$14,Sprachen_allg!B:Z,ROWS(Sprachen_allg!1:365),FALSE)</f>
        <v>Construction - 50 years (source DGNB, 2018)</v>
      </c>
      <c r="C79" s="54" t="s">
        <v>2</v>
      </c>
      <c r="D79" s="267"/>
      <c r="E79" s="267"/>
      <c r="F79" s="244" t="s">
        <v>188</v>
      </c>
      <c r="G79" s="244"/>
      <c r="H79" s="437">
        <v>9.4</v>
      </c>
      <c r="I79" s="438">
        <f t="shared" ref="I79:N79" si="60">H79</f>
        <v>9.4</v>
      </c>
      <c r="J79" s="438">
        <f t="shared" si="60"/>
        <v>9.4</v>
      </c>
      <c r="K79" s="438">
        <f t="shared" si="60"/>
        <v>9.4</v>
      </c>
      <c r="L79" s="438">
        <f t="shared" si="60"/>
        <v>9.4</v>
      </c>
      <c r="M79" s="438">
        <f t="shared" si="60"/>
        <v>9.4</v>
      </c>
      <c r="N79" s="438">
        <f t="shared" si="60"/>
        <v>9.4</v>
      </c>
      <c r="O79" s="438">
        <f t="shared" ref="O79:AR79" si="61">N79</f>
        <v>9.4</v>
      </c>
      <c r="P79" s="438">
        <f t="shared" si="61"/>
        <v>9.4</v>
      </c>
      <c r="Q79" s="438">
        <f t="shared" si="61"/>
        <v>9.4</v>
      </c>
      <c r="R79" s="438">
        <f t="shared" si="61"/>
        <v>9.4</v>
      </c>
      <c r="S79" s="438">
        <f t="shared" si="61"/>
        <v>9.4</v>
      </c>
      <c r="T79" s="438">
        <f t="shared" si="61"/>
        <v>9.4</v>
      </c>
      <c r="U79" s="438">
        <f t="shared" si="61"/>
        <v>9.4</v>
      </c>
      <c r="V79" s="438">
        <f t="shared" si="61"/>
        <v>9.4</v>
      </c>
      <c r="W79" s="438">
        <f t="shared" si="61"/>
        <v>9.4</v>
      </c>
      <c r="X79" s="438">
        <f t="shared" si="61"/>
        <v>9.4</v>
      </c>
      <c r="Y79" s="438">
        <f t="shared" si="61"/>
        <v>9.4</v>
      </c>
      <c r="Z79" s="438">
        <f t="shared" si="61"/>
        <v>9.4</v>
      </c>
      <c r="AA79" s="438">
        <f t="shared" si="61"/>
        <v>9.4</v>
      </c>
      <c r="AB79" s="438">
        <f t="shared" si="61"/>
        <v>9.4</v>
      </c>
      <c r="AC79" s="438">
        <f t="shared" si="61"/>
        <v>9.4</v>
      </c>
      <c r="AD79" s="438">
        <f t="shared" si="61"/>
        <v>9.4</v>
      </c>
      <c r="AE79" s="438">
        <f t="shared" si="61"/>
        <v>9.4</v>
      </c>
      <c r="AF79" s="438">
        <f t="shared" si="61"/>
        <v>9.4</v>
      </c>
      <c r="AG79" s="438">
        <f t="shared" si="61"/>
        <v>9.4</v>
      </c>
      <c r="AH79" s="438">
        <f t="shared" si="61"/>
        <v>9.4</v>
      </c>
      <c r="AI79" s="438">
        <f t="shared" si="61"/>
        <v>9.4</v>
      </c>
      <c r="AJ79" s="438">
        <f t="shared" si="61"/>
        <v>9.4</v>
      </c>
      <c r="AK79" s="438">
        <f t="shared" si="61"/>
        <v>9.4</v>
      </c>
      <c r="AL79" s="438">
        <f t="shared" si="61"/>
        <v>9.4</v>
      </c>
      <c r="AM79" s="438">
        <f t="shared" si="61"/>
        <v>9.4</v>
      </c>
      <c r="AN79" s="438">
        <f t="shared" si="61"/>
        <v>9.4</v>
      </c>
      <c r="AO79" s="438">
        <f t="shared" si="61"/>
        <v>9.4</v>
      </c>
      <c r="AP79" s="438">
        <f t="shared" si="61"/>
        <v>9.4</v>
      </c>
      <c r="AQ79" s="438">
        <f t="shared" si="61"/>
        <v>9.4</v>
      </c>
      <c r="AR79" s="438">
        <f t="shared" si="61"/>
        <v>9.4</v>
      </c>
      <c r="AS79" s="127"/>
    </row>
    <row r="80" spans="1:45" s="14" customFormat="1">
      <c r="AS80" s="127"/>
    </row>
    <row r="81" spans="45:45" s="14" customFormat="1">
      <c r="AS81" s="127"/>
    </row>
    <row r="82" spans="45:45" s="14" customFormat="1">
      <c r="AS82" s="127"/>
    </row>
    <row r="83" spans="45:45" s="14" customFormat="1">
      <c r="AS83" s="127"/>
    </row>
    <row r="84" spans="45:45" s="14" customFormat="1">
      <c r="AS84" s="127"/>
    </row>
    <row r="85" spans="45:45" s="14" customFormat="1">
      <c r="AS85" s="127"/>
    </row>
    <row r="86" spans="45:45" s="14" customFormat="1">
      <c r="AS86" s="127"/>
    </row>
    <row r="87" spans="45:45" s="14" customFormat="1">
      <c r="AS87" s="127"/>
    </row>
    <row r="88" spans="45:45" s="14" customFormat="1">
      <c r="AS88" s="127"/>
    </row>
    <row r="89" spans="45:45" s="14" customFormat="1">
      <c r="AS89" s="127"/>
    </row>
    <row r="90" spans="45:45" s="14" customFormat="1">
      <c r="AS90" s="127"/>
    </row>
    <row r="91" spans="45:45" s="14" customFormat="1">
      <c r="AS91" s="127"/>
    </row>
    <row r="92" spans="45:45" s="14" customFormat="1">
      <c r="AS92" s="127"/>
    </row>
    <row r="93" spans="45:45" s="14" customFormat="1">
      <c r="AS93" s="127"/>
    </row>
    <row r="94" spans="45:45" s="14" customFormat="1">
      <c r="AS94" s="127"/>
    </row>
    <row r="95" spans="45:45" s="14" customFormat="1">
      <c r="AS95" s="127"/>
    </row>
    <row r="96" spans="45:45" s="14" customFormat="1">
      <c r="AS96" s="127"/>
    </row>
    <row r="97" spans="45:45" s="14" customFormat="1">
      <c r="AS97" s="127"/>
    </row>
    <row r="98" spans="45:45" s="14" customFormat="1">
      <c r="AS98" s="127"/>
    </row>
    <row r="99" spans="45:45" s="14" customFormat="1">
      <c r="AS99" s="127"/>
    </row>
    <row r="100" spans="45:45" s="14" customFormat="1">
      <c r="AS100" s="127"/>
    </row>
    <row r="101" spans="45:45" s="14" customFormat="1">
      <c r="AS101" s="127"/>
    </row>
    <row r="102" spans="45:45" s="14" customFormat="1">
      <c r="AS102" s="127"/>
    </row>
    <row r="103" spans="45:45" s="14" customFormat="1">
      <c r="AS103" s="127"/>
    </row>
    <row r="104" spans="45:45" s="14" customFormat="1">
      <c r="AS104" s="127"/>
    </row>
    <row r="105" spans="45:45" s="14" customFormat="1">
      <c r="AS105" s="127"/>
    </row>
    <row r="106" spans="45:45" s="14" customFormat="1">
      <c r="AS106" s="127"/>
    </row>
    <row r="107" spans="45:45" s="14" customFormat="1">
      <c r="AS107" s="127"/>
    </row>
    <row r="108" spans="45:45" s="14" customFormat="1">
      <c r="AS108" s="127"/>
    </row>
    <row r="109" spans="45:45" s="14" customFormat="1">
      <c r="AS109" s="127"/>
    </row>
    <row r="110" spans="45:45" s="14" customFormat="1">
      <c r="AS110" s="127"/>
    </row>
    <row r="111" spans="45:45" s="14" customFormat="1">
      <c r="AS111" s="127"/>
    </row>
    <row r="112" spans="45:45" s="14" customFormat="1">
      <c r="AS112" s="127"/>
    </row>
    <row r="113" spans="45:45" s="14" customFormat="1">
      <c r="AS113" s="127"/>
    </row>
    <row r="114" spans="45:45" s="14" customFormat="1">
      <c r="AS114" s="127"/>
    </row>
    <row r="115" spans="45:45" s="14" customFormat="1">
      <c r="AS115" s="127"/>
    </row>
    <row r="116" spans="45:45" s="14" customFormat="1">
      <c r="AS116" s="127"/>
    </row>
    <row r="117" spans="45:45" s="14" customFormat="1">
      <c r="AS117" s="127"/>
    </row>
    <row r="118" spans="45:45" s="14" customFormat="1">
      <c r="AS118" s="127"/>
    </row>
    <row r="119" spans="45:45" s="14" customFormat="1">
      <c r="AS119" s="127"/>
    </row>
    <row r="120" spans="45:45" s="14" customFormat="1">
      <c r="AS120" s="127"/>
    </row>
    <row r="121" spans="45:45" s="14" customFormat="1">
      <c r="AS121" s="127"/>
    </row>
    <row r="122" spans="45:45" s="14" customFormat="1">
      <c r="AS122" s="127"/>
    </row>
    <row r="123" spans="45:45" s="14" customFormat="1">
      <c r="AS123" s="127"/>
    </row>
    <row r="124" spans="45:45" s="14" customFormat="1">
      <c r="AS124" s="127"/>
    </row>
    <row r="125" spans="45:45" s="14" customFormat="1">
      <c r="AS125" s="127"/>
    </row>
    <row r="126" spans="45:45" s="14" customFormat="1">
      <c r="AS126" s="127"/>
    </row>
    <row r="127" spans="45:45" s="14" customFormat="1">
      <c r="AS127" s="127"/>
    </row>
    <row r="128" spans="45:45" s="14" customFormat="1">
      <c r="AS128" s="127"/>
    </row>
    <row r="129" spans="45:45" s="14" customFormat="1">
      <c r="AS129" s="127"/>
    </row>
    <row r="130" spans="45:45" s="14" customFormat="1">
      <c r="AS130" s="127"/>
    </row>
    <row r="131" spans="45:45" s="14" customFormat="1">
      <c r="AS131" s="127"/>
    </row>
    <row r="132" spans="45:45" s="14" customFormat="1">
      <c r="AS132" s="127"/>
    </row>
    <row r="133" spans="45:45" s="14" customFormat="1">
      <c r="AS133" s="127"/>
    </row>
    <row r="134" spans="45:45" s="14" customFormat="1">
      <c r="AS134" s="127"/>
    </row>
    <row r="135" spans="45:45" s="14" customFormat="1">
      <c r="AS135" s="127"/>
    </row>
    <row r="136" spans="45:45" s="14" customFormat="1">
      <c r="AS136" s="127"/>
    </row>
    <row r="137" spans="45:45" s="14" customFormat="1">
      <c r="AS137" s="127"/>
    </row>
    <row r="138" spans="45:45" s="14" customFormat="1">
      <c r="AS138" s="127"/>
    </row>
    <row r="139" spans="45:45" s="14" customFormat="1">
      <c r="AS139" s="127"/>
    </row>
    <row r="140" spans="45:45" s="14" customFormat="1">
      <c r="AS140" s="127"/>
    </row>
    <row r="141" spans="45:45" s="14" customFormat="1">
      <c r="AS141" s="127"/>
    </row>
    <row r="142" spans="45:45" s="14" customFormat="1">
      <c r="AS142" s="127"/>
    </row>
    <row r="143" spans="45:45" s="14" customFormat="1">
      <c r="AS143" s="127"/>
    </row>
    <row r="144" spans="45:45" s="14" customFormat="1">
      <c r="AS144" s="127"/>
    </row>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pans="1:45" s="14" customFormat="1"/>
    <row r="178" spans="1:45" s="14" customFormat="1"/>
    <row r="179" spans="1:45" s="14" customFormat="1"/>
    <row r="180" spans="1:45" s="14" customFormat="1"/>
    <row r="181" spans="1:45" s="14" customFormat="1"/>
    <row r="182" spans="1:45" s="14" customFormat="1"/>
    <row r="183" spans="1:45" s="14" customFormat="1"/>
    <row r="184" spans="1:45" s="14" customFormat="1"/>
    <row r="185" spans="1:4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row>
    <row r="186" spans="1:4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row>
    <row r="187" spans="1:4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row>
    <row r="188" spans="1:4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row>
    <row r="189" spans="1:4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row>
    <row r="190" spans="1:4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row>
    <row r="191" spans="1:4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row>
    <row r="192" spans="1:4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row>
    <row r="193" spans="1:4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row>
    <row r="194" spans="1:4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row>
    <row r="195" spans="1:4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row>
    <row r="196" spans="1:4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row>
    <row r="197" spans="1:4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row>
    <row r="198" spans="1:4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row>
    <row r="199" spans="1:4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row>
  </sheetData>
  <sheetProtection algorithmName="SHA-512" hashValue="vZE0WOZDqQT3OkAb0BLRjA6LjpgbItnrJIM8LYFcwZ8yFIIudUEl2ecjqQX1HBiNO9562Yk0zrH7MGurUU7N+g==" saltValue="rRt+Ecpm1wMX6QNlSutxqw==" spinCount="100000" sheet="1" objects="1" scenarios="1" formatColumns="0" formatRows="0" selectLockedCells="1" selectUnlockedCells="1"/>
  <mergeCells count="4">
    <mergeCell ref="A4:B5"/>
    <mergeCell ref="C4:C5"/>
    <mergeCell ref="F4:F5"/>
    <mergeCell ref="G4:G5"/>
  </mergeCells>
  <phoneticPr fontId="4" type="noConversion"/>
  <pageMargins left="0.7" right="0.7" top="0.78740157499999996" bottom="0.78740157499999996" header="0.3" footer="0.3"/>
  <pageSetup paperSize="9" scale="18" orientation="landscape" r:id="rId1"/>
  <ignoredErrors>
    <ignoredError sqref="J23:AR26 H24:I26 I79:AR79 J27:AR58 H27:I58"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2:F161"/>
  <sheetViews>
    <sheetView view="pageBreakPreview" zoomScale="90" zoomScaleNormal="100" zoomScaleSheetLayoutView="90" workbookViewId="0">
      <selection activeCell="C18" sqref="C18:E18"/>
    </sheetView>
  </sheetViews>
  <sheetFormatPr baseColWidth="10" defaultColWidth="11.42578125" defaultRowHeight="12.75"/>
  <cols>
    <col min="1" max="1" width="11.42578125" style="14"/>
    <col min="2" max="3" width="14.7109375" style="14" customWidth="1"/>
    <col min="4" max="4" width="9" style="14" customWidth="1"/>
    <col min="5" max="5" width="28.28515625" style="14" customWidth="1"/>
    <col min="6" max="16384" width="11.42578125" style="14"/>
  </cols>
  <sheetData>
    <row r="2" spans="1:6" s="27" customFormat="1" ht="20.100000000000001" customHeight="1">
      <c r="A2" s="26" t="str">
        <f>HLOOKUP(Start!$B$14,Sprachen_allg!B:Z,ROWS(Sprachen_allg!1:367),FALSE)</f>
        <v>ANNEX 2: Specific emission factors</v>
      </c>
    </row>
    <row r="4" spans="1:6" ht="12.75" customHeight="1">
      <c r="B4" s="977" t="str">
        <f>HLOOKUP(Start!$B$14,Sprachen_allg!B:Z,ROWS(Sprachen_allg!1:368),FALSE)</f>
        <v xml:space="preserve">In this worksheet individual supplier-specific emission factors are entered or calculated. An individual proof according to the Framework is necessary for the data. </v>
      </c>
      <c r="C4" s="977"/>
      <c r="D4" s="977"/>
      <c r="E4" s="977"/>
      <c r="F4" s="977"/>
    </row>
    <row r="5" spans="1:6">
      <c r="B5" s="977"/>
      <c r="C5" s="977"/>
      <c r="D5" s="977"/>
      <c r="E5" s="977"/>
      <c r="F5" s="977"/>
    </row>
    <row r="7" spans="1:6">
      <c r="B7" s="268"/>
    </row>
    <row r="8" spans="1:6">
      <c r="B8" s="525" t="str">
        <f>HLOOKUP(Start!$B$14,Sprachen_allg!B:Z,ROWS(Sprachen_allg!1:369),FALSE)</f>
        <v>1. Supplier-specific 'Green Electricity'-Mix</v>
      </c>
    </row>
    <row r="9" spans="1:6">
      <c r="B9" s="525" t="str">
        <f>HLOOKUP(Start!$B$14,Sprachen_allg!B:Z,ROWS(Sprachen_allg!1:370),FALSE)</f>
        <v>2. Project-specific Emission factor</v>
      </c>
    </row>
    <row r="10" spans="1:6">
      <c r="B10" s="525" t="str">
        <f>HLOOKUP(Start!$B$14,Sprachen_allg!B:Z,ROWS(Sprachen_allg!1:371),FALSE)</f>
        <v>3. Supplier-specific District heating</v>
      </c>
    </row>
    <row r="11" spans="1:6">
      <c r="B11" s="525" t="str">
        <f>HLOOKUP(Start!$B$14,Sprachen_allg!B:Z,ROWS(Sprachen_allg!1:372),FALSE)</f>
        <v>4. Supplier-specific District cooling</v>
      </c>
    </row>
    <row r="13" spans="1:6" s="13" customFormat="1">
      <c r="A13" s="523" t="str">
        <f>HLOOKUP(Start!$B$14,Sprachen_allg!B:Z,ROWS(Sprachen_allg!1:373),FALSE)</f>
        <v>1. Supplier-specific 'Green Electricity'-Mix</v>
      </c>
    </row>
    <row r="15" spans="1:6" ht="84" customHeight="1">
      <c r="B15" s="978" t="str">
        <f>HLOOKUP(Start!$B$14,Sprachen_allg!B:Z,ROWS(Sprachen_allg!1:377),FALSE)</f>
        <v>The use of supplier-specific emission factors is possible if the method for determining factors is consistent with the conventions according to the Framework and corresponds to the actual CO2 intensity of the provider. It should be noted that any compensation measures were not included in the determination of supplier-specific emission factors in the background and are therefore indirectly reflected in the building's balance sheet.</v>
      </c>
      <c r="C15" s="978"/>
      <c r="D15" s="978"/>
      <c r="E15" s="978"/>
      <c r="F15" s="978"/>
    </row>
    <row r="17" spans="2:6">
      <c r="B17" s="521" t="str">
        <f>HLOOKUP(Start!$B$14,Sprachen_allg!B:Z,ROWS(Sprachen_allg!1:378),FALSE)</f>
        <v>'Green Electricity'-Mix 1 (supplier-specific)</v>
      </c>
    </row>
    <row r="18" spans="2:6" ht="15.95" customHeight="1">
      <c r="B18" s="39" t="str">
        <f>HLOOKUP(Start!$B$14,Sprachen_allg!B:Z,ROWS(Sprachen_allg!1:379),FALSE)</f>
        <v>Product name:</v>
      </c>
      <c r="C18" s="967"/>
      <c r="D18" s="967"/>
      <c r="E18" s="967"/>
      <c r="F18" s="30" t="str">
        <f>HLOOKUP(Start!$B$14,Sprachen_allg!B:Z,ROWS(Sprachen_allg!1:393),FALSE)</f>
        <v>e.g. green-electricity mix of local utilitiy supplier</v>
      </c>
    </row>
    <row r="19" spans="2:6">
      <c r="B19" s="526" t="str">
        <f>HLOOKUP(Start!$B$14,Sprachen_allg!B:Z,ROWS(Sprachen_allg!1:380),FALSE)</f>
        <v>Supplier:</v>
      </c>
      <c r="C19" s="967"/>
      <c r="D19" s="967"/>
      <c r="E19" s="967"/>
    </row>
    <row r="20" spans="2:6" ht="12.75" customHeight="1">
      <c r="B20" s="269" t="str">
        <f>HLOOKUP(Start!$B$14,Sprachen_allg!B:Z,ROWS(Sprachen_allg!1:381),FALSE)</f>
        <v>Input factor:</v>
      </c>
      <c r="C20" s="967"/>
      <c r="D20" s="967"/>
      <c r="E20" s="967"/>
    </row>
    <row r="21" spans="2:6">
      <c r="B21" s="269" t="str">
        <f>HLOOKUP(Start!$B$14,Sprachen_allg!B:Z,ROWS(Sprachen_allg!1:382),FALSE)</f>
        <v>Evidence:</v>
      </c>
      <c r="C21" s="967"/>
      <c r="D21" s="967"/>
      <c r="E21" s="967"/>
    </row>
    <row r="22" spans="2:6">
      <c r="B22" s="270"/>
      <c r="C22" s="270"/>
      <c r="D22" s="270"/>
      <c r="E22" s="270"/>
      <c r="F22" s="270"/>
    </row>
    <row r="23" spans="2:6">
      <c r="B23" s="271" t="str">
        <f>HLOOKUP(Start!$B$14,Sprachen_allg!B:Z,ROWS(Sprachen_allg!1:383),FALSE)</f>
        <v>Specific emission factor:</v>
      </c>
    </row>
    <row r="24" spans="2:6">
      <c r="B24" s="269" t="str">
        <f>HLOOKUP(Start!$B$14,Sprachen_allg!B:Z,ROWS(Sprachen_allg!1:384),FALSE)</f>
        <v>CO2-factor:</v>
      </c>
      <c r="C24" s="968"/>
      <c r="D24" s="968"/>
      <c r="E24" s="969"/>
      <c r="F24" s="272" t="str">
        <f>'PART 3 Climate Action Pass'!L41</f>
        <v>[kgCO2eq/kWh]</v>
      </c>
    </row>
    <row r="25" spans="2:6" ht="15" customHeight="1">
      <c r="B25" s="39" t="str">
        <f>HLOOKUP(Start!$B$14,Sprachen_allg!B:Z,ROWS(Sprachen_allg!1:385),FALSE)</f>
        <v>Data source:</v>
      </c>
      <c r="C25" s="966"/>
      <c r="D25" s="966"/>
      <c r="E25" s="966"/>
      <c r="F25" s="30" t="str">
        <f>Project!H72</f>
        <v>[-]</v>
      </c>
    </row>
    <row r="26" spans="2:6" ht="12.75" customHeight="1">
      <c r="B26" s="270"/>
      <c r="C26" s="270"/>
      <c r="D26" s="270"/>
      <c r="E26" s="270"/>
      <c r="F26" s="270"/>
    </row>
    <row r="27" spans="2:6" ht="13.5" thickBot="1">
      <c r="B27" s="14" t="str">
        <f>HLOOKUP(Start!$B$14,Sprachen_allg!B:Z,ROWS(Sprachen_allg!1:386),FALSE)</f>
        <v>Percentage breakdown:</v>
      </c>
    </row>
    <row r="28" spans="2:6">
      <c r="B28" s="974" t="str">
        <f>HLOOKUP(Start!$B$14,Sprachen_allg!B:Z,ROWS(Sprachen_allg!1:387),FALSE)</f>
        <v>Electricity from solar PV</v>
      </c>
      <c r="C28" s="975"/>
      <c r="D28" s="71" t="str">
        <f>Project!H60</f>
        <v>[%]</v>
      </c>
      <c r="E28" s="278"/>
    </row>
    <row r="29" spans="2:6">
      <c r="B29" s="976" t="str">
        <f>HLOOKUP(Start!$B$14,Sprachen_allg!B:Z,ROWS(Sprachen_allg!1:388),FALSE)</f>
        <v>Electricity from biomass</v>
      </c>
      <c r="C29" s="971"/>
      <c r="D29" s="115" t="str">
        <f t="shared" ref="D29:D32" si="0">D28</f>
        <v>[%]</v>
      </c>
      <c r="E29" s="279"/>
    </row>
    <row r="30" spans="2:6">
      <c r="B30" s="976" t="str">
        <f>HLOOKUP(Start!$B$14,Sprachen_allg!B:Z,ROWS(Sprachen_allg!1:389),FALSE)</f>
        <v>Electricity from biogas</v>
      </c>
      <c r="C30" s="971"/>
      <c r="D30" s="115" t="str">
        <f t="shared" si="0"/>
        <v>[%]</v>
      </c>
      <c r="E30" s="279"/>
    </row>
    <row r="31" spans="2:6">
      <c r="B31" s="972" t="str">
        <f>HLOOKUP(Start!$B$14,Sprachen_allg!B:Z,ROWS(Sprachen_allg!1:390),FALSE)</f>
        <v>Electricity from wind power</v>
      </c>
      <c r="C31" s="973"/>
      <c r="D31" s="115" t="str">
        <f t="shared" si="0"/>
        <v>[%]</v>
      </c>
      <c r="E31" s="279"/>
    </row>
    <row r="32" spans="2:6" ht="13.5" thickBot="1">
      <c r="B32" s="972" t="str">
        <f>HLOOKUP(Start!$B$14,Sprachen_allg!B:Z,ROWS(Sprachen_allg!1:391),FALSE)</f>
        <v>Electricity from hydropower</v>
      </c>
      <c r="C32" s="973"/>
      <c r="D32" s="115" t="str">
        <f t="shared" si="0"/>
        <v>[%]</v>
      </c>
      <c r="E32" s="279"/>
    </row>
    <row r="33" spans="2:6" ht="18.75" customHeight="1" thickBot="1">
      <c r="B33" s="61" t="str">
        <f>HLOOKUP(Start!$B$14,Sprachen_allg!B:Z,ROWS(Sprachen_allg!1:392),FALSE)</f>
        <v>CO2-factor</v>
      </c>
      <c r="C33" s="62"/>
      <c r="D33" s="273" t="str">
        <f>F24</f>
        <v>[kgCO2eq/kWh]</v>
      </c>
      <c r="E33" s="274" t="str">
        <f>IF(SUM(E28:E32)=1,(E28*'ANNEX 1 Emission Factors'!$M$35+E29*'ANNEX 1 Emission Factors'!$M$36+E30*'ANNEX 1 Emission Factors'!$M$37+E31*'ANNEX 1 Emission Factors'!$M$33+E32*'ANNEX 1 Emission Factors'!$M$34),NichtGleich)</f>
        <v>Input not equal to 100%.</v>
      </c>
    </row>
    <row r="34" spans="2:6" ht="12.75" customHeight="1">
      <c r="B34" s="128"/>
      <c r="C34" s="128"/>
      <c r="D34" s="132"/>
      <c r="E34" s="132"/>
    </row>
    <row r="35" spans="2:6" ht="12.75" customHeight="1"/>
    <row r="36" spans="2:6">
      <c r="B36" s="51" t="str">
        <f>HLOOKUP(Start!$B$14,Sprachen_allg!B:Z,ROWS(Sprachen_allg!1:394),FALSE)</f>
        <v>'Green Electricity'-Mix 2 (supplier-specific)</v>
      </c>
    </row>
    <row r="37" spans="2:6" ht="15.95" customHeight="1">
      <c r="B37" s="39" t="str">
        <f t="shared" ref="B37:B44" si="1">B18</f>
        <v>Product name:</v>
      </c>
      <c r="C37" s="967"/>
      <c r="D37" s="967"/>
      <c r="E37" s="967"/>
      <c r="F37" s="30" t="str">
        <f>F18</f>
        <v>e.g. green-electricity mix of local utilitiy supplier</v>
      </c>
    </row>
    <row r="38" spans="2:6">
      <c r="B38" s="269" t="str">
        <f t="shared" si="1"/>
        <v>Supplier:</v>
      </c>
      <c r="C38" s="967"/>
      <c r="D38" s="967"/>
      <c r="E38" s="967"/>
    </row>
    <row r="39" spans="2:6">
      <c r="B39" s="269" t="str">
        <f t="shared" si="1"/>
        <v>Input factor:</v>
      </c>
      <c r="C39" s="967"/>
      <c r="D39" s="967"/>
      <c r="E39" s="967"/>
    </row>
    <row r="40" spans="2:6">
      <c r="B40" s="269" t="str">
        <f t="shared" si="1"/>
        <v>Evidence:</v>
      </c>
      <c r="C40" s="967"/>
      <c r="D40" s="967"/>
      <c r="E40" s="967"/>
    </row>
    <row r="41" spans="2:6">
      <c r="B41" s="270"/>
      <c r="C41" s="270"/>
      <c r="D41" s="270"/>
      <c r="E41" s="270"/>
      <c r="F41" s="270"/>
    </row>
    <row r="42" spans="2:6">
      <c r="B42" s="271" t="str">
        <f t="shared" si="1"/>
        <v>Specific emission factor:</v>
      </c>
    </row>
    <row r="43" spans="2:6">
      <c r="B43" s="269" t="str">
        <f t="shared" si="1"/>
        <v>CO2-factor:</v>
      </c>
      <c r="C43" s="968"/>
      <c r="D43" s="968"/>
      <c r="E43" s="969"/>
      <c r="F43" s="272" t="str">
        <f>F24</f>
        <v>[kgCO2eq/kWh]</v>
      </c>
    </row>
    <row r="44" spans="2:6" ht="15" customHeight="1">
      <c r="B44" s="39" t="str">
        <f t="shared" si="1"/>
        <v>Data source:</v>
      </c>
      <c r="C44" s="966"/>
      <c r="D44" s="966"/>
      <c r="E44" s="966"/>
      <c r="F44" s="30" t="str">
        <f>F25</f>
        <v>[-]</v>
      </c>
    </row>
    <row r="45" spans="2:6" ht="12.75" customHeight="1">
      <c r="B45" s="270"/>
      <c r="C45" s="270"/>
      <c r="D45" s="270"/>
      <c r="E45" s="270"/>
      <c r="F45" s="270"/>
    </row>
    <row r="46" spans="2:6" ht="13.5" thickBot="1">
      <c r="B46" s="14" t="str">
        <f t="shared" ref="B46:B52" si="2">B27</f>
        <v>Percentage breakdown:</v>
      </c>
    </row>
    <row r="47" spans="2:6">
      <c r="B47" s="974" t="str">
        <f t="shared" si="2"/>
        <v>Electricity from solar PV</v>
      </c>
      <c r="C47" s="975"/>
      <c r="D47" s="71" t="str">
        <f t="shared" ref="D47:D52" si="3">D28</f>
        <v>[%]</v>
      </c>
      <c r="E47" s="278"/>
    </row>
    <row r="48" spans="2:6">
      <c r="B48" s="976" t="str">
        <f t="shared" si="2"/>
        <v>Electricity from biomass</v>
      </c>
      <c r="C48" s="971"/>
      <c r="D48" s="115" t="str">
        <f t="shared" si="3"/>
        <v>[%]</v>
      </c>
      <c r="E48" s="279"/>
    </row>
    <row r="49" spans="2:6">
      <c r="B49" s="976" t="str">
        <f t="shared" si="2"/>
        <v>Electricity from biogas</v>
      </c>
      <c r="C49" s="971"/>
      <c r="D49" s="115" t="str">
        <f t="shared" si="3"/>
        <v>[%]</v>
      </c>
      <c r="E49" s="279"/>
    </row>
    <row r="50" spans="2:6">
      <c r="B50" s="972" t="str">
        <f t="shared" si="2"/>
        <v>Electricity from wind power</v>
      </c>
      <c r="C50" s="973"/>
      <c r="D50" s="115" t="str">
        <f t="shared" si="3"/>
        <v>[%]</v>
      </c>
      <c r="E50" s="279"/>
    </row>
    <row r="51" spans="2:6" ht="13.5" thickBot="1">
      <c r="B51" s="972" t="str">
        <f t="shared" si="2"/>
        <v>Electricity from hydropower</v>
      </c>
      <c r="C51" s="973"/>
      <c r="D51" s="115" t="str">
        <f t="shared" si="3"/>
        <v>[%]</v>
      </c>
      <c r="E51" s="279"/>
    </row>
    <row r="52" spans="2:6" ht="18.75" customHeight="1" thickBot="1">
      <c r="B52" s="61" t="str">
        <f t="shared" si="2"/>
        <v>CO2-factor</v>
      </c>
      <c r="C52" s="62"/>
      <c r="D52" s="273" t="str">
        <f t="shared" si="3"/>
        <v>[kgCO2eq/kWh]</v>
      </c>
      <c r="E52" s="274" t="str">
        <f>IF(SUM(E47:E51)=1,(E47*'ANNEX 1 Emission Factors'!$M$35+E48*'ANNEX 1 Emission Factors'!$M$36+E49*'ANNEX 1 Emission Factors'!$M$37+E50*'ANNEX 1 Emission Factors'!$M$33+E51*'ANNEX 1 Emission Factors'!$M$34),NichtGleich)</f>
        <v>Input not equal to 100%.</v>
      </c>
    </row>
    <row r="53" spans="2:6" ht="12.75" customHeight="1">
      <c r="B53" s="128"/>
      <c r="C53" s="128"/>
      <c r="D53" s="132"/>
      <c r="E53" s="132"/>
    </row>
    <row r="54" spans="2:6" ht="12.75" customHeight="1"/>
    <row r="55" spans="2:6">
      <c r="B55" s="51" t="str">
        <f>HLOOKUP(Start!$B$14,Sprachen_allg!B:Z,ROWS(Sprachen_allg!1:395),FALSE)</f>
        <v>'Green Electricity'-Mix 3 (supplier-specific)</v>
      </c>
    </row>
    <row r="56" spans="2:6" ht="15.95" customHeight="1">
      <c r="B56" s="39" t="str">
        <f t="shared" ref="B56:B59" si="4">B37</f>
        <v>Product name:</v>
      </c>
      <c r="C56" s="967"/>
      <c r="D56" s="967"/>
      <c r="E56" s="967"/>
      <c r="F56" s="30" t="str">
        <f>F37</f>
        <v>e.g. green-electricity mix of local utilitiy supplier</v>
      </c>
    </row>
    <row r="57" spans="2:6">
      <c r="B57" s="269" t="str">
        <f t="shared" si="4"/>
        <v>Supplier:</v>
      </c>
      <c r="C57" s="967"/>
      <c r="D57" s="967"/>
      <c r="E57" s="967"/>
    </row>
    <row r="58" spans="2:6">
      <c r="B58" s="269" t="str">
        <f t="shared" si="4"/>
        <v>Input factor:</v>
      </c>
      <c r="C58" s="967"/>
      <c r="D58" s="967"/>
      <c r="E58" s="967"/>
    </row>
    <row r="59" spans="2:6">
      <c r="B59" s="269" t="str">
        <f t="shared" si="4"/>
        <v>Evidence:</v>
      </c>
      <c r="C59" s="967"/>
      <c r="D59" s="967"/>
      <c r="E59" s="967"/>
    </row>
    <row r="60" spans="2:6">
      <c r="B60" s="270"/>
      <c r="C60" s="270"/>
      <c r="D60" s="270"/>
      <c r="E60" s="270"/>
      <c r="F60" s="270"/>
    </row>
    <row r="61" spans="2:6">
      <c r="B61" s="271" t="str">
        <f t="shared" ref="B61:B63" si="5">B42</f>
        <v>Specific emission factor:</v>
      </c>
    </row>
    <row r="62" spans="2:6">
      <c r="B62" s="269" t="str">
        <f t="shared" si="5"/>
        <v>CO2-factor:</v>
      </c>
      <c r="C62" s="968"/>
      <c r="D62" s="968"/>
      <c r="E62" s="969"/>
      <c r="F62" s="272" t="str">
        <f>F43</f>
        <v>[kgCO2eq/kWh]</v>
      </c>
    </row>
    <row r="63" spans="2:6" ht="15" customHeight="1">
      <c r="B63" s="39" t="str">
        <f t="shared" si="5"/>
        <v>Data source:</v>
      </c>
      <c r="C63" s="966"/>
      <c r="D63" s="966"/>
      <c r="E63" s="966"/>
      <c r="F63" s="30" t="str">
        <f>F44</f>
        <v>[-]</v>
      </c>
    </row>
    <row r="64" spans="2:6" ht="12.75" customHeight="1">
      <c r="B64" s="270"/>
      <c r="C64" s="270"/>
      <c r="D64" s="270"/>
      <c r="E64" s="270"/>
      <c r="F64" s="270"/>
    </row>
    <row r="65" spans="1:6" ht="13.5" thickBot="1">
      <c r="B65" s="14" t="str">
        <f>B46</f>
        <v>Percentage breakdown:</v>
      </c>
    </row>
    <row r="66" spans="1:6">
      <c r="B66" s="974" t="str">
        <f t="shared" ref="B66:B70" si="6">B47</f>
        <v>Electricity from solar PV</v>
      </c>
      <c r="C66" s="975"/>
      <c r="D66" s="71" t="str">
        <f t="shared" ref="D66:D70" si="7">D47</f>
        <v>[%]</v>
      </c>
      <c r="E66" s="278"/>
    </row>
    <row r="67" spans="1:6">
      <c r="B67" s="976" t="str">
        <f t="shared" si="6"/>
        <v>Electricity from biomass</v>
      </c>
      <c r="C67" s="971"/>
      <c r="D67" s="115" t="str">
        <f t="shared" si="7"/>
        <v>[%]</v>
      </c>
      <c r="E67" s="279"/>
    </row>
    <row r="68" spans="1:6">
      <c r="B68" s="976" t="str">
        <f t="shared" si="6"/>
        <v>Electricity from biogas</v>
      </c>
      <c r="C68" s="971"/>
      <c r="D68" s="115" t="str">
        <f t="shared" si="7"/>
        <v>[%]</v>
      </c>
      <c r="E68" s="279"/>
    </row>
    <row r="69" spans="1:6">
      <c r="B69" s="972" t="str">
        <f t="shared" si="6"/>
        <v>Electricity from wind power</v>
      </c>
      <c r="C69" s="973"/>
      <c r="D69" s="115" t="str">
        <f t="shared" si="7"/>
        <v>[%]</v>
      </c>
      <c r="E69" s="279"/>
    </row>
    <row r="70" spans="1:6" ht="13.5" thickBot="1">
      <c r="B70" s="972" t="str">
        <f t="shared" si="6"/>
        <v>Electricity from hydropower</v>
      </c>
      <c r="C70" s="973"/>
      <c r="D70" s="115" t="str">
        <f t="shared" si="7"/>
        <v>[%]</v>
      </c>
      <c r="E70" s="279"/>
    </row>
    <row r="71" spans="1:6" ht="18.75" customHeight="1" thickBot="1">
      <c r="B71" s="61" t="str">
        <f>B52</f>
        <v>CO2-factor</v>
      </c>
      <c r="C71" s="62"/>
      <c r="D71" s="273" t="str">
        <f>D52</f>
        <v>[kgCO2eq/kWh]</v>
      </c>
      <c r="E71" s="274" t="str">
        <f>IF(SUM(E66:E70)=1,(E66*'ANNEX 1 Emission Factors'!$M$35+E67*'ANNEX 1 Emission Factors'!$M$36+E68*'ANNEX 1 Emission Factors'!$M$37+E69*'ANNEX 1 Emission Factors'!$M$33+E70*'ANNEX 1 Emission Factors'!$M$34),NichtGleich)</f>
        <v>Input not equal to 100%.</v>
      </c>
    </row>
    <row r="74" spans="1:6" s="240" customFormat="1">
      <c r="A74" s="523" t="str">
        <f>HLOOKUP(Start!$B$14,Sprachen_allg!B:Z,ROWS(Sprachen_allg!1:398),FALSE)</f>
        <v>2. Project-specific emission factor</v>
      </c>
    </row>
    <row r="76" spans="1:6">
      <c r="B76" s="51" t="str">
        <f>HLOOKUP(Start!$B$14,Sprachen_allg!B:Z,ROWS(Sprachen_allg!1:399),FALSE)</f>
        <v>Emission factor 1 (project-specific)</v>
      </c>
    </row>
    <row r="77" spans="1:6" ht="15.95" customHeight="1">
      <c r="B77" s="39" t="str">
        <f>B18</f>
        <v>Product name:</v>
      </c>
      <c r="C77" s="967"/>
      <c r="D77" s="967"/>
      <c r="E77" s="967"/>
      <c r="F77" s="30" t="str">
        <f>HLOOKUP(Start!$B$14,Sprachen_allg!B:Z,ROWS(Sprachen_allg!1:397),FALSE)</f>
        <v>e.g. electricity from neighbouring property</v>
      </c>
    </row>
    <row r="78" spans="1:6">
      <c r="B78" s="970" t="str">
        <f>HLOOKUP(Start!$B$14,Sprachen_allg!B:Z,ROWS(Sprachen_allg!1:396),FALSE)</f>
        <v>Share of renewable energy:</v>
      </c>
      <c r="C78" s="971"/>
      <c r="D78" s="115"/>
      <c r="E78" s="280"/>
      <c r="F78" s="30" t="str">
        <f>D66</f>
        <v>[%]</v>
      </c>
    </row>
    <row r="79" spans="1:6">
      <c r="B79" s="269" t="str">
        <f>B57</f>
        <v>Supplier:</v>
      </c>
      <c r="C79" s="967"/>
      <c r="D79" s="967"/>
      <c r="E79" s="967"/>
    </row>
    <row r="80" spans="1:6">
      <c r="B80" s="269" t="str">
        <f>B59</f>
        <v>Evidence:</v>
      </c>
      <c r="C80" s="967"/>
      <c r="D80" s="967"/>
      <c r="E80" s="967"/>
    </row>
    <row r="81" spans="2:6">
      <c r="B81" s="271" t="str">
        <f>B61</f>
        <v>Specific emission factor:</v>
      </c>
    </row>
    <row r="82" spans="2:6">
      <c r="B82" s="269" t="str">
        <f>B62</f>
        <v>CO2-factor:</v>
      </c>
      <c r="C82" s="968"/>
      <c r="D82" s="968"/>
      <c r="E82" s="969"/>
      <c r="F82" s="272" t="str">
        <f>F62</f>
        <v>[kgCO2eq/kWh]</v>
      </c>
    </row>
    <row r="83" spans="2:6" ht="15" customHeight="1">
      <c r="B83" s="39" t="str">
        <f>B63</f>
        <v>Data source:</v>
      </c>
      <c r="C83" s="966"/>
      <c r="D83" s="966"/>
      <c r="E83" s="966"/>
      <c r="F83" s="30" t="str">
        <f>F63</f>
        <v>[-]</v>
      </c>
    </row>
    <row r="84" spans="2:6">
      <c r="B84" s="247"/>
    </row>
    <row r="85" spans="2:6">
      <c r="B85" s="277" t="str">
        <f>HLOOKUP(Start!$B$14,Sprachen_allg!B:Z,ROWS(Sprachen_allg!1:400),FALSE)</f>
        <v>Emission factor 2 (project-specific)</v>
      </c>
    </row>
    <row r="86" spans="2:6" ht="15.95" customHeight="1">
      <c r="B86" s="39" t="str">
        <f>B18</f>
        <v>Product name:</v>
      </c>
      <c r="C86" s="967"/>
      <c r="D86" s="967"/>
      <c r="E86" s="967"/>
      <c r="F86" s="30" t="str">
        <f>F77</f>
        <v>e.g. electricity from neighbouring property</v>
      </c>
    </row>
    <row r="87" spans="2:6">
      <c r="B87" s="970" t="str">
        <f>HLOOKUP(Start!$B$14,Sprachen_allg!B:Z,ROWS(Sprachen_allg!1:396),FALSE)</f>
        <v>Share of renewable energy:</v>
      </c>
      <c r="C87" s="971"/>
      <c r="D87" s="115"/>
      <c r="E87" s="280"/>
      <c r="F87" s="30" t="str">
        <f>D66</f>
        <v>[%]</v>
      </c>
    </row>
    <row r="88" spans="2:6">
      <c r="B88" s="269" t="str">
        <f>B57</f>
        <v>Supplier:</v>
      </c>
      <c r="C88" s="967"/>
      <c r="D88" s="967"/>
      <c r="E88" s="967"/>
    </row>
    <row r="89" spans="2:6">
      <c r="B89" s="269" t="str">
        <f>B59</f>
        <v>Evidence:</v>
      </c>
      <c r="C89" s="967"/>
      <c r="D89" s="967"/>
      <c r="E89" s="967"/>
    </row>
    <row r="90" spans="2:6">
      <c r="B90" s="271" t="str">
        <f>B61</f>
        <v>Specific emission factor:</v>
      </c>
    </row>
    <row r="91" spans="2:6">
      <c r="B91" s="269" t="str">
        <f>B62</f>
        <v>CO2-factor:</v>
      </c>
      <c r="C91" s="968"/>
      <c r="D91" s="968"/>
      <c r="E91" s="969"/>
      <c r="F91" s="272" t="str">
        <f>F62</f>
        <v>[kgCO2eq/kWh]</v>
      </c>
    </row>
    <row r="92" spans="2:6" ht="15" customHeight="1">
      <c r="B92" s="39" t="str">
        <f>B63</f>
        <v>Data source:</v>
      </c>
      <c r="C92" s="966"/>
      <c r="D92" s="966"/>
      <c r="E92" s="966"/>
      <c r="F92" s="30" t="str">
        <f>F63</f>
        <v>[-]</v>
      </c>
    </row>
    <row r="93" spans="2:6">
      <c r="B93" s="247"/>
    </row>
    <row r="94" spans="2:6">
      <c r="B94" s="277" t="str">
        <f>HLOOKUP(Start!$B$14,Sprachen_allg!B:Z,ROWS(Sprachen_allg!1:401),FALSE)</f>
        <v>Emission factor 3 (project-specific)</v>
      </c>
    </row>
    <row r="95" spans="2:6" ht="15.95" customHeight="1">
      <c r="B95" s="39" t="str">
        <f>B18</f>
        <v>Product name:</v>
      </c>
      <c r="C95" s="967"/>
      <c r="D95" s="967"/>
      <c r="E95" s="967"/>
      <c r="F95" s="30" t="str">
        <f>F86</f>
        <v>e.g. electricity from neighbouring property</v>
      </c>
    </row>
    <row r="96" spans="2:6">
      <c r="B96" s="970" t="str">
        <f>HLOOKUP(Start!$B$14,Sprachen_allg!B:Z,ROWS(Sprachen_allg!1:396),FALSE)</f>
        <v>Share of renewable energy:</v>
      </c>
      <c r="C96" s="971"/>
      <c r="D96" s="115"/>
      <c r="E96" s="280"/>
      <c r="F96" s="520" t="str">
        <f>D66</f>
        <v>[%]</v>
      </c>
    </row>
    <row r="97" spans="1:6">
      <c r="B97" s="269" t="str">
        <f>B57</f>
        <v>Supplier:</v>
      </c>
      <c r="C97" s="967"/>
      <c r="D97" s="967"/>
      <c r="E97" s="967"/>
    </row>
    <row r="98" spans="1:6">
      <c r="B98" s="269" t="str">
        <f>B59</f>
        <v>Evidence:</v>
      </c>
      <c r="C98" s="967"/>
      <c r="D98" s="967"/>
      <c r="E98" s="967"/>
    </row>
    <row r="99" spans="1:6">
      <c r="B99" s="271" t="str">
        <f>B61</f>
        <v>Specific emission factor:</v>
      </c>
    </row>
    <row r="100" spans="1:6">
      <c r="B100" s="269" t="str">
        <f>B62</f>
        <v>CO2-factor:</v>
      </c>
      <c r="C100" s="968"/>
      <c r="D100" s="968"/>
      <c r="E100" s="969"/>
      <c r="F100" s="272" t="str">
        <f>F62</f>
        <v>[kgCO2eq/kWh]</v>
      </c>
    </row>
    <row r="101" spans="1:6" ht="15" customHeight="1">
      <c r="B101" s="39" t="str">
        <f>B63</f>
        <v>Data source:</v>
      </c>
      <c r="C101" s="966"/>
      <c r="D101" s="966"/>
      <c r="E101" s="966"/>
      <c r="F101" s="30" t="str">
        <f>F63</f>
        <v>[-]</v>
      </c>
    </row>
    <row r="104" spans="1:6" s="240" customFormat="1">
      <c r="A104" s="240" t="str">
        <f>HLOOKUP(Start!$B$14,Sprachen_allg!B:Z,ROWS(Sprachen_allg!1:402),FALSE)</f>
        <v>3. Supplier-specific district heating</v>
      </c>
    </row>
    <row r="106" spans="1:6">
      <c r="B106" s="51" t="str">
        <f>HLOOKUP(Start!$B$14,Sprachen_allg!B:Z,ROWS(Sprachen_allg!1:403),FALSE)</f>
        <v>District heating 1 (supplier-specific)</v>
      </c>
    </row>
    <row r="107" spans="1:6" ht="15.95" customHeight="1">
      <c r="B107" s="39" t="str">
        <f>B77</f>
        <v>Product name:</v>
      </c>
      <c r="C107" s="967"/>
      <c r="D107" s="967"/>
      <c r="E107" s="967"/>
      <c r="F107" s="30" t="str">
        <f>HLOOKUP(Start!$B$14,Sprachen_allg!B:Z,ROWS(Sprachen_allg!1:406),FALSE)</f>
        <v>e.g. district heating from the grid ...</v>
      </c>
    </row>
    <row r="108" spans="1:6">
      <c r="B108" s="970" t="str">
        <f t="shared" ref="B108" si="8">B78</f>
        <v>Share of renewable energy:</v>
      </c>
      <c r="C108" s="971"/>
      <c r="D108" s="115"/>
      <c r="E108" s="280"/>
      <c r="F108" s="520" t="str">
        <f>D66</f>
        <v>[%]</v>
      </c>
    </row>
    <row r="109" spans="1:6">
      <c r="B109" s="269" t="str">
        <f>B79</f>
        <v>Supplier:</v>
      </c>
      <c r="C109" s="967"/>
      <c r="D109" s="967"/>
      <c r="E109" s="967"/>
    </row>
    <row r="110" spans="1:6">
      <c r="B110" s="269" t="str">
        <f>B80</f>
        <v>Evidence:</v>
      </c>
      <c r="C110" s="967"/>
      <c r="D110" s="967"/>
      <c r="E110" s="967"/>
    </row>
    <row r="111" spans="1:6">
      <c r="B111" s="271" t="str">
        <f>B81</f>
        <v>Specific emission factor:</v>
      </c>
    </row>
    <row r="112" spans="1:6">
      <c r="B112" s="269" t="str">
        <f>B82</f>
        <v>CO2-factor:</v>
      </c>
      <c r="C112" s="968"/>
      <c r="D112" s="968"/>
      <c r="E112" s="969"/>
      <c r="F112" s="272" t="str">
        <f>F82</f>
        <v>[kgCO2eq/kWh]</v>
      </c>
    </row>
    <row r="113" spans="2:6" ht="15" customHeight="1">
      <c r="B113" s="39" t="str">
        <f>B83</f>
        <v>Data source:</v>
      </c>
      <c r="C113" s="966"/>
      <c r="D113" s="966"/>
      <c r="E113" s="966"/>
      <c r="F113" s="30" t="str">
        <f>F83</f>
        <v>[-]</v>
      </c>
    </row>
    <row r="114" spans="2:6">
      <c r="B114" s="247"/>
    </row>
    <row r="115" spans="2:6">
      <c r="B115" s="527" t="str">
        <f>HLOOKUP(Start!$B$14,Sprachen_allg!B:Z,ROWS(Sprachen_allg!1:404),FALSE)</f>
        <v>District heating 2 (supplier-specific)</v>
      </c>
    </row>
    <row r="116" spans="2:6" ht="15.95" customHeight="1">
      <c r="B116" s="39" t="str">
        <f>B86</f>
        <v>Product name:</v>
      </c>
      <c r="C116" s="967"/>
      <c r="D116" s="967"/>
      <c r="E116" s="967"/>
      <c r="F116" s="30" t="str">
        <f>F107</f>
        <v>e.g. district heating from the grid ...</v>
      </c>
    </row>
    <row r="117" spans="2:6">
      <c r="B117" s="970" t="str">
        <f t="shared" ref="B117" si="9">B87</f>
        <v>Share of renewable energy:</v>
      </c>
      <c r="C117" s="971"/>
      <c r="D117" s="115"/>
      <c r="E117" s="280"/>
      <c r="F117" s="30" t="str">
        <f>F87</f>
        <v>[%]</v>
      </c>
    </row>
    <row r="118" spans="2:6">
      <c r="B118" s="269" t="str">
        <f>B88</f>
        <v>Supplier:</v>
      </c>
      <c r="C118" s="967"/>
      <c r="D118" s="967"/>
      <c r="E118" s="967"/>
    </row>
    <row r="119" spans="2:6">
      <c r="B119" s="269" t="str">
        <f>B89</f>
        <v>Evidence:</v>
      </c>
      <c r="C119" s="967"/>
      <c r="D119" s="967"/>
      <c r="E119" s="967"/>
    </row>
    <row r="120" spans="2:6">
      <c r="B120" s="271" t="str">
        <f>B90</f>
        <v>Specific emission factor:</v>
      </c>
    </row>
    <row r="121" spans="2:6">
      <c r="B121" s="269" t="str">
        <f>B91</f>
        <v>CO2-factor:</v>
      </c>
      <c r="C121" s="968"/>
      <c r="D121" s="968"/>
      <c r="E121" s="969"/>
      <c r="F121" s="272" t="str">
        <f>F91</f>
        <v>[kgCO2eq/kWh]</v>
      </c>
    </row>
    <row r="122" spans="2:6" ht="15" customHeight="1">
      <c r="B122" s="39" t="str">
        <f>B92</f>
        <v>Data source:</v>
      </c>
      <c r="C122" s="966"/>
      <c r="D122" s="966"/>
      <c r="E122" s="966"/>
      <c r="F122" s="30" t="str">
        <f>F92</f>
        <v>[-]</v>
      </c>
    </row>
    <row r="123" spans="2:6">
      <c r="B123" s="247"/>
    </row>
    <row r="124" spans="2:6">
      <c r="B124" s="277" t="str">
        <f>HLOOKUP(Start!$B$14,Sprachen_allg!B:Z,ROWS(Sprachen_allg!1:405),FALSE)</f>
        <v>District heating 3 (supplier-specific)</v>
      </c>
    </row>
    <row r="125" spans="2:6" ht="15.95" customHeight="1">
      <c r="B125" s="39" t="str">
        <f>B95</f>
        <v>Product name:</v>
      </c>
      <c r="C125" s="967"/>
      <c r="D125" s="967"/>
      <c r="E125" s="967"/>
      <c r="F125" s="30" t="str">
        <f>F116</f>
        <v>e.g. district heating from the grid ...</v>
      </c>
    </row>
    <row r="126" spans="2:6">
      <c r="B126" s="970" t="str">
        <f t="shared" ref="B126" si="10">B96</f>
        <v>Share of renewable energy:</v>
      </c>
      <c r="C126" s="971"/>
      <c r="D126" s="115"/>
      <c r="E126" s="280"/>
      <c r="F126" s="30" t="str">
        <f>F96</f>
        <v>[%]</v>
      </c>
    </row>
    <row r="127" spans="2:6">
      <c r="B127" s="269" t="str">
        <f>B97</f>
        <v>Supplier:</v>
      </c>
      <c r="C127" s="967"/>
      <c r="D127" s="967"/>
      <c r="E127" s="967"/>
    </row>
    <row r="128" spans="2:6">
      <c r="B128" s="269" t="str">
        <f>B98</f>
        <v>Evidence:</v>
      </c>
      <c r="C128" s="967"/>
      <c r="D128" s="967"/>
      <c r="E128" s="967"/>
    </row>
    <row r="129" spans="1:6">
      <c r="B129" s="271" t="str">
        <f>B99</f>
        <v>Specific emission factor:</v>
      </c>
    </row>
    <row r="130" spans="1:6">
      <c r="B130" s="269" t="str">
        <f>B100</f>
        <v>CO2-factor:</v>
      </c>
      <c r="C130" s="968"/>
      <c r="D130" s="968"/>
      <c r="E130" s="969"/>
      <c r="F130" s="272" t="str">
        <f>F100</f>
        <v>[kgCO2eq/kWh]</v>
      </c>
    </row>
    <row r="131" spans="1:6" ht="15" customHeight="1">
      <c r="B131" s="39" t="str">
        <f>B101</f>
        <v>Data source:</v>
      </c>
      <c r="C131" s="966"/>
      <c r="D131" s="966"/>
      <c r="E131" s="966"/>
      <c r="F131" s="30" t="str">
        <f>F101</f>
        <v>[-]</v>
      </c>
    </row>
    <row r="134" spans="1:6" s="240" customFormat="1">
      <c r="A134" s="240" t="str">
        <f>HLOOKUP(Start!$B$14,Sprachen_allg!B:Z,ROWS(Sprachen_allg!1:407),FALSE)</f>
        <v>4. Supplier-specific district cooling</v>
      </c>
    </row>
    <row r="136" spans="1:6">
      <c r="B136" s="521" t="str">
        <f>HLOOKUP(Start!$B$14,Sprachen_allg!B:Z,ROWS(Sprachen_allg!1:408),FALSE)</f>
        <v>District cooling 1 (supplier-specific)</v>
      </c>
    </row>
    <row r="137" spans="1:6" ht="15.95" customHeight="1">
      <c r="B137" s="39" t="str">
        <f>B107</f>
        <v>Product name:</v>
      </c>
      <c r="C137" s="967"/>
      <c r="D137" s="967"/>
      <c r="E137" s="967"/>
      <c r="F137" s="520" t="str">
        <f>HLOOKUP(Start!$B$14,Sprachen_allg!B:Z,ROWS(Sprachen_allg!1:411),FALSE)</f>
        <v>e.g. district cooling from supplier xyz ...</v>
      </c>
    </row>
    <row r="138" spans="1:6">
      <c r="B138" s="970" t="str">
        <f t="shared" ref="B138" si="11">B108</f>
        <v>Share of renewable energy:</v>
      </c>
      <c r="C138" s="971"/>
      <c r="D138" s="115"/>
      <c r="E138" s="280"/>
      <c r="F138" s="30" t="str">
        <f>F108</f>
        <v>[%]</v>
      </c>
    </row>
    <row r="139" spans="1:6">
      <c r="B139" s="269" t="str">
        <f>B109</f>
        <v>Supplier:</v>
      </c>
      <c r="C139" s="967"/>
      <c r="D139" s="967"/>
      <c r="E139" s="967"/>
    </row>
    <row r="140" spans="1:6">
      <c r="B140" s="269" t="str">
        <f>B110</f>
        <v>Evidence:</v>
      </c>
      <c r="C140" s="967"/>
      <c r="D140" s="967"/>
      <c r="E140" s="967"/>
    </row>
    <row r="141" spans="1:6">
      <c r="B141" s="271" t="str">
        <f>B111</f>
        <v>Specific emission factor:</v>
      </c>
    </row>
    <row r="142" spans="1:6">
      <c r="B142" s="269" t="str">
        <f>B112</f>
        <v>CO2-factor:</v>
      </c>
      <c r="C142" s="968"/>
      <c r="D142" s="968"/>
      <c r="E142" s="969"/>
      <c r="F142" s="272" t="str">
        <f>F112</f>
        <v>[kgCO2eq/kWh]</v>
      </c>
    </row>
    <row r="143" spans="1:6" ht="15" customHeight="1">
      <c r="B143" s="39" t="str">
        <f>B113</f>
        <v>Data source:</v>
      </c>
      <c r="C143" s="966"/>
      <c r="D143" s="966"/>
      <c r="E143" s="966"/>
      <c r="F143" s="30" t="str">
        <f>F113</f>
        <v>[-]</v>
      </c>
    </row>
    <row r="144" spans="1:6">
      <c r="B144" s="247"/>
    </row>
    <row r="145" spans="2:6">
      <c r="B145" s="527" t="str">
        <f>HLOOKUP(Start!$B$14,Sprachen_allg!B:Z,ROWS(Sprachen_allg!1:409),FALSE)</f>
        <v>District cooling 2 (supplier-specific)</v>
      </c>
    </row>
    <row r="146" spans="2:6" ht="15.95" customHeight="1">
      <c r="B146" s="39" t="str">
        <f>B116</f>
        <v>Product name:</v>
      </c>
      <c r="C146" s="967"/>
      <c r="D146" s="967"/>
      <c r="E146" s="967"/>
      <c r="F146" s="30" t="str">
        <f>F137</f>
        <v>e.g. district cooling from supplier xyz ...</v>
      </c>
    </row>
    <row r="147" spans="2:6">
      <c r="B147" s="970" t="str">
        <f t="shared" ref="B147" si="12">B117</f>
        <v>Share of renewable energy:</v>
      </c>
      <c r="C147" s="971"/>
      <c r="D147" s="115"/>
      <c r="E147" s="280"/>
      <c r="F147" s="30" t="str">
        <f>F117</f>
        <v>[%]</v>
      </c>
    </row>
    <row r="148" spans="2:6">
      <c r="B148" s="269" t="str">
        <f>B118</f>
        <v>Supplier:</v>
      </c>
      <c r="C148" s="967"/>
      <c r="D148" s="967"/>
      <c r="E148" s="967"/>
    </row>
    <row r="149" spans="2:6">
      <c r="B149" s="269" t="str">
        <f>B119</f>
        <v>Evidence:</v>
      </c>
      <c r="C149" s="967"/>
      <c r="D149" s="967"/>
      <c r="E149" s="967"/>
    </row>
    <row r="150" spans="2:6">
      <c r="B150" s="271" t="str">
        <f>B120</f>
        <v>Specific emission factor:</v>
      </c>
    </row>
    <row r="151" spans="2:6">
      <c r="B151" s="269" t="str">
        <f>B121</f>
        <v>CO2-factor:</v>
      </c>
      <c r="C151" s="968"/>
      <c r="D151" s="968"/>
      <c r="E151" s="969"/>
      <c r="F151" s="272" t="str">
        <f>F121</f>
        <v>[kgCO2eq/kWh]</v>
      </c>
    </row>
    <row r="152" spans="2:6" ht="15" customHeight="1">
      <c r="B152" s="39" t="str">
        <f>B122</f>
        <v>Data source:</v>
      </c>
      <c r="C152" s="966"/>
      <c r="D152" s="966"/>
      <c r="E152" s="966"/>
      <c r="F152" s="30" t="str">
        <f>F122</f>
        <v>[-]</v>
      </c>
    </row>
    <row r="153" spans="2:6">
      <c r="B153" s="247"/>
    </row>
    <row r="154" spans="2:6">
      <c r="B154" s="527" t="str">
        <f>HLOOKUP(Start!$B$14,Sprachen_allg!B:Z,ROWS(Sprachen_allg!1:410),FALSE)</f>
        <v>District cooling 3 (supplier-specific)</v>
      </c>
    </row>
    <row r="155" spans="2:6" ht="15.95" customHeight="1">
      <c r="B155" s="39" t="str">
        <f>B125</f>
        <v>Product name:</v>
      </c>
      <c r="C155" s="967"/>
      <c r="D155" s="967"/>
      <c r="E155" s="967"/>
      <c r="F155" s="30" t="str">
        <f>F146</f>
        <v>e.g. district cooling from supplier xyz ...</v>
      </c>
    </row>
    <row r="156" spans="2:6">
      <c r="B156" s="970" t="str">
        <f t="shared" ref="B156" si="13">B126</f>
        <v>Share of renewable energy:</v>
      </c>
      <c r="C156" s="971"/>
      <c r="D156" s="115"/>
      <c r="E156" s="280"/>
      <c r="F156" s="30" t="str">
        <f>F126</f>
        <v>[%]</v>
      </c>
    </row>
    <row r="157" spans="2:6">
      <c r="B157" s="269" t="str">
        <f>B127</f>
        <v>Supplier:</v>
      </c>
      <c r="C157" s="967"/>
      <c r="D157" s="967"/>
      <c r="E157" s="967"/>
    </row>
    <row r="158" spans="2:6">
      <c r="B158" s="269" t="str">
        <f>B128</f>
        <v>Evidence:</v>
      </c>
      <c r="C158" s="967"/>
      <c r="D158" s="967"/>
      <c r="E158" s="967"/>
    </row>
    <row r="159" spans="2:6">
      <c r="B159" s="271" t="str">
        <f>B129</f>
        <v>Specific emission factor:</v>
      </c>
    </row>
    <row r="160" spans="2:6">
      <c r="B160" s="269" t="str">
        <f>B130</f>
        <v>CO2-factor:</v>
      </c>
      <c r="C160" s="968"/>
      <c r="D160" s="968"/>
      <c r="E160" s="968"/>
      <c r="F160" s="30" t="str">
        <f>F130</f>
        <v>[kgCO2eq/kWh]</v>
      </c>
    </row>
    <row r="161" spans="2:6" ht="15" customHeight="1">
      <c r="B161" s="39" t="str">
        <f>B131</f>
        <v>Data source:</v>
      </c>
      <c r="C161" s="966"/>
      <c r="D161" s="966"/>
      <c r="E161" s="966"/>
      <c r="F161" s="30" t="str">
        <f>F131</f>
        <v>[-]</v>
      </c>
    </row>
  </sheetData>
  <sheetProtection algorithmName="SHA-512" hashValue="xy+HgmlKmC7O7bCXfVZdJ/L4yqcX0WLHNIl9b3W0v0q/u/lJgtaIJRQ5NqQ2rYQrSuG9UOnNInghVX1LROAA5Q==" saltValue="OKf90CrUDWy/koMab2pcEg==" spinCount="100000" sheet="1" objects="1" scenarios="1" formatColumns="0" formatRows="0" selectLockedCells="1"/>
  <mergeCells count="89">
    <mergeCell ref="C113:E113"/>
    <mergeCell ref="C59:E59"/>
    <mergeCell ref="C56:E56"/>
    <mergeCell ref="C62:E62"/>
    <mergeCell ref="B66:C66"/>
    <mergeCell ref="B67:C67"/>
    <mergeCell ref="C63:E63"/>
    <mergeCell ref="C91:E91"/>
    <mergeCell ref="C82:E82"/>
    <mergeCell ref="C92:E92"/>
    <mergeCell ref="C101:E101"/>
    <mergeCell ref="C88:E88"/>
    <mergeCell ref="C89:E89"/>
    <mergeCell ref="C109:E109"/>
    <mergeCell ref="B96:C96"/>
    <mergeCell ref="B108:C108"/>
    <mergeCell ref="B68:C68"/>
    <mergeCell ref="C79:E79"/>
    <mergeCell ref="B69:C69"/>
    <mergeCell ref="B70:C70"/>
    <mergeCell ref="B4:F5"/>
    <mergeCell ref="C21:E21"/>
    <mergeCell ref="C24:E24"/>
    <mergeCell ref="C38:E38"/>
    <mergeCell ref="C39:E39"/>
    <mergeCell ref="C20:E20"/>
    <mergeCell ref="B15:F15"/>
    <mergeCell ref="C19:E19"/>
    <mergeCell ref="B31:C31"/>
    <mergeCell ref="B32:C32"/>
    <mergeCell ref="B28:C28"/>
    <mergeCell ref="B29:C29"/>
    <mergeCell ref="B30:C30"/>
    <mergeCell ref="C25:E25"/>
    <mergeCell ref="C18:E18"/>
    <mergeCell ref="C37:E37"/>
    <mergeCell ref="C40:E40"/>
    <mergeCell ref="C43:E43"/>
    <mergeCell ref="B47:C47"/>
    <mergeCell ref="B48:C48"/>
    <mergeCell ref="B49:C49"/>
    <mergeCell ref="C44:E44"/>
    <mergeCell ref="B51:C51"/>
    <mergeCell ref="C57:E57"/>
    <mergeCell ref="C58:E58"/>
    <mergeCell ref="C155:E155"/>
    <mergeCell ref="C127:E127"/>
    <mergeCell ref="C128:E128"/>
    <mergeCell ref="C152:E152"/>
    <mergeCell ref="B138:C138"/>
    <mergeCell ref="C80:E80"/>
    <mergeCell ref="C97:E97"/>
    <mergeCell ref="C98:E98"/>
    <mergeCell ref="C100:E100"/>
    <mergeCell ref="B117:C117"/>
    <mergeCell ref="B126:C126"/>
    <mergeCell ref="C107:E107"/>
    <mergeCell ref="C116:E116"/>
    <mergeCell ref="B50:C50"/>
    <mergeCell ref="B147:C147"/>
    <mergeCell ref="C77:E77"/>
    <mergeCell ref="C86:E86"/>
    <mergeCell ref="C95:E95"/>
    <mergeCell ref="C143:E143"/>
    <mergeCell ref="C130:E130"/>
    <mergeCell ref="C139:E139"/>
    <mergeCell ref="C140:E140"/>
    <mergeCell ref="C142:E142"/>
    <mergeCell ref="C131:E131"/>
    <mergeCell ref="B78:C78"/>
    <mergeCell ref="B87:C87"/>
    <mergeCell ref="C110:E110"/>
    <mergeCell ref="C112:E112"/>
    <mergeCell ref="C83:E83"/>
    <mergeCell ref="C161:E161"/>
    <mergeCell ref="C118:E118"/>
    <mergeCell ref="C119:E119"/>
    <mergeCell ref="C121:E121"/>
    <mergeCell ref="C160:E160"/>
    <mergeCell ref="C148:E148"/>
    <mergeCell ref="C149:E149"/>
    <mergeCell ref="C151:E151"/>
    <mergeCell ref="C157:E157"/>
    <mergeCell ref="C158:E158"/>
    <mergeCell ref="B156:C156"/>
    <mergeCell ref="C146:E146"/>
    <mergeCell ref="C137:E137"/>
    <mergeCell ref="C122:E122"/>
    <mergeCell ref="C125:E125"/>
  </mergeCells>
  <dataValidations count="3">
    <dataValidation type="decimal" allowBlank="1" showInputMessage="1" showErrorMessage="1" sqref="E28:E32 E47:E51 E66:E70 E78 E87 E96 E108 E117 E126 E138 E147 E156" xr:uid="{00000000-0002-0000-0800-000000000000}">
      <formula1>0</formula1>
      <formula2>1</formula2>
    </dataValidation>
    <dataValidation type="decimal" operator="greaterThanOrEqual" allowBlank="1" showInputMessage="1" showErrorMessage="1" sqref="C114 C121:E121 C24:E24 C43:E43 C62:E62 C82:E82 C91:E91 C100:E100 C112:E112 C151:E151 C130:E130 C142:E142 C160:E160" xr:uid="{00000000-0002-0000-0800-000001000000}">
      <formula1>0</formula1>
    </dataValidation>
    <dataValidation operator="greaterThanOrEqual" allowBlank="1" showInputMessage="1" showErrorMessage="1" sqref="C25:E25 C44:E44 C63:E63 C83:E83 C92:E92 C101:E101 C113:E113 C122:E122 C131:E131 C143:E143 C152:E152 C161:E161" xr:uid="{00000000-0002-0000-0800-000002000000}"/>
  </dataValidations>
  <pageMargins left="0.7" right="0.7" top="0.78740157499999996" bottom="0.78740157499999996" header="0.3" footer="0.3"/>
  <pageSetup paperSize="9" scale="27" orientation="portrait" verticalDpi="200" r:id="rId1"/>
  <extLst>
    <ext xmlns:x14="http://schemas.microsoft.com/office/spreadsheetml/2009/9/main" uri="{78C0D931-6437-407d-A8EE-F0AAD7539E65}">
      <x14:conditionalFormattings>
        <x14:conditionalFormatting xmlns:xm="http://schemas.microsoft.com/office/excel/2006/main">
          <x14:cfRule type="expression" priority="1583" id="{C1AAD6FD-41E6-4615-A531-E07BFA44B2A5}">
            <xm:f>IF($C$20&lt;&gt;Variablen!$B$103,TRUE,FALSE)</xm:f>
            <x14:dxf>
              <font>
                <color theme="0"/>
              </font>
              <fill>
                <patternFill>
                  <bgColor theme="0"/>
                </patternFill>
              </fill>
            </x14:dxf>
          </x14:cfRule>
          <xm:sqref>E28:E33</xm:sqref>
        </x14:conditionalFormatting>
        <x14:conditionalFormatting xmlns:xm="http://schemas.microsoft.com/office/excel/2006/main">
          <x14:cfRule type="expression" priority="1585" id="{D2A4A893-CA67-4432-A21A-573D95C12717}">
            <xm:f>IF($C$39&lt;&gt;Variablen!$B$103,TRUE,FALSE)</xm:f>
            <x14:dxf>
              <font>
                <color theme="0"/>
              </font>
              <fill>
                <patternFill>
                  <bgColor theme="0"/>
                </patternFill>
              </fill>
            </x14:dxf>
          </x14:cfRule>
          <xm:sqref>E47:E52</xm:sqref>
        </x14:conditionalFormatting>
        <x14:conditionalFormatting xmlns:xm="http://schemas.microsoft.com/office/excel/2006/main">
          <x14:cfRule type="expression" priority="1587" id="{7156169A-D21E-4817-85B6-78FCFADFEFEA}">
            <xm:f>IF($C$58&lt;&gt;Variablen!$B$103,TRUE,FALSE)</xm:f>
            <x14:dxf>
              <font>
                <color theme="0"/>
              </font>
              <fill>
                <patternFill>
                  <bgColor theme="0"/>
                </patternFill>
              </fill>
            </x14:dxf>
          </x14:cfRule>
          <xm:sqref>E66:E71</xm:sqref>
        </x14:conditionalFormatting>
        <x14:conditionalFormatting xmlns:xm="http://schemas.microsoft.com/office/excel/2006/main">
          <x14:cfRule type="expression" priority="1592" id="{92121A23-4E47-449B-AFC3-151851EBDC27}">
            <xm:f>IF($C$20&lt;&gt;Variablen!$B$102,TRUE,FALSE)</xm:f>
            <x14:dxf>
              <font>
                <color theme="0"/>
              </font>
              <fill>
                <patternFill>
                  <bgColor theme="0"/>
                </patternFill>
              </fill>
            </x14:dxf>
          </x14:cfRule>
          <xm:sqref>C24:E25</xm:sqref>
        </x14:conditionalFormatting>
        <x14:conditionalFormatting xmlns:xm="http://schemas.microsoft.com/office/excel/2006/main">
          <x14:cfRule type="expression" priority="1593" id="{5D426F6D-7200-4383-B6C3-905F8DE90E67}">
            <xm:f>IF($C$39&lt;&gt;Variablen!$B$102,TRUE,FALSE)</xm:f>
            <x14:dxf>
              <font>
                <color theme="0"/>
              </font>
              <fill>
                <patternFill>
                  <bgColor theme="0"/>
                </patternFill>
              </fill>
            </x14:dxf>
          </x14:cfRule>
          <xm:sqref>C43 C44:E44</xm:sqref>
        </x14:conditionalFormatting>
        <x14:conditionalFormatting xmlns:xm="http://schemas.microsoft.com/office/excel/2006/main">
          <x14:cfRule type="expression" priority="1595" id="{436816A1-B6D9-4299-BD72-2EF47EFFEC7C}">
            <xm:f>IF($C$58&lt;&gt;Variablen!$B$102,TRUE,FALSE)</xm:f>
            <x14:dxf>
              <font>
                <color theme="0"/>
              </font>
              <fill>
                <patternFill>
                  <bgColor theme="0"/>
                </patternFill>
              </fill>
            </x14:dxf>
          </x14:cfRule>
          <xm:sqref>C62 C63:E63</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00000000-0002-0000-0800-000003000000}">
          <x14:formula1>
            <xm:f>Variablen!$B$102:$B$103</xm:f>
          </x14:formula1>
          <xm:sqref>C39:E39 C58:E58 C20:E20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62"/>
  <sheetViews>
    <sheetView view="pageBreakPreview" zoomScale="90" zoomScaleNormal="55" zoomScaleSheetLayoutView="90" workbookViewId="0">
      <pane xSplit="2" ySplit="6" topLeftCell="C7" activePane="bottomRight" state="frozen"/>
      <selection pane="topRight" activeCell="C1" sqref="C1"/>
      <selection pane="bottomLeft" activeCell="A7" sqref="A7"/>
      <selection pane="bottomRight" activeCell="L10" sqref="L10:M10"/>
    </sheetView>
  </sheetViews>
  <sheetFormatPr baseColWidth="10" defaultColWidth="11.42578125" defaultRowHeight="12.75" outlineLevelCol="1"/>
  <cols>
    <col min="1" max="1" width="4.7109375" style="14" customWidth="1"/>
    <col min="2" max="2" width="40.7109375" style="14" customWidth="1"/>
    <col min="3" max="9" width="14.7109375" style="249" hidden="1" customWidth="1" outlineLevel="1"/>
    <col min="10" max="10" width="3.7109375" style="14" customWidth="1" collapsed="1"/>
    <col min="11" max="11" width="15.7109375" style="14" customWidth="1"/>
    <col min="12" max="12" width="18.7109375" style="54" customWidth="1"/>
    <col min="13" max="13" width="18.7109375" style="14" customWidth="1"/>
    <col min="14" max="14" width="3.7109375" style="14" customWidth="1"/>
    <col min="15" max="15" width="15.7109375" style="14" customWidth="1"/>
    <col min="16" max="17" width="18.7109375" style="14" customWidth="1"/>
    <col min="18" max="18" width="3.7109375" style="14" customWidth="1"/>
    <col min="19" max="19" width="15.7109375" style="14" customWidth="1"/>
    <col min="20" max="21" width="18.7109375" style="14" customWidth="1"/>
    <col min="22" max="16384" width="11.42578125" style="14"/>
  </cols>
  <sheetData>
    <row r="1" spans="1:21">
      <c r="C1" s="14"/>
      <c r="D1" s="14"/>
      <c r="E1" s="14"/>
      <c r="F1" s="14"/>
      <c r="G1" s="14"/>
      <c r="H1" s="14"/>
      <c r="I1" s="14"/>
      <c r="L1" s="14"/>
    </row>
    <row r="2" spans="1:21" s="27" customFormat="1" ht="20.100000000000001" customHeight="1">
      <c r="A2" s="26" t="str">
        <f>HLOOKUP(Start!$B$14,Sprachen_allg!B:Z,ROWS(Sprachen_allg!1:413),FALSE)</f>
        <v>ANNEX 3: Partial energy values</v>
      </c>
    </row>
    <row r="3" spans="1:21">
      <c r="B3" s="532" t="str">
        <f>HLOOKUP(Start!$B$14,Sprachen_allg!B:Z,ROWS(Sprachen_allg!1:414),FALSE)</f>
        <v>Source:</v>
      </c>
    </row>
    <row r="4" spans="1:21">
      <c r="A4" s="277"/>
      <c r="B4" s="529" t="str">
        <f>HLOOKUP(Start!$B$14,Sprachen_allg!B:Z,ROWS(Sprachen_allg!1:415),FALSE)</f>
        <v>DGNB in cooperation with</v>
      </c>
      <c r="K4" s="533" t="str">
        <f>HLOOKUP(Start!$B$14,Sprachen_allg!B:Z,ROWS(Sprachen_allg!1:472),FALSE)</f>
        <v>Important note about using this auxiliary calculation:</v>
      </c>
      <c r="L4" s="281"/>
    </row>
    <row r="5" spans="1:21" ht="40.5" customHeight="1">
      <c r="B5" s="531" t="str">
        <f>HLOOKUP(Start!$B$14,Sprachen_allg!B:Z,ROWS(Sprachen_allg!1:416),FALSE)</f>
        <v>Institut für Wohnen und Umwelt (IWU)</v>
      </c>
      <c r="K5" s="979" t="str">
        <f>HLOOKUP(Start!$B$14,Sprachen_allg!B:Z,ROWS(Sprachen_allg!1:473),FALSE)</f>
        <v>In the formulas (columns "L", "P" and "T") the electricity consumption from lighting (column "F"), ventilation (column "G"), cooling (column "H") and user-energy/plug-loads ("column I") is calculated. If the electricity consumption for ventilation and cooling is already included in the general areas, the partial energy values in columns "G" and "H" can be omitted manually from the sum formulas.</v>
      </c>
      <c r="L5" s="979"/>
      <c r="M5" s="979"/>
      <c r="N5" s="979"/>
      <c r="O5" s="979"/>
      <c r="P5" s="979"/>
      <c r="Q5" s="979"/>
      <c r="R5" s="979"/>
      <c r="S5" s="979"/>
      <c r="T5" s="979"/>
      <c r="U5" s="979"/>
    </row>
    <row r="6" spans="1:21" ht="12" customHeight="1" thickBot="1">
      <c r="B6" s="56"/>
    </row>
    <row r="7" spans="1:21">
      <c r="K7" s="980" t="str">
        <f>HLOOKUP(Start!$B$14,Sprachen_allg!B:Z,ROWS(Sprachen_allg!1:474),FALSE)</f>
        <v>Subarea / Consumer 1</v>
      </c>
      <c r="L7" s="981"/>
      <c r="M7" s="982"/>
      <c r="O7" s="980" t="str">
        <f>HLOOKUP(Start!$B$14,Sprachen_allg!B:Z,ROWS(Sprachen_allg!1:475),FALSE)</f>
        <v>Subarea / Consumer 2</v>
      </c>
      <c r="P7" s="981"/>
      <c r="Q7" s="982"/>
      <c r="S7" s="980" t="str">
        <f>HLOOKUP(Start!$B$14,Sprachen_allg!B:Z,ROWS(Sprachen_allg!1:476),FALSE)</f>
        <v>Subarea / Consumer 3</v>
      </c>
      <c r="T7" s="981"/>
      <c r="U7" s="982"/>
    </row>
    <row r="8" spans="1:21">
      <c r="K8" s="282"/>
      <c r="L8" s="283"/>
      <c r="M8" s="46"/>
      <c r="O8" s="282"/>
      <c r="P8" s="283"/>
      <c r="Q8" s="284"/>
      <c r="S8" s="282"/>
      <c r="T8" s="283"/>
      <c r="U8" s="284"/>
    </row>
    <row r="9" spans="1:21">
      <c r="K9" s="282" t="str">
        <f>HLOOKUP(Start!$B$14,Sprachen_allg!B:Z,ROWS(Sprachen_allg!1:477),FALSE)</f>
        <v>Name for area:</v>
      </c>
      <c r="L9" s="983"/>
      <c r="M9" s="984"/>
      <c r="O9" s="282" t="str">
        <f t="shared" ref="O9:O10" si="0">K9</f>
        <v>Name for area:</v>
      </c>
      <c r="P9" s="983"/>
      <c r="Q9" s="984"/>
      <c r="S9" s="282" t="str">
        <f t="shared" ref="S9:S10" si="1">O9</f>
        <v>Name for area:</v>
      </c>
      <c r="T9" s="983"/>
      <c r="U9" s="984"/>
    </row>
    <row r="10" spans="1:21">
      <c r="K10" s="282" t="str">
        <f>HLOOKUP(Start!$B$14,Sprachen_allg!B:Z,ROWS(Sprachen_allg!1:478),FALSE)</f>
        <v>Method:</v>
      </c>
      <c r="L10" s="983"/>
      <c r="M10" s="984"/>
      <c r="O10" s="282" t="str">
        <f t="shared" si="0"/>
        <v>Method:</v>
      </c>
      <c r="P10" s="983"/>
      <c r="Q10" s="984"/>
      <c r="S10" s="282" t="str">
        <f t="shared" si="1"/>
        <v>Method:</v>
      </c>
      <c r="T10" s="983"/>
      <c r="U10" s="984"/>
    </row>
    <row r="11" spans="1:21">
      <c r="K11" s="45"/>
      <c r="L11" s="127"/>
      <c r="M11" s="46"/>
      <c r="O11" s="45"/>
      <c r="P11" s="127"/>
      <c r="Q11" s="46"/>
      <c r="S11" s="45"/>
      <c r="T11" s="127"/>
      <c r="U11" s="46"/>
    </row>
    <row r="12" spans="1:21">
      <c r="A12" s="285" t="str">
        <f>HLOOKUP(Start!$B$14,Sprachen_allg!B:Z,ROWS(Sprachen_allg!1:417),FALSE)</f>
        <v>No.</v>
      </c>
      <c r="B12" s="51" t="str">
        <f>HLOOKUP(Start!$B$14,Sprachen_allg!B:Z,ROWS(Sprachen_allg!1:418),FALSE)</f>
        <v>Space type</v>
      </c>
      <c r="C12" s="535" t="str">
        <f>HLOOKUP(Start!$B$14,Sprachen_allg!B:Z,ROWS(Sprachen_allg!1:465),FALSE)</f>
        <v>Main use</v>
      </c>
      <c r="D12" s="285" t="str">
        <f>HLOOKUP(Start!$B$14,Sprachen_allg!B:Z,ROWS(Sprachen_allg!1:466),FALSE)</f>
        <v>Heating</v>
      </c>
      <c r="E12" s="535" t="str">
        <f>HLOOKUP(Start!$B$14,Sprachen_allg!B:Z,ROWS(Sprachen_allg!1:467),FALSE)</f>
        <v>Hot water</v>
      </c>
      <c r="F12" s="535" t="str">
        <f>HLOOKUP(Start!$B$14,Sprachen_allg!B:Z,ROWS(Sprachen_allg!1:468),FALSE)</f>
        <v>Lighting</v>
      </c>
      <c r="G12" s="285" t="str">
        <f>HLOOKUP(Start!$B$14,Sprachen_allg!B:Z,ROWS(Sprachen_allg!1:469),FALSE)</f>
        <v>Ventilation</v>
      </c>
      <c r="H12" s="285" t="str">
        <f>HLOOKUP(Start!$B$14,Sprachen_allg!B:Z,ROWS(Sprachen_allg!1:470),FALSE)</f>
        <v>Cooling</v>
      </c>
      <c r="I12" s="285" t="str">
        <f>HLOOKUP(Start!$B$14,Sprachen_allg!B:Z,ROWS(Sprachen_allg!1:471),FALSE)</f>
        <v>Plug-loads</v>
      </c>
      <c r="K12" s="286" t="str">
        <f>HLOOKUP(Start!$B$14,Sprachen_allg!B:Z,ROWS(Sprachen_allg!1:479),FALSE)</f>
        <v>Area</v>
      </c>
      <c r="L12" s="127" t="str">
        <f>HLOOKUP(Start!$B$14,Sprachen_allg!B:Z,ROWS(Sprachen_allg!1:480),FALSE)</f>
        <v>Electricity</v>
      </c>
      <c r="M12" s="287" t="str">
        <f>HLOOKUP(Start!$B$14,Sprachen_allg!B:Z,ROWS(Sprachen_allg!1:481),FALSE)</f>
        <v>Heating</v>
      </c>
      <c r="O12" s="286" t="str">
        <f t="shared" ref="O12:Q12" si="2">K12</f>
        <v>Area</v>
      </c>
      <c r="P12" s="127" t="str">
        <f t="shared" si="2"/>
        <v>Electricity</v>
      </c>
      <c r="Q12" s="287" t="str">
        <f t="shared" si="2"/>
        <v>Heating</v>
      </c>
      <c r="S12" s="286" t="str">
        <f t="shared" ref="S12:U12" si="3">O12</f>
        <v>Area</v>
      </c>
      <c r="T12" s="127" t="str">
        <f t="shared" si="3"/>
        <v>Electricity</v>
      </c>
      <c r="U12" s="287" t="str">
        <f t="shared" si="3"/>
        <v>Heating</v>
      </c>
    </row>
    <row r="13" spans="1:21">
      <c r="B13" s="35"/>
      <c r="C13" s="54"/>
      <c r="D13" s="249" t="str">
        <f>HLOOKUP(Start!$B$14,Sprachen_Einheiten!B:Z,16,FALSE)</f>
        <v>[kWh/a*m2]</v>
      </c>
      <c r="E13" s="249" t="str">
        <f t="shared" ref="E13:I13" si="4">D13</f>
        <v>[kWh/a*m2]</v>
      </c>
      <c r="F13" s="249" t="str">
        <f t="shared" si="4"/>
        <v>[kWh/a*m2]</v>
      </c>
      <c r="G13" s="249" t="str">
        <f t="shared" si="4"/>
        <v>[kWh/a*m2]</v>
      </c>
      <c r="H13" s="249" t="str">
        <f t="shared" si="4"/>
        <v>[kWh/a*m2]</v>
      </c>
      <c r="I13" s="249" t="str">
        <f t="shared" si="4"/>
        <v>[kWh/a*m2]</v>
      </c>
      <c r="K13" s="282" t="str">
        <f>HLOOKUP(Start!$B$14,Sprachen_Einheiten!B:Z,ROWS(Sprachen_Einheiten!1:12),FALSE)</f>
        <v>[m²]</v>
      </c>
      <c r="L13" s="534" t="str">
        <f>HLOOKUP(Start!$B$14,Sprachen_Einheiten!B:Z,ROWS(Sprachen_Einheiten!1:23),FALSE)</f>
        <v>[kWh]</v>
      </c>
      <c r="M13" s="284" t="str">
        <f>L13</f>
        <v>[kWh]</v>
      </c>
      <c r="O13" s="282" t="str">
        <f t="shared" ref="O13:Q13" si="5">K13</f>
        <v>[m²]</v>
      </c>
      <c r="P13" s="283" t="str">
        <f t="shared" si="5"/>
        <v>[kWh]</v>
      </c>
      <c r="Q13" s="284" t="str">
        <f t="shared" si="5"/>
        <v>[kWh]</v>
      </c>
      <c r="S13" s="282" t="str">
        <f t="shared" ref="S13:U13" si="6">O13</f>
        <v>[m²]</v>
      </c>
      <c r="T13" s="283" t="str">
        <f t="shared" si="6"/>
        <v>[kWh]</v>
      </c>
      <c r="U13" s="284" t="str">
        <f t="shared" si="6"/>
        <v>[kWh]</v>
      </c>
    </row>
    <row r="14" spans="1:21">
      <c r="B14" s="35"/>
      <c r="C14" s="54"/>
      <c r="K14" s="45"/>
      <c r="L14" s="63"/>
      <c r="M14" s="46"/>
      <c r="O14" s="45"/>
      <c r="P14" s="63"/>
      <c r="Q14" s="46"/>
      <c r="S14" s="45"/>
      <c r="T14" s="63"/>
      <c r="U14" s="46"/>
    </row>
    <row r="15" spans="1:21">
      <c r="A15" s="249">
        <v>1</v>
      </c>
      <c r="B15" s="530" t="str">
        <f>HLOOKUP(Start!$B$14,Sprachen_allg!B:Z,ROWS(Sprachen_allg!1:418)+A15,FALSE)</f>
        <v>Single office</v>
      </c>
      <c r="C15" s="54" t="s">
        <v>47</v>
      </c>
      <c r="D15" s="288">
        <v>130.19999999999999</v>
      </c>
      <c r="E15" s="288">
        <v>13.9</v>
      </c>
      <c r="F15" s="288">
        <v>28.3</v>
      </c>
      <c r="G15" s="288">
        <v>16.3</v>
      </c>
      <c r="H15" s="288">
        <v>12.9</v>
      </c>
      <c r="I15" s="288">
        <v>10.5</v>
      </c>
      <c r="K15" s="6"/>
      <c r="L15" s="294">
        <f>IF(OR($L$10=Variablen!$B$109,$L$10=Variablen!$B$111),(F15+G15+H15+I15)*K15,0)</f>
        <v>0</v>
      </c>
      <c r="M15" s="295">
        <f>IF(OR($L$10=Variablen!$B$110,$L$10=Variablen!$B$111),(D15+E15)*K15,0)</f>
        <v>0</v>
      </c>
      <c r="O15" s="6"/>
      <c r="P15" s="294">
        <f>IF(OR($P$10=Variablen!$B$109,$P$10=Variablen!$B$111),(F15+G15+H15+I15)*O15,0)</f>
        <v>0</v>
      </c>
      <c r="Q15" s="295">
        <f>IF(OR($P$10=Variablen!$B$110,$P$10=Variablen!$B$111),(D15+E15)*O15,0)</f>
        <v>0</v>
      </c>
      <c r="S15" s="6"/>
      <c r="T15" s="294">
        <f>IF(OR($T$10=Variablen!$B$109,$T$10=Variablen!$B$111),(F15+G15+H15+I15)*S15,0)</f>
        <v>0</v>
      </c>
      <c r="U15" s="295">
        <f>IF(OR($T$10=Variablen!$B$110,$T$10=Variablen!$B$111),(D15+E15)*S15,0)</f>
        <v>0</v>
      </c>
    </row>
    <row r="16" spans="1:21">
      <c r="A16" s="249">
        <v>2</v>
      </c>
      <c r="B16" s="530" t="str">
        <f>HLOOKUP(Start!$B$14,Sprachen_allg!B:Z,ROWS(Sprachen_allg!2:419)+A16,FALSE)</f>
        <v>Group office</v>
      </c>
      <c r="C16" s="54" t="s">
        <v>47</v>
      </c>
      <c r="D16" s="288">
        <v>132</v>
      </c>
      <c r="E16" s="288">
        <v>13.9</v>
      </c>
      <c r="F16" s="288">
        <v>25.5</v>
      </c>
      <c r="G16" s="288">
        <v>16.3</v>
      </c>
      <c r="H16" s="288">
        <v>12.4</v>
      </c>
      <c r="I16" s="288">
        <v>10.5</v>
      </c>
      <c r="K16" s="6"/>
      <c r="L16" s="294">
        <f>IF(OR($L$10=Variablen!$B$109,$L$10=Variablen!$B$111),(F16+G16+H16+I16)*K16,0)</f>
        <v>0</v>
      </c>
      <c r="M16" s="295">
        <f>IF(OR($L$10=Variablen!$B$110,$L$10=Variablen!$B$111),(D16+E16)*K16,0)</f>
        <v>0</v>
      </c>
      <c r="O16" s="6"/>
      <c r="P16" s="294">
        <f>IF(OR($P$10=Variablen!$B$109,$P$10=Variablen!$B$111),(F16+G16+H16+I16)*O16,0)</f>
        <v>0</v>
      </c>
      <c r="Q16" s="295">
        <f>IF(OR($P$10=Variablen!$B$110,$P$10=Variablen!$B$111),(D16+E16)*O16,0)</f>
        <v>0</v>
      </c>
      <c r="S16" s="6"/>
      <c r="T16" s="294">
        <f>IF(OR($T$10=Variablen!$B$109,$T$10=Variablen!$B$111),(F16+G16+H16+I16)*S16,0)</f>
        <v>0</v>
      </c>
      <c r="U16" s="295">
        <f>IF(OR($T$10=Variablen!$B$110,$T$10=Variablen!$B$111),(D16+E16)*S16,0)</f>
        <v>0</v>
      </c>
    </row>
    <row r="17" spans="1:21">
      <c r="A17" s="249">
        <v>3</v>
      </c>
      <c r="B17" s="530" t="str">
        <f>HLOOKUP(Start!$B$14,Sprachen_allg!B:Z,ROWS(Sprachen_allg!3:420)+A17,FALSE)</f>
        <v>Open-plan office</v>
      </c>
      <c r="C17" s="54" t="s">
        <v>47</v>
      </c>
      <c r="D17" s="288">
        <v>137.30000000000001</v>
      </c>
      <c r="E17" s="288">
        <v>13.9</v>
      </c>
      <c r="F17" s="288">
        <v>31.9</v>
      </c>
      <c r="G17" s="288">
        <v>24.4</v>
      </c>
      <c r="H17" s="288">
        <v>15.9</v>
      </c>
      <c r="I17" s="288">
        <v>15</v>
      </c>
      <c r="K17" s="6"/>
      <c r="L17" s="294">
        <f>IF(OR($L$10=Variablen!$B$109,$L$10=Variablen!$B$111),(F17+G17+H17+I17)*K17,0)</f>
        <v>0</v>
      </c>
      <c r="M17" s="295">
        <f>IF(OR($L$10=Variablen!$B$110,$L$10=Variablen!$B$111),(D17+E17)*K17,0)</f>
        <v>0</v>
      </c>
      <c r="O17" s="6"/>
      <c r="P17" s="294">
        <f>IF(OR($P$10=Variablen!$B$109,$P$10=Variablen!$B$111),(F17+G17+H17+I17)*O17,0)</f>
        <v>0</v>
      </c>
      <c r="Q17" s="295">
        <f>IF(OR($P$10=Variablen!$B$110,$P$10=Variablen!$B$111),(D17+E17)*O17,0)</f>
        <v>0</v>
      </c>
      <c r="S17" s="6"/>
      <c r="T17" s="294">
        <f>IF(OR($T$10=Variablen!$B$109,$T$10=Variablen!$B$111),(F17+G17+H17+I17)*S17,0)</f>
        <v>0</v>
      </c>
      <c r="U17" s="295">
        <f>IF(OR($T$10=Variablen!$B$110,$T$10=Variablen!$B$111),(D17+E17)*S17,0)</f>
        <v>0</v>
      </c>
    </row>
    <row r="18" spans="1:21">
      <c r="A18" s="249">
        <v>4</v>
      </c>
      <c r="B18" s="530" t="str">
        <f>HLOOKUP(Start!$B$14,Sprachen_allg!B:Z,ROWS(Sprachen_allg!4:421)+A18,FALSE)</f>
        <v>Meeting rooms</v>
      </c>
      <c r="C18" s="54" t="s">
        <v>47</v>
      </c>
      <c r="D18" s="288">
        <v>200.3</v>
      </c>
      <c r="E18" s="288">
        <v>0</v>
      </c>
      <c r="F18" s="288">
        <v>32.4</v>
      </c>
      <c r="G18" s="288">
        <v>60.9</v>
      </c>
      <c r="H18" s="288">
        <v>21.2</v>
      </c>
      <c r="I18" s="288">
        <v>2</v>
      </c>
      <c r="K18" s="6"/>
      <c r="L18" s="294">
        <f>IF(OR($L$10=Variablen!$B$109,$L$10=Variablen!$B$111),(F18+G18+H18+I18)*K18,0)</f>
        <v>0</v>
      </c>
      <c r="M18" s="295">
        <f>IF(OR($L$10=Variablen!$B$110,$L$10=Variablen!$B$111),(D18+E18)*K18,0)</f>
        <v>0</v>
      </c>
      <c r="O18" s="6"/>
      <c r="P18" s="294">
        <f>IF(OR($P$10=Variablen!$B$109,$P$10=Variablen!$B$111),(F18+G18+H18+I18)*O18,0)</f>
        <v>0</v>
      </c>
      <c r="Q18" s="295">
        <f>IF(OR($P$10=Variablen!$B$110,$P$10=Variablen!$B$111),(D18+E18)*O18,0)</f>
        <v>0</v>
      </c>
      <c r="S18" s="6"/>
      <c r="T18" s="294">
        <f>IF(OR($T$10=Variablen!$B$109,$T$10=Variablen!$B$111),(F18+G18+H18+I18)*S18,0)</f>
        <v>0</v>
      </c>
      <c r="U18" s="295">
        <f>IF(OR($T$10=Variablen!$B$110,$T$10=Variablen!$B$111),(D18+E18)*S18,0)</f>
        <v>0</v>
      </c>
    </row>
    <row r="19" spans="1:21">
      <c r="A19" s="249">
        <v>5</v>
      </c>
      <c r="B19" s="530" t="str">
        <f>HLOOKUP(Start!$B$14,Sprachen_allg!B:Z,ROWS(Sprachen_allg!5:422)+A19,FALSE)</f>
        <v>Main hall / Lobby</v>
      </c>
      <c r="C19" s="54" t="s">
        <v>47</v>
      </c>
      <c r="D19" s="288">
        <v>147.69999999999999</v>
      </c>
      <c r="E19" s="288">
        <v>0</v>
      </c>
      <c r="F19" s="288">
        <v>13.2</v>
      </c>
      <c r="G19" s="288">
        <v>8.1</v>
      </c>
      <c r="H19" s="288">
        <v>7.3</v>
      </c>
      <c r="I19" s="288">
        <v>6</v>
      </c>
      <c r="K19" s="6"/>
      <c r="L19" s="294">
        <f>IF(OR($L$10=Variablen!$B$109,$L$10=Variablen!$B$111),(F19+G19+H19+I19)*K19,0)</f>
        <v>0</v>
      </c>
      <c r="M19" s="295">
        <f>IF(OR($L$10=Variablen!$B$110,$L$10=Variablen!$B$111),(D19+E19)*K19,0)</f>
        <v>0</v>
      </c>
      <c r="O19" s="6"/>
      <c r="P19" s="294">
        <f>IF(OR($P$10=Variablen!$B$109,$P$10=Variablen!$B$111),(F19+G19+H19+I19)*O19,0)</f>
        <v>0</v>
      </c>
      <c r="Q19" s="295">
        <f>IF(OR($P$10=Variablen!$B$110,$P$10=Variablen!$B$111),(D19+E19)*O19,0)</f>
        <v>0</v>
      </c>
      <c r="S19" s="6"/>
      <c r="T19" s="294">
        <f>IF(OR($T$10=Variablen!$B$109,$T$10=Variablen!$B$111),(F19+G19+H19+I19)*S19,0)</f>
        <v>0</v>
      </c>
      <c r="U19" s="295">
        <f>IF(OR($T$10=Variablen!$B$110,$T$10=Variablen!$B$111),(D19+E19)*S19,0)</f>
        <v>0</v>
      </c>
    </row>
    <row r="20" spans="1:21">
      <c r="A20" s="249">
        <v>6</v>
      </c>
      <c r="B20" s="530" t="str">
        <f>HLOOKUP(Start!$B$14,Sprachen_allg!B:Z,ROWS(Sprachen_allg!6:423)+A20,FALSE)</f>
        <v>Retail / Food store (without refrigerators)</v>
      </c>
      <c r="C20" s="54" t="s">
        <v>47</v>
      </c>
      <c r="D20" s="288">
        <v>154.4</v>
      </c>
      <c r="E20" s="288">
        <v>8.6</v>
      </c>
      <c r="F20" s="288">
        <v>25.7</v>
      </c>
      <c r="G20" s="288">
        <v>21</v>
      </c>
      <c r="H20" s="288">
        <v>13.3</v>
      </c>
      <c r="I20" s="288">
        <v>7.2</v>
      </c>
      <c r="K20" s="6"/>
      <c r="L20" s="294">
        <f>IF(OR($L$10=Variablen!$B$109,$L$10=Variablen!$B$111),(F20+G20+H20+I20)*K20,0)</f>
        <v>0</v>
      </c>
      <c r="M20" s="295">
        <f>IF(OR($L$10=Variablen!$B$110,$L$10=Variablen!$B$111),(D20+E20)*K20,0)</f>
        <v>0</v>
      </c>
      <c r="O20" s="6"/>
      <c r="P20" s="294">
        <f>IF(OR($P$10=Variablen!$B$109,$P$10=Variablen!$B$111),(F20+G20+H20+I20)*O20,0)</f>
        <v>0</v>
      </c>
      <c r="Q20" s="295">
        <f>IF(OR($P$10=Variablen!$B$110,$P$10=Variablen!$B$111),(D20+E20)*O20,0)</f>
        <v>0</v>
      </c>
      <c r="S20" s="6"/>
      <c r="T20" s="294">
        <f>IF(OR($T$10=Variablen!$B$109,$T$10=Variablen!$B$111),(F20+G20+H20+I20)*S20,0)</f>
        <v>0</v>
      </c>
      <c r="U20" s="295">
        <f>IF(OR($T$10=Variablen!$B$110,$T$10=Variablen!$B$111),(D20+E20)*S20,0)</f>
        <v>0</v>
      </c>
    </row>
    <row r="21" spans="1:21">
      <c r="A21" s="249">
        <v>7</v>
      </c>
      <c r="B21" s="530" t="str">
        <f>HLOOKUP(Start!$B$14,Sprachen_allg!B:Z,ROWS(Sprachen_allg!7:424)+A21,FALSE)</f>
        <v>Retail / Food store (with refrigerators)</v>
      </c>
      <c r="C21" s="54" t="s">
        <v>47</v>
      </c>
      <c r="D21" s="288">
        <v>163.69999999999999</v>
      </c>
      <c r="E21" s="288">
        <v>8.6</v>
      </c>
      <c r="F21" s="288">
        <v>28.2</v>
      </c>
      <c r="G21" s="288">
        <v>21</v>
      </c>
      <c r="H21" s="288">
        <v>16.5</v>
      </c>
      <c r="I21" s="288">
        <v>25.5</v>
      </c>
      <c r="K21" s="6"/>
      <c r="L21" s="294">
        <f>IF(OR($L$10=Variablen!$B$109,$L$10=Variablen!$B$111),(F21+G21+H21+I21)*K21,0)</f>
        <v>0</v>
      </c>
      <c r="M21" s="295">
        <f>IF(OR($L$10=Variablen!$B$110,$L$10=Variablen!$B$111),(D21+E21)*K21,0)</f>
        <v>0</v>
      </c>
      <c r="O21" s="6"/>
      <c r="P21" s="294">
        <f>IF(OR($P$10=Variablen!$B$109,$P$10=Variablen!$B$111),(F21+G21+H21+I21)*O21,0)</f>
        <v>0</v>
      </c>
      <c r="Q21" s="295">
        <f>IF(OR($P$10=Variablen!$B$110,$P$10=Variablen!$B$111),(D21+E21)*O21,0)</f>
        <v>0</v>
      </c>
      <c r="S21" s="6"/>
      <c r="T21" s="294">
        <f>IF(OR($T$10=Variablen!$B$109,$T$10=Variablen!$B$111),(F21+G21+H21+I21)*S21,0)</f>
        <v>0</v>
      </c>
      <c r="U21" s="295">
        <f>IF(OR($T$10=Variablen!$B$110,$T$10=Variablen!$B$111),(D21+E21)*S21,0)</f>
        <v>0</v>
      </c>
    </row>
    <row r="22" spans="1:21">
      <c r="A22" s="249">
        <v>8</v>
      </c>
      <c r="B22" s="530" t="str">
        <f>HLOOKUP(Start!$B$14,Sprachen_allg!B:Z,ROWS(Sprachen_allg!8:425)+A22,FALSE)</f>
        <v>Classroom (schools)</v>
      </c>
      <c r="C22" s="54" t="s">
        <v>47</v>
      </c>
      <c r="D22" s="288">
        <v>143</v>
      </c>
      <c r="E22" s="288">
        <v>35.9</v>
      </c>
      <c r="F22" s="288">
        <v>7.6</v>
      </c>
      <c r="G22" s="288">
        <v>22.5</v>
      </c>
      <c r="H22" s="288">
        <v>11.7</v>
      </c>
      <c r="I22" s="288">
        <v>4</v>
      </c>
      <c r="K22" s="6"/>
      <c r="L22" s="294">
        <f>IF(OR($L$10=Variablen!$B$109,$L$10=Variablen!$B$111),(F22+G22+H22+I22)*K22,0)</f>
        <v>0</v>
      </c>
      <c r="M22" s="295">
        <f>IF(OR($L$10=Variablen!$B$110,$L$10=Variablen!$B$111),(D22+E22)*K22,0)</f>
        <v>0</v>
      </c>
      <c r="O22" s="6"/>
      <c r="P22" s="294">
        <f>IF(OR($P$10=Variablen!$B$109,$P$10=Variablen!$B$111),(F22+G22+H22+I22)*O22,0)</f>
        <v>0</v>
      </c>
      <c r="Q22" s="295">
        <f>IF(OR($P$10=Variablen!$B$110,$P$10=Variablen!$B$111),(D22+E22)*O22,0)</f>
        <v>0</v>
      </c>
      <c r="S22" s="6"/>
      <c r="T22" s="294">
        <f>IF(OR($T$10=Variablen!$B$109,$T$10=Variablen!$B$111),(F22+G22+H22+I22)*S22,0)</f>
        <v>0</v>
      </c>
      <c r="U22" s="295">
        <f>IF(OR($T$10=Variablen!$B$110,$T$10=Variablen!$B$111),(D22+E22)*S22,0)</f>
        <v>0</v>
      </c>
    </row>
    <row r="23" spans="1:21">
      <c r="A23" s="249">
        <v>9</v>
      </c>
      <c r="B23" s="530" t="str">
        <f>HLOOKUP(Start!$B$14,Sprachen_allg!B:Z,ROWS(Sprachen_allg!9:426)+A23,FALSE)</f>
        <v>Lecture halls / auditorium</v>
      </c>
      <c r="C23" s="54" t="s">
        <v>47</v>
      </c>
      <c r="D23" s="288">
        <v>213.4</v>
      </c>
      <c r="E23" s="288">
        <v>5</v>
      </c>
      <c r="F23" s="288">
        <v>12.1</v>
      </c>
      <c r="G23" s="288">
        <v>67.5</v>
      </c>
      <c r="H23" s="288">
        <v>24.1</v>
      </c>
      <c r="I23" s="288">
        <v>3.6</v>
      </c>
      <c r="K23" s="6"/>
      <c r="L23" s="294">
        <f>IF(OR($L$10=Variablen!$B$109,$L$10=Variablen!$B$111),(F23+G23+H23+I23)*K23,0)</f>
        <v>0</v>
      </c>
      <c r="M23" s="295">
        <f>IF(OR($L$10=Variablen!$B$110,$L$10=Variablen!$B$111),(D23+E23)*K23,0)</f>
        <v>0</v>
      </c>
      <c r="O23" s="6"/>
      <c r="P23" s="294">
        <f>IF(OR($P$10=Variablen!$B$109,$P$10=Variablen!$B$111),(F23+G23+H23+I23)*O23,0)</f>
        <v>0</v>
      </c>
      <c r="Q23" s="295">
        <f>IF(OR($P$10=Variablen!$B$110,$P$10=Variablen!$B$111),(D23+E23)*O23,0)</f>
        <v>0</v>
      </c>
      <c r="S23" s="6"/>
      <c r="T23" s="294">
        <f>IF(OR($T$10=Variablen!$B$109,$T$10=Variablen!$B$111),(F23+G23+H23+I23)*S23,0)</f>
        <v>0</v>
      </c>
      <c r="U23" s="295">
        <f>IF(OR($T$10=Variablen!$B$110,$T$10=Variablen!$B$111),(D23+E23)*S23,0)</f>
        <v>0</v>
      </c>
    </row>
    <row r="24" spans="1:21">
      <c r="A24" s="249">
        <v>10</v>
      </c>
      <c r="B24" s="530" t="str">
        <f>HLOOKUP(Start!$B$14,Sprachen_allg!B:Z,ROWS(Sprachen_allg!10:427)+A24,FALSE)</f>
        <v>Ward / Dorm</v>
      </c>
      <c r="C24" s="54" t="s">
        <v>47</v>
      </c>
      <c r="D24" s="288">
        <v>198.5</v>
      </c>
      <c r="E24" s="288">
        <v>178.7</v>
      </c>
      <c r="F24" s="288">
        <v>48.5</v>
      </c>
      <c r="G24" s="288">
        <v>54.6</v>
      </c>
      <c r="H24" s="288">
        <v>19.399999999999999</v>
      </c>
      <c r="I24" s="288">
        <v>8.8000000000000007</v>
      </c>
      <c r="K24" s="6"/>
      <c r="L24" s="294">
        <f>IF(OR($L$10=Variablen!$B$109,$L$10=Variablen!$B$111),(F24+G24+H24+I24)*K24,0)</f>
        <v>0</v>
      </c>
      <c r="M24" s="295">
        <f>IF(OR($L$10=Variablen!$B$110,$L$10=Variablen!$B$111),(D24+E24)*K24,0)</f>
        <v>0</v>
      </c>
      <c r="O24" s="6"/>
      <c r="P24" s="294">
        <f>IF(OR($P$10=Variablen!$B$109,$P$10=Variablen!$B$111),(F24+G24+H24+I24)*O24,0)</f>
        <v>0</v>
      </c>
      <c r="Q24" s="295">
        <f>IF(OR($P$10=Variablen!$B$110,$P$10=Variablen!$B$111),(D24+E24)*O24,0)</f>
        <v>0</v>
      </c>
      <c r="S24" s="6"/>
      <c r="T24" s="294">
        <f>IF(OR($T$10=Variablen!$B$109,$T$10=Variablen!$B$111),(F24+G24+H24+I24)*S24,0)</f>
        <v>0</v>
      </c>
      <c r="U24" s="295">
        <f>IF(OR($T$10=Variablen!$B$110,$T$10=Variablen!$B$111),(D24+E24)*S24,0)</f>
        <v>0</v>
      </c>
    </row>
    <row r="25" spans="1:21">
      <c r="A25" s="249">
        <v>11</v>
      </c>
      <c r="B25" s="530" t="str">
        <f>HLOOKUP(Start!$B$14,Sprachen_allg!B:Z,ROWS(Sprachen_allg!11:428)+A25,FALSE)</f>
        <v>Hotel room</v>
      </c>
      <c r="C25" s="54" t="s">
        <v>47</v>
      </c>
      <c r="D25" s="288">
        <v>142.9</v>
      </c>
      <c r="E25" s="288">
        <v>157</v>
      </c>
      <c r="F25" s="288">
        <v>9.5</v>
      </c>
      <c r="G25" s="288">
        <v>20.9</v>
      </c>
      <c r="H25" s="288">
        <v>8.5</v>
      </c>
      <c r="I25" s="288">
        <v>16.100000000000001</v>
      </c>
      <c r="K25" s="6"/>
      <c r="L25" s="294">
        <f>IF(OR($L$10=Variablen!$B$109,$L$10=Variablen!$B$111),(F25+G25+H25+I25)*K25,0)</f>
        <v>0</v>
      </c>
      <c r="M25" s="295">
        <f>IF(OR($L$10=Variablen!$B$110,$L$10=Variablen!$B$111),(D25+E25)*K25,0)</f>
        <v>0</v>
      </c>
      <c r="O25" s="6"/>
      <c r="P25" s="294">
        <f>IF(OR($P$10=Variablen!$B$109,$P$10=Variablen!$B$111),(F25+G25+H25+I25)*O25,0)</f>
        <v>0</v>
      </c>
      <c r="Q25" s="295">
        <f>IF(OR($P$10=Variablen!$B$110,$P$10=Variablen!$B$111),(D25+E25)*O25,0)</f>
        <v>0</v>
      </c>
      <c r="S25" s="6"/>
      <c r="T25" s="294">
        <f>IF(OR($T$10=Variablen!$B$109,$T$10=Variablen!$B$111),(F25+G25+H25+I25)*S25,0)</f>
        <v>0</v>
      </c>
      <c r="U25" s="295">
        <f>IF(OR($T$10=Variablen!$B$110,$T$10=Variablen!$B$111),(D25+E25)*S25,0)</f>
        <v>0</v>
      </c>
    </row>
    <row r="26" spans="1:21">
      <c r="A26" s="249">
        <v>12</v>
      </c>
      <c r="B26" s="530" t="str">
        <f>HLOOKUP(Start!$B$14,Sprachen_allg!B:Z,ROWS(Sprachen_allg!12:429)+A26,FALSE)</f>
        <v>Canteen (Eating area)</v>
      </c>
      <c r="C26" s="54" t="s">
        <v>47</v>
      </c>
      <c r="D26" s="288">
        <v>159</v>
      </c>
      <c r="E26" s="288">
        <v>147.80000000000001</v>
      </c>
      <c r="F26" s="288">
        <v>7.3</v>
      </c>
      <c r="G26" s="288">
        <v>34.299999999999997</v>
      </c>
      <c r="H26" s="288">
        <v>17.600000000000001</v>
      </c>
      <c r="I26" s="288">
        <v>2.5</v>
      </c>
      <c r="K26" s="6"/>
      <c r="L26" s="294">
        <f>IF(OR($L$10=Variablen!$B$109,$L$10=Variablen!$B$111),(F26+G26+H26+I26)*K26,0)</f>
        <v>0</v>
      </c>
      <c r="M26" s="295">
        <f>IF(OR($L$10=Variablen!$B$110,$L$10=Variablen!$B$111),(D26+E26)*K26,0)</f>
        <v>0</v>
      </c>
      <c r="O26" s="6"/>
      <c r="P26" s="294">
        <f>IF(OR($P$10=Variablen!$B$109,$P$10=Variablen!$B$111),(F26+G26+H26+I26)*O26,0)</f>
        <v>0</v>
      </c>
      <c r="Q26" s="295">
        <f>IF(OR($P$10=Variablen!$B$110,$P$10=Variablen!$B$111),(D26+E26)*O26,0)</f>
        <v>0</v>
      </c>
      <c r="S26" s="6"/>
      <c r="T26" s="294">
        <f>IF(OR($T$10=Variablen!$B$109,$T$10=Variablen!$B$111),(F26+G26+H26+I26)*S26,0)</f>
        <v>0</v>
      </c>
      <c r="U26" s="295">
        <f>IF(OR($T$10=Variablen!$B$110,$T$10=Variablen!$B$111),(D26+E26)*S26,0)</f>
        <v>0</v>
      </c>
    </row>
    <row r="27" spans="1:21">
      <c r="A27" s="249">
        <v>13</v>
      </c>
      <c r="B27" s="530" t="str">
        <f>HLOOKUP(Start!$B$14,Sprachen_allg!B:Z,ROWS(Sprachen_allg!13:430)+A27,FALSE)</f>
        <v>Restaurant (Eating area)</v>
      </c>
      <c r="C27" s="54" t="s">
        <v>47</v>
      </c>
      <c r="D27" s="288">
        <v>216.2</v>
      </c>
      <c r="E27" s="288">
        <v>176.4</v>
      </c>
      <c r="F27" s="288">
        <v>24.4</v>
      </c>
      <c r="G27" s="288">
        <v>68.900000000000006</v>
      </c>
      <c r="H27" s="288">
        <v>27.1</v>
      </c>
      <c r="I27" s="288">
        <v>4.2</v>
      </c>
      <c r="K27" s="6"/>
      <c r="L27" s="294">
        <f>IF(OR($L$10=Variablen!$B$109,$L$10=Variablen!$B$111),(F27+G27+H27+I27)*K27,0)</f>
        <v>0</v>
      </c>
      <c r="M27" s="295">
        <f>IF(OR($L$10=Variablen!$B$110,$L$10=Variablen!$B$111),(D27+E27)*K27,0)</f>
        <v>0</v>
      </c>
      <c r="O27" s="6"/>
      <c r="P27" s="294">
        <f>IF(OR($P$10=Variablen!$B$109,$P$10=Variablen!$B$111),(F27+G27+H27+I27)*O27,0)</f>
        <v>0</v>
      </c>
      <c r="Q27" s="295">
        <f>IF(OR($P$10=Variablen!$B$110,$P$10=Variablen!$B$111),(D27+E27)*O27,0)</f>
        <v>0</v>
      </c>
      <c r="S27" s="6"/>
      <c r="T27" s="294">
        <f>IF(OR($T$10=Variablen!$B$109,$T$10=Variablen!$B$111),(F27+G27+H27+I27)*S27,0)</f>
        <v>0</v>
      </c>
      <c r="U27" s="295">
        <f>IF(OR($T$10=Variablen!$B$110,$T$10=Variablen!$B$111),(D27+E27)*S27,0)</f>
        <v>0</v>
      </c>
    </row>
    <row r="28" spans="1:21">
      <c r="A28" s="249">
        <v>14</v>
      </c>
      <c r="B28" s="530" t="str">
        <f>HLOOKUP(Start!$B$14,Sprachen_allg!B:Z,ROWS(Sprachen_allg!14:431)+A28,FALSE)</f>
        <v>Catering kitchen (Cooking with electricity)</v>
      </c>
      <c r="C28" s="54" t="s">
        <v>47</v>
      </c>
      <c r="D28" s="288">
        <v>656.8</v>
      </c>
      <c r="E28" s="288">
        <v>0</v>
      </c>
      <c r="F28" s="288">
        <v>91.2</v>
      </c>
      <c r="G28" s="288">
        <v>335</v>
      </c>
      <c r="H28" s="288">
        <v>216.5</v>
      </c>
      <c r="I28" s="288">
        <v>540</v>
      </c>
      <c r="K28" s="6"/>
      <c r="L28" s="294">
        <f>IF(OR($L$10=Variablen!$B$109,$L$10=Variablen!$B$111),(F28+G28+H28+I28)*K28,0)</f>
        <v>0</v>
      </c>
      <c r="M28" s="295">
        <f>IF(OR($L$10=Variablen!$B$110,$L$10=Variablen!$B$111),(D28+E28)*K28,0)</f>
        <v>0</v>
      </c>
      <c r="O28" s="6"/>
      <c r="P28" s="294">
        <f>IF(OR($P$10=Variablen!$B$109,$P$10=Variablen!$B$111),(F28+G28+H28+I28)*O28,0)</f>
        <v>0</v>
      </c>
      <c r="Q28" s="295">
        <f>IF(OR($P$10=Variablen!$B$110,$P$10=Variablen!$B$111),(D28+E28)*O28,0)</f>
        <v>0</v>
      </c>
      <c r="S28" s="6"/>
      <c r="T28" s="294">
        <f>IF(OR($T$10=Variablen!$B$109,$T$10=Variablen!$B$111),(F28+G28+H28+I28)*S28,0)</f>
        <v>0</v>
      </c>
      <c r="U28" s="295">
        <f>IF(OR($T$10=Variablen!$B$110,$T$10=Variablen!$B$111),(D28+E28)*S28,0)</f>
        <v>0</v>
      </c>
    </row>
    <row r="29" spans="1:21">
      <c r="A29" s="249">
        <v>15</v>
      </c>
      <c r="B29" s="530" t="str">
        <f>HLOOKUP(Start!$B$14,Sprachen_allg!B:Z,ROWS(Sprachen_allg!15:432)+A29,FALSE)</f>
        <v>Catering kitchen (Preparation and storage)</v>
      </c>
      <c r="C29" s="54" t="s">
        <v>47</v>
      </c>
      <c r="D29" s="288">
        <v>170.3</v>
      </c>
      <c r="E29" s="288">
        <v>0</v>
      </c>
      <c r="F29" s="288">
        <v>44.3</v>
      </c>
      <c r="G29" s="288">
        <v>55.8</v>
      </c>
      <c r="H29" s="288">
        <v>25.3</v>
      </c>
      <c r="I29" s="288">
        <v>54</v>
      </c>
      <c r="K29" s="6"/>
      <c r="L29" s="294">
        <f>IF(OR($L$10=Variablen!$B$109,$L$10=Variablen!$B$111),(F29+G29+H29+I29)*K29,0)</f>
        <v>0</v>
      </c>
      <c r="M29" s="295">
        <f>IF(OR($L$10=Variablen!$B$110,$L$10=Variablen!$B$111),(D29+E29)*K29,0)</f>
        <v>0</v>
      </c>
      <c r="O29" s="6"/>
      <c r="P29" s="294">
        <f>IF(OR($P$10=Variablen!$B$109,$P$10=Variablen!$B$111),(F29+G29+H29+I29)*O29,0)</f>
        <v>0</v>
      </c>
      <c r="Q29" s="295">
        <f>IF(OR($P$10=Variablen!$B$110,$P$10=Variablen!$B$111),(D29+E29)*O29,0)</f>
        <v>0</v>
      </c>
      <c r="S29" s="6"/>
      <c r="T29" s="294">
        <f>IF(OR($T$10=Variablen!$B$109,$T$10=Variablen!$B$111),(F29+G29+H29+I29)*S29,0)</f>
        <v>0</v>
      </c>
      <c r="U29" s="295">
        <f>IF(OR($T$10=Variablen!$B$110,$T$10=Variablen!$B$111),(D29+E29)*S29,0)</f>
        <v>0</v>
      </c>
    </row>
    <row r="30" spans="1:21">
      <c r="A30" s="249">
        <v>16</v>
      </c>
      <c r="B30" s="530" t="str">
        <f>HLOOKUP(Start!$B$14,Sprachen_allg!B:Z,ROWS(Sprachen_allg!16:433)+A30,FALSE)</f>
        <v>Toilet and bathroom</v>
      </c>
      <c r="C30" s="54"/>
      <c r="D30" s="288">
        <v>233</v>
      </c>
      <c r="E30" s="288">
        <v>0</v>
      </c>
      <c r="F30" s="288">
        <v>15.6</v>
      </c>
      <c r="G30" s="288">
        <v>60.9</v>
      </c>
      <c r="H30" s="288">
        <v>12.1</v>
      </c>
      <c r="I30" s="288">
        <v>0</v>
      </c>
      <c r="K30" s="6"/>
      <c r="L30" s="294">
        <f>IF(OR($L$10=Variablen!$B$109,$L$10=Variablen!$B$111),(F30+G30+H30+I30)*K30,0)</f>
        <v>0</v>
      </c>
      <c r="M30" s="295">
        <f>IF(OR($L$10=Variablen!$B$110,$L$10=Variablen!$B$111),(D30+E30)*K30,0)</f>
        <v>0</v>
      </c>
      <c r="O30" s="6"/>
      <c r="P30" s="294">
        <f>IF(OR($P$10=Variablen!$B$109,$P$10=Variablen!$B$111),(F30+G30+H30+I30)*O30,0)</f>
        <v>0</v>
      </c>
      <c r="Q30" s="295">
        <f>IF(OR($P$10=Variablen!$B$110,$P$10=Variablen!$B$111),(D30+E30)*O30,0)</f>
        <v>0</v>
      </c>
      <c r="S30" s="6"/>
      <c r="T30" s="294">
        <f>IF(OR($T$10=Variablen!$B$109,$T$10=Variablen!$B$111),(F30+G30+H30+I30)*S30,0)</f>
        <v>0</v>
      </c>
      <c r="U30" s="295">
        <f>IF(OR($T$10=Variablen!$B$110,$T$10=Variablen!$B$111),(D30+E30)*S30,0)</f>
        <v>0</v>
      </c>
    </row>
    <row r="31" spans="1:21">
      <c r="A31" s="249">
        <v>17</v>
      </c>
      <c r="B31" s="530" t="str">
        <f>HLOOKUP(Start!$B$14,Sprachen_allg!B:Z,ROWS(Sprachen_allg!17:434)+A31,FALSE)</f>
        <v>Other regularly occupied spaces</v>
      </c>
      <c r="C31" s="54"/>
      <c r="D31" s="288">
        <v>146.69999999999999</v>
      </c>
      <c r="E31" s="288">
        <v>0</v>
      </c>
      <c r="F31" s="288">
        <v>19.600000000000001</v>
      </c>
      <c r="G31" s="288">
        <v>28.4</v>
      </c>
      <c r="H31" s="288">
        <v>11.1</v>
      </c>
      <c r="I31" s="288">
        <v>2</v>
      </c>
      <c r="K31" s="6"/>
      <c r="L31" s="294">
        <f>IF(OR($L$10=Variablen!$B$109,$L$10=Variablen!$B$111),(F31+G31+H31+I31)*K31,0)</f>
        <v>0</v>
      </c>
      <c r="M31" s="295">
        <f>IF(OR($L$10=Variablen!$B$110,$L$10=Variablen!$B$111),(D31+E31)*K31,0)</f>
        <v>0</v>
      </c>
      <c r="O31" s="6"/>
      <c r="P31" s="294">
        <f>IF(OR($P$10=Variablen!$B$109,$P$10=Variablen!$B$111),(F31+G31+H31+I31)*O31,0)</f>
        <v>0</v>
      </c>
      <c r="Q31" s="295">
        <f>IF(OR($P$10=Variablen!$B$110,$P$10=Variablen!$B$111),(D31+E31)*O31,0)</f>
        <v>0</v>
      </c>
      <c r="S31" s="6"/>
      <c r="T31" s="294">
        <f>IF(OR($T$10=Variablen!$B$109,$T$10=Variablen!$B$111),(F31+G31+H31+I31)*S31,0)</f>
        <v>0</v>
      </c>
      <c r="U31" s="295">
        <f>IF(OR($T$10=Variablen!$B$110,$T$10=Variablen!$B$111),(D31+E31)*S31,0)</f>
        <v>0</v>
      </c>
    </row>
    <row r="32" spans="1:21">
      <c r="A32" s="249">
        <v>18</v>
      </c>
      <c r="B32" s="530" t="str">
        <f>HLOOKUP(Start!$B$14,Sprachen_allg!B:Z,ROWS(Sprachen_allg!18:435)+A32,FALSE)</f>
        <v>Auxiliary space (non-regularly occupied)</v>
      </c>
      <c r="C32" s="54"/>
      <c r="D32" s="288">
        <v>130.19999999999999</v>
      </c>
      <c r="E32" s="288">
        <v>0</v>
      </c>
      <c r="F32" s="288">
        <v>1.4</v>
      </c>
      <c r="G32" s="288">
        <v>0.6</v>
      </c>
      <c r="H32" s="288">
        <v>0.5</v>
      </c>
      <c r="I32" s="288">
        <v>0</v>
      </c>
      <c r="K32" s="6"/>
      <c r="L32" s="294">
        <f>IF(OR($L$10=Variablen!$B$109,$L$10=Variablen!$B$111),(F32+G32+H32+I32)*K32,0)</f>
        <v>0</v>
      </c>
      <c r="M32" s="295">
        <f>IF(OR($L$10=Variablen!$B$110,$L$10=Variablen!$B$111),(D32+E32)*K32,0)</f>
        <v>0</v>
      </c>
      <c r="O32" s="6"/>
      <c r="P32" s="294">
        <f>IF(OR($P$10=Variablen!$B$109,$P$10=Variablen!$B$111),(F32+G32+H32+I32)*O32,0)</f>
        <v>0</v>
      </c>
      <c r="Q32" s="295">
        <f>IF(OR($P$10=Variablen!$B$110,$P$10=Variablen!$B$111),(D32+E32)*O32,0)</f>
        <v>0</v>
      </c>
      <c r="S32" s="6"/>
      <c r="T32" s="294">
        <f>IF(OR($T$10=Variablen!$B$109,$T$10=Variablen!$B$111),(F32+G32+H32+I32)*S32,0)</f>
        <v>0</v>
      </c>
      <c r="U32" s="295">
        <f>IF(OR($T$10=Variablen!$B$110,$T$10=Variablen!$B$111),(D32+E32)*S32,0)</f>
        <v>0</v>
      </c>
    </row>
    <row r="33" spans="1:21">
      <c r="A33" s="249">
        <v>19</v>
      </c>
      <c r="B33" s="530" t="str">
        <f>HLOOKUP(Start!$B$14,Sprachen_allg!B:Z,ROWS(Sprachen_allg!19:436)+A33,FALSE)</f>
        <v>Corridor / transition spaces</v>
      </c>
      <c r="C33" s="54"/>
      <c r="D33" s="288">
        <v>122.7</v>
      </c>
      <c r="E33" s="288">
        <v>0</v>
      </c>
      <c r="F33" s="288">
        <v>7.9</v>
      </c>
      <c r="G33" s="288">
        <v>0</v>
      </c>
      <c r="H33" s="288">
        <v>0.7</v>
      </c>
      <c r="I33" s="288">
        <v>0</v>
      </c>
      <c r="K33" s="6"/>
      <c r="L33" s="294">
        <f>IF(OR($L$10=Variablen!$B$109,$L$10=Variablen!$B$111),(F33+G33+H33+I33)*K33,0)</f>
        <v>0</v>
      </c>
      <c r="M33" s="295">
        <f>IF(OR($L$10=Variablen!$B$110,$L$10=Variablen!$B$111),(D33+E33)*K33,0)</f>
        <v>0</v>
      </c>
      <c r="O33" s="6"/>
      <c r="P33" s="294">
        <f>IF(OR($P$10=Variablen!$B$109,$P$10=Variablen!$B$111),(F33+G33+H33+I33)*O33,0)</f>
        <v>0</v>
      </c>
      <c r="Q33" s="295">
        <f>IF(OR($P$10=Variablen!$B$110,$P$10=Variablen!$B$111),(D33+E33)*O33,0)</f>
        <v>0</v>
      </c>
      <c r="S33" s="6"/>
      <c r="T33" s="294">
        <f>IF(OR($T$10=Variablen!$B$109,$T$10=Variablen!$B$111),(F33+G33+H33+I33)*S33,0)</f>
        <v>0</v>
      </c>
      <c r="U33" s="295">
        <f>IF(OR($T$10=Variablen!$B$110,$T$10=Variablen!$B$111),(D33+E33)*S33,0)</f>
        <v>0</v>
      </c>
    </row>
    <row r="34" spans="1:21">
      <c r="A34" s="249">
        <v>20</v>
      </c>
      <c r="B34" s="530" t="str">
        <f>HLOOKUP(Start!$B$14,Sprachen_allg!B:Z,ROWS(Sprachen_allg!20:437)+A34,FALSE)</f>
        <v>Corridor / transition spaces (without daylight)</v>
      </c>
      <c r="C34" s="54"/>
      <c r="D34" s="288">
        <v>122.7</v>
      </c>
      <c r="E34" s="288">
        <v>0</v>
      </c>
      <c r="F34" s="288">
        <v>11.9</v>
      </c>
      <c r="G34" s="288">
        <v>0</v>
      </c>
      <c r="H34" s="288">
        <v>0.7</v>
      </c>
      <c r="I34" s="288">
        <v>1</v>
      </c>
      <c r="K34" s="6"/>
      <c r="L34" s="294">
        <f>IF(OR($L$10=Variablen!$B$109,$L$10=Variablen!$B$111),(F34+G34+H34+I34)*K34,0)</f>
        <v>0</v>
      </c>
      <c r="M34" s="295">
        <f>IF(OR($L$10=Variablen!$B$110,$L$10=Variablen!$B$111),(D34+E34)*K34,0)</f>
        <v>0</v>
      </c>
      <c r="O34" s="6"/>
      <c r="P34" s="294">
        <f>IF(OR($P$10=Variablen!$B$109,$P$10=Variablen!$B$111),(F34+G34+H34+I34)*O34,0)</f>
        <v>0</v>
      </c>
      <c r="Q34" s="295">
        <f>IF(OR($P$10=Variablen!$B$110,$P$10=Variablen!$B$111),(D34+E34)*O34,0)</f>
        <v>0</v>
      </c>
      <c r="S34" s="6"/>
      <c r="T34" s="294">
        <f>IF(OR($T$10=Variablen!$B$109,$T$10=Variablen!$B$111),(F34+G34+H34+I34)*S34,0)</f>
        <v>0</v>
      </c>
      <c r="U34" s="295">
        <f>IF(OR($T$10=Variablen!$B$110,$T$10=Variablen!$B$111),(D34+E34)*S34,0)</f>
        <v>0</v>
      </c>
    </row>
    <row r="35" spans="1:21">
      <c r="A35" s="249">
        <v>21</v>
      </c>
      <c r="B35" s="530" t="str">
        <f>HLOOKUP(Start!$B$14,Sprachen_allg!B:Z,ROWS(Sprachen_allg!21:438)+A35,FALSE)</f>
        <v>Storage</v>
      </c>
      <c r="C35" s="54"/>
      <c r="D35" s="288">
        <v>149.69999999999999</v>
      </c>
      <c r="E35" s="288">
        <v>0</v>
      </c>
      <c r="F35" s="288">
        <v>0.6</v>
      </c>
      <c r="G35" s="288">
        <v>0.6</v>
      </c>
      <c r="H35" s="288">
        <v>1.9</v>
      </c>
      <c r="I35" s="288">
        <v>0</v>
      </c>
      <c r="K35" s="6"/>
      <c r="L35" s="294">
        <f>IF(OR($L$10=Variablen!$B$109,$L$10=Variablen!$B$111),(F35+G35+H35+I35)*K35,0)</f>
        <v>0</v>
      </c>
      <c r="M35" s="295">
        <f>IF(OR($L$10=Variablen!$B$110,$L$10=Variablen!$B$111),(D35+E35)*K35,0)</f>
        <v>0</v>
      </c>
      <c r="O35" s="6"/>
      <c r="P35" s="294">
        <f>IF(OR($P$10=Variablen!$B$109,$P$10=Variablen!$B$111),(F35+G35+H35+I35)*O35,0)</f>
        <v>0</v>
      </c>
      <c r="Q35" s="295">
        <f>IF(OR($P$10=Variablen!$B$110,$P$10=Variablen!$B$111),(D35+E35)*O35,0)</f>
        <v>0</v>
      </c>
      <c r="S35" s="6"/>
      <c r="T35" s="294">
        <f>IF(OR($T$10=Variablen!$B$109,$T$10=Variablen!$B$111),(F35+G35+H35+I35)*S35,0)</f>
        <v>0</v>
      </c>
      <c r="U35" s="295">
        <f>IF(OR($T$10=Variablen!$B$110,$T$10=Variablen!$B$111),(D35+E35)*S35,0)</f>
        <v>0</v>
      </c>
    </row>
    <row r="36" spans="1:21">
      <c r="A36" s="249">
        <v>22</v>
      </c>
      <c r="B36" s="530" t="str">
        <f>HLOOKUP(Start!$B$14,Sprachen_allg!B:Z,ROWS(Sprachen_allg!22:439)+A36,FALSE)</f>
        <v>Storage with reading space</v>
      </c>
      <c r="C36" s="54"/>
      <c r="D36" s="288">
        <v>149.69999999999999</v>
      </c>
      <c r="E36" s="288">
        <v>0</v>
      </c>
      <c r="F36" s="288">
        <v>11.9</v>
      </c>
      <c r="G36" s="288">
        <v>0.6</v>
      </c>
      <c r="H36" s="288">
        <v>1.9</v>
      </c>
      <c r="I36" s="288">
        <v>1</v>
      </c>
      <c r="K36" s="6"/>
      <c r="L36" s="294">
        <f>IF(OR($L$10=Variablen!$B$109,$L$10=Variablen!$B$111),(F36+G36+H36+I36)*K36,0)</f>
        <v>0</v>
      </c>
      <c r="M36" s="295">
        <f>IF(OR($L$10=Variablen!$B$110,$L$10=Variablen!$B$111),(D36+E36)*K36,0)</f>
        <v>0</v>
      </c>
      <c r="O36" s="6"/>
      <c r="P36" s="294">
        <f>IF(OR($P$10=Variablen!$B$109,$P$10=Variablen!$B$111),(F36+G36+H36+I36)*O36,0)</f>
        <v>0</v>
      </c>
      <c r="Q36" s="295">
        <f>IF(OR($P$10=Variablen!$B$110,$P$10=Variablen!$B$111),(D36+E36)*O36,0)</f>
        <v>0</v>
      </c>
      <c r="S36" s="6"/>
      <c r="T36" s="294">
        <f>IF(OR($T$10=Variablen!$B$109,$T$10=Variablen!$B$111),(F36+G36+H36+I36)*S36,0)</f>
        <v>0</v>
      </c>
      <c r="U36" s="295">
        <f>IF(OR($T$10=Variablen!$B$110,$T$10=Variablen!$B$111),(D36+E36)*S36,0)</f>
        <v>0</v>
      </c>
    </row>
    <row r="37" spans="1:21">
      <c r="A37" s="249">
        <v>23</v>
      </c>
      <c r="B37" s="530" t="str">
        <f>HLOOKUP(Start!$B$14,Sprachen_allg!B:Z,ROWS(Sprachen_allg!23:440)+A37,FALSE)</f>
        <v>Server room in data centers</v>
      </c>
      <c r="C37" s="54" t="s">
        <v>47</v>
      </c>
      <c r="D37" s="288">
        <v>46.9</v>
      </c>
      <c r="E37" s="288">
        <v>0</v>
      </c>
      <c r="F37" s="288">
        <v>59.6</v>
      </c>
      <c r="G37" s="288">
        <v>14.2</v>
      </c>
      <c r="H37" s="288">
        <v>247.4</v>
      </c>
      <c r="I37" s="288">
        <v>657</v>
      </c>
      <c r="K37" s="6"/>
      <c r="L37" s="294">
        <f>IF(OR($L$10=Variablen!$B$109,$L$10=Variablen!$B$111),(F37+G37+H37+I37)*K37,0)</f>
        <v>0</v>
      </c>
      <c r="M37" s="295">
        <f>IF(OR($L$10=Variablen!$B$110,$L$10=Variablen!$B$111),(D37+E37)*K37,0)</f>
        <v>0</v>
      </c>
      <c r="O37" s="6"/>
      <c r="P37" s="294">
        <f>IF(OR($P$10=Variablen!$B$109,$P$10=Variablen!$B$111),(F37+G37+H37+I37)*O37,0)</f>
        <v>0</v>
      </c>
      <c r="Q37" s="295">
        <f>IF(OR($P$10=Variablen!$B$110,$P$10=Variablen!$B$111),(D37+E37)*O37,0)</f>
        <v>0</v>
      </c>
      <c r="S37" s="6"/>
      <c r="T37" s="294">
        <f>IF(OR($T$10=Variablen!$B$109,$T$10=Variablen!$B$111),(F37+G37+H37+I37)*S37,0)</f>
        <v>0</v>
      </c>
      <c r="U37" s="295">
        <f>IF(OR($T$10=Variablen!$B$110,$T$10=Variablen!$B$111),(D37+E37)*S37,0)</f>
        <v>0</v>
      </c>
    </row>
    <row r="38" spans="1:21">
      <c r="A38" s="249">
        <v>24</v>
      </c>
      <c r="B38" s="530" t="str">
        <f>HLOOKUP(Start!$B$14,Sprachen_allg!B:Z,ROWS(Sprachen_allg!24:441)+A38,FALSE)</f>
        <v>Commercial halls (rough work)</v>
      </c>
      <c r="C38" s="54" t="s">
        <v>47</v>
      </c>
      <c r="D38" s="288">
        <v>92.3</v>
      </c>
      <c r="E38" s="288">
        <v>31.8</v>
      </c>
      <c r="F38" s="288">
        <v>17.7</v>
      </c>
      <c r="G38" s="288">
        <v>31.3</v>
      </c>
      <c r="H38" s="288">
        <v>14.6</v>
      </c>
      <c r="I38" s="288">
        <v>70</v>
      </c>
      <c r="K38" s="6"/>
      <c r="L38" s="294">
        <f>IF(OR($L$10=Variablen!$B$109,$L$10=Variablen!$B$111),(F38+G38+H38+I38)*K38,0)</f>
        <v>0</v>
      </c>
      <c r="M38" s="295">
        <f>IF(OR($L$10=Variablen!$B$110,$L$10=Variablen!$B$111),(D38+E38)*K38,0)</f>
        <v>0</v>
      </c>
      <c r="O38" s="6"/>
      <c r="P38" s="294">
        <f>IF(OR($P$10=Variablen!$B$109,$P$10=Variablen!$B$111),(F38+G38+H38+I38)*O38,0)</f>
        <v>0</v>
      </c>
      <c r="Q38" s="295">
        <f>IF(OR($P$10=Variablen!$B$110,$P$10=Variablen!$B$111),(D38+E38)*O38,0)</f>
        <v>0</v>
      </c>
      <c r="S38" s="6"/>
      <c r="T38" s="294">
        <f>IF(OR($T$10=Variablen!$B$109,$T$10=Variablen!$B$111),(F38+G38+H38+I38)*S38,0)</f>
        <v>0</v>
      </c>
      <c r="U38" s="295">
        <f>IF(OR($T$10=Variablen!$B$110,$T$10=Variablen!$B$111),(D38+E38)*S38,0)</f>
        <v>0</v>
      </c>
    </row>
    <row r="39" spans="1:21">
      <c r="A39" s="249">
        <v>25</v>
      </c>
      <c r="B39" s="530" t="str">
        <f>HLOOKUP(Start!$B$14,Sprachen_allg!B:Z,ROWS(Sprachen_allg!25:442)+A39,FALSE)</f>
        <v>Commercial halls (precision work)</v>
      </c>
      <c r="C39" s="54" t="s">
        <v>47</v>
      </c>
      <c r="D39" s="288">
        <v>109.4</v>
      </c>
      <c r="E39" s="288">
        <v>31.8</v>
      </c>
      <c r="F39" s="288">
        <v>26.1</v>
      </c>
      <c r="G39" s="288">
        <v>31.3</v>
      </c>
      <c r="H39" s="288">
        <v>21.8</v>
      </c>
      <c r="I39" s="288">
        <v>70</v>
      </c>
      <c r="K39" s="6"/>
      <c r="L39" s="294">
        <f>IF(OR($L$10=Variablen!$B$109,$L$10=Variablen!$B$111),(F39+G39+H39+I39)*K39,0)</f>
        <v>0</v>
      </c>
      <c r="M39" s="295">
        <f>IF(OR($L$10=Variablen!$B$110,$L$10=Variablen!$B$111),(D39+E39)*K39,0)</f>
        <v>0</v>
      </c>
      <c r="O39" s="6"/>
      <c r="P39" s="294">
        <f>IF(OR($P$10=Variablen!$B$109,$P$10=Variablen!$B$111),(F39+G39+H39+I39)*O39,0)</f>
        <v>0</v>
      </c>
      <c r="Q39" s="295">
        <f>IF(OR($P$10=Variablen!$B$110,$P$10=Variablen!$B$111),(D39+E39)*O39,0)</f>
        <v>0</v>
      </c>
      <c r="S39" s="6"/>
      <c r="T39" s="294">
        <f>IF(OR($T$10=Variablen!$B$109,$T$10=Variablen!$B$111),(F39+G39+H39+I39)*S39,0)</f>
        <v>0</v>
      </c>
      <c r="U39" s="295">
        <f>IF(OR($T$10=Variablen!$B$110,$T$10=Variablen!$B$111),(D39+E39)*S39,0)</f>
        <v>0</v>
      </c>
    </row>
    <row r="40" spans="1:21">
      <c r="A40" s="249">
        <v>26</v>
      </c>
      <c r="B40" s="530" t="str">
        <f>HLOOKUP(Start!$B$14,Sprachen_allg!B:Z,ROWS(Sprachen_allg!26:443)+A40,FALSE)</f>
        <v>Audience area</v>
      </c>
      <c r="C40" s="54" t="s">
        <v>47</v>
      </c>
      <c r="D40" s="288">
        <v>280.7</v>
      </c>
      <c r="E40" s="288">
        <v>0</v>
      </c>
      <c r="F40" s="288">
        <v>6.1</v>
      </c>
      <c r="G40" s="288">
        <v>75</v>
      </c>
      <c r="H40" s="288">
        <v>23.1</v>
      </c>
      <c r="I40" s="288">
        <v>0</v>
      </c>
      <c r="K40" s="6"/>
      <c r="L40" s="294">
        <f>IF(OR($L$10=Variablen!$B$109,$L$10=Variablen!$B$111),(F40+G40+H40+I40)*K40,0)</f>
        <v>0</v>
      </c>
      <c r="M40" s="295">
        <f>IF(OR($L$10=Variablen!$B$110,$L$10=Variablen!$B$111),(D40+E40)*K40,0)</f>
        <v>0</v>
      </c>
      <c r="O40" s="6"/>
      <c r="P40" s="294">
        <f>IF(OR($P$10=Variablen!$B$109,$P$10=Variablen!$B$111),(F40+G40+H40+I40)*O40,0)</f>
        <v>0</v>
      </c>
      <c r="Q40" s="295">
        <f>IF(OR($P$10=Variablen!$B$110,$P$10=Variablen!$B$111),(D40+E40)*O40,0)</f>
        <v>0</v>
      </c>
      <c r="S40" s="6"/>
      <c r="T40" s="294">
        <f>IF(OR($T$10=Variablen!$B$109,$T$10=Variablen!$B$111),(F40+G40+H40+I40)*S40,0)</f>
        <v>0</v>
      </c>
      <c r="U40" s="295">
        <f>IF(OR($T$10=Variablen!$B$110,$T$10=Variablen!$B$111),(D40+E40)*S40,0)</f>
        <v>0</v>
      </c>
    </row>
    <row r="41" spans="1:21">
      <c r="A41" s="249">
        <v>27</v>
      </c>
      <c r="B41" s="530" t="str">
        <f>HLOOKUP(Start!$B$14,Sprachen_allg!B:Z,ROWS(Sprachen_allg!27:444)+A41,FALSE)</f>
        <v>Theater foyer</v>
      </c>
      <c r="C41" s="54" t="s">
        <v>47</v>
      </c>
      <c r="D41" s="288">
        <v>177.5</v>
      </c>
      <c r="E41" s="288">
        <v>0</v>
      </c>
      <c r="F41" s="288">
        <v>7.1</v>
      </c>
      <c r="G41" s="288">
        <v>46.9</v>
      </c>
      <c r="H41" s="288">
        <v>11</v>
      </c>
      <c r="I41" s="288">
        <v>0</v>
      </c>
      <c r="K41" s="6"/>
      <c r="L41" s="294">
        <f>IF(OR($L$10=Variablen!$B$109,$L$10=Variablen!$B$111),(F41+G41+H41+I41)*K41,0)</f>
        <v>0</v>
      </c>
      <c r="M41" s="295">
        <f>IF(OR($L$10=Variablen!$B$110,$L$10=Variablen!$B$111),(D41+E41)*K41,0)</f>
        <v>0</v>
      </c>
      <c r="O41" s="6"/>
      <c r="P41" s="294">
        <f>IF(OR($P$10=Variablen!$B$109,$P$10=Variablen!$B$111),(F41+G41+H41+I41)*O41,0)</f>
        <v>0</v>
      </c>
      <c r="Q41" s="295">
        <f>IF(OR($P$10=Variablen!$B$110,$P$10=Variablen!$B$111),(D41+E41)*O41,0)</f>
        <v>0</v>
      </c>
      <c r="S41" s="6"/>
      <c r="T41" s="294">
        <f>IF(OR($T$10=Variablen!$B$109,$T$10=Variablen!$B$111),(F41+G41+H41+I41)*S41,0)</f>
        <v>0</v>
      </c>
      <c r="U41" s="295">
        <f>IF(OR($T$10=Variablen!$B$110,$T$10=Variablen!$B$111),(D41+E41)*S41,0)</f>
        <v>0</v>
      </c>
    </row>
    <row r="42" spans="1:21">
      <c r="A42" s="249">
        <v>28</v>
      </c>
      <c r="B42" s="530" t="str">
        <f>HLOOKUP(Start!$B$14,Sprachen_allg!B:Z,ROWS(Sprachen_allg!28:445)+A42,FALSE)</f>
        <v>Stage</v>
      </c>
      <c r="C42" s="54" t="s">
        <v>47</v>
      </c>
      <c r="D42" s="288">
        <v>208.8</v>
      </c>
      <c r="E42" s="288">
        <v>0</v>
      </c>
      <c r="F42" s="288">
        <v>40.799999999999997</v>
      </c>
      <c r="G42" s="288">
        <v>0.6</v>
      </c>
      <c r="H42" s="288">
        <v>11</v>
      </c>
      <c r="I42" s="288">
        <v>0</v>
      </c>
      <c r="K42" s="6"/>
      <c r="L42" s="294">
        <f>IF(OR($L$10=Variablen!$B$109,$L$10=Variablen!$B$111),(F42+G42+H42+I42)*K42,0)</f>
        <v>0</v>
      </c>
      <c r="M42" s="295">
        <f>IF(OR($L$10=Variablen!$B$110,$L$10=Variablen!$B$111),(D42+E42)*K42,0)</f>
        <v>0</v>
      </c>
      <c r="O42" s="6"/>
      <c r="P42" s="294">
        <f>IF(OR($P$10=Variablen!$B$109,$P$10=Variablen!$B$111),(F42+G42+H42+I42)*O42,0)</f>
        <v>0</v>
      </c>
      <c r="Q42" s="295">
        <f>IF(OR($P$10=Variablen!$B$110,$P$10=Variablen!$B$111),(D42+E42)*O42,0)</f>
        <v>0</v>
      </c>
      <c r="S42" s="6"/>
      <c r="T42" s="294">
        <f>IF(OR($T$10=Variablen!$B$109,$T$10=Variablen!$B$111),(F42+G42+H42+I42)*S42,0)</f>
        <v>0</v>
      </c>
      <c r="U42" s="295">
        <f>IF(OR($T$10=Variablen!$B$110,$T$10=Variablen!$B$111),(D42+E42)*S42,0)</f>
        <v>0</v>
      </c>
    </row>
    <row r="43" spans="1:21">
      <c r="A43" s="249">
        <v>29</v>
      </c>
      <c r="B43" s="530" t="str">
        <f>HLOOKUP(Start!$B$14,Sprachen_allg!B:Z,ROWS(Sprachen_allg!29:446)+A43,FALSE)</f>
        <v>Fair/congress</v>
      </c>
      <c r="C43" s="54" t="s">
        <v>47</v>
      </c>
      <c r="D43" s="288">
        <v>195.9</v>
      </c>
      <c r="E43" s="288">
        <v>0</v>
      </c>
      <c r="F43" s="288">
        <v>6.3</v>
      </c>
      <c r="G43" s="288">
        <v>14.4</v>
      </c>
      <c r="H43" s="288">
        <v>12.1</v>
      </c>
      <c r="I43" s="288">
        <v>1.8</v>
      </c>
      <c r="K43" s="6"/>
      <c r="L43" s="294">
        <f>IF(OR($L$10=Variablen!$B$109,$L$10=Variablen!$B$111),(F43+G43+H43+I43)*K43,0)</f>
        <v>0</v>
      </c>
      <c r="M43" s="295">
        <f>IF(OR($L$10=Variablen!$B$110,$L$10=Variablen!$B$111),(D43+E43)*K43,0)</f>
        <v>0</v>
      </c>
      <c r="O43" s="6"/>
      <c r="P43" s="294">
        <f>IF(OR($P$10=Variablen!$B$109,$P$10=Variablen!$B$111),(F43+G43+H43+I43)*O43,0)</f>
        <v>0</v>
      </c>
      <c r="Q43" s="295">
        <f>IF(OR($P$10=Variablen!$B$110,$P$10=Variablen!$B$111),(D43+E43)*O43,0)</f>
        <v>0</v>
      </c>
      <c r="S43" s="6"/>
      <c r="T43" s="294">
        <f>IF(OR($T$10=Variablen!$B$109,$T$10=Variablen!$B$111),(F43+G43+H43+I43)*S43,0)</f>
        <v>0</v>
      </c>
      <c r="U43" s="295">
        <f>IF(OR($T$10=Variablen!$B$110,$T$10=Variablen!$B$111),(D43+E43)*S43,0)</f>
        <v>0</v>
      </c>
    </row>
    <row r="44" spans="1:21">
      <c r="A44" s="249">
        <v>30</v>
      </c>
      <c r="B44" s="530" t="str">
        <f>HLOOKUP(Start!$B$14,Sprachen_allg!B:Z,ROWS(Sprachen_allg!30:447)+A44,FALSE)</f>
        <v>Exhibition rooms and museums</v>
      </c>
      <c r="C44" s="54" t="s">
        <v>47</v>
      </c>
      <c r="D44" s="288">
        <v>190.5</v>
      </c>
      <c r="E44" s="288">
        <v>0</v>
      </c>
      <c r="F44" s="288">
        <v>9.5</v>
      </c>
      <c r="G44" s="288">
        <v>21.9</v>
      </c>
      <c r="H44" s="288">
        <v>6.9</v>
      </c>
      <c r="I44" s="288">
        <v>0</v>
      </c>
      <c r="K44" s="6"/>
      <c r="L44" s="294">
        <f>IF(OR($L$10=Variablen!$B$109,$L$10=Variablen!$B$111),(F44+G44+H44+I44)*K44,0)</f>
        <v>0</v>
      </c>
      <c r="M44" s="295">
        <f>IF(OR($L$10=Variablen!$B$110,$L$10=Variablen!$B$111),(D44+E44)*K44,0)</f>
        <v>0</v>
      </c>
      <c r="O44" s="6"/>
      <c r="P44" s="294">
        <f>IF(OR($P$10=Variablen!$B$109,$P$10=Variablen!$B$111),(F44+G44+H44+I44)*O44,0)</f>
        <v>0</v>
      </c>
      <c r="Q44" s="295">
        <f>IF(OR($P$10=Variablen!$B$110,$P$10=Variablen!$B$111),(D44+E44)*O44,0)</f>
        <v>0</v>
      </c>
      <c r="S44" s="6"/>
      <c r="T44" s="294">
        <f>IF(OR($T$10=Variablen!$B$109,$T$10=Variablen!$B$111),(F44+G44+H44+I44)*S44,0)</f>
        <v>0</v>
      </c>
      <c r="U44" s="295">
        <f>IF(OR($T$10=Variablen!$B$110,$T$10=Variablen!$B$111),(D44+E44)*S44,0)</f>
        <v>0</v>
      </c>
    </row>
    <row r="45" spans="1:21">
      <c r="A45" s="249">
        <v>31</v>
      </c>
      <c r="B45" s="530" t="str">
        <f>HLOOKUP(Start!$B$14,Sprachen_allg!B:Z,ROWS(Sprachen_allg!31:448)+A45,FALSE)</f>
        <v>Library - reading hall</v>
      </c>
      <c r="C45" s="54" t="s">
        <v>47</v>
      </c>
      <c r="D45" s="288">
        <v>148.69999999999999</v>
      </c>
      <c r="E45" s="288">
        <v>0</v>
      </c>
      <c r="F45" s="288">
        <v>50.7</v>
      </c>
      <c r="G45" s="288">
        <v>42</v>
      </c>
      <c r="H45" s="288">
        <v>26.3</v>
      </c>
      <c r="I45" s="288">
        <v>0</v>
      </c>
      <c r="K45" s="6"/>
      <c r="L45" s="294">
        <f>IF(OR($L$10=Variablen!$B$109,$L$10=Variablen!$B$111),(F45+G45+H45+I45)*K45,0)</f>
        <v>0</v>
      </c>
      <c r="M45" s="295">
        <f>IF(OR($L$10=Variablen!$B$110,$L$10=Variablen!$B$111),(D45+E45)*K45,0)</f>
        <v>0</v>
      </c>
      <c r="O45" s="6"/>
      <c r="P45" s="294">
        <f>IF(OR($P$10=Variablen!$B$109,$P$10=Variablen!$B$111),(F45+G45+H45+I45)*O45,0)</f>
        <v>0</v>
      </c>
      <c r="Q45" s="295">
        <f>IF(OR($P$10=Variablen!$B$110,$P$10=Variablen!$B$111),(D45+E45)*O45,0)</f>
        <v>0</v>
      </c>
      <c r="S45" s="6"/>
      <c r="T45" s="294">
        <f>IF(OR($T$10=Variablen!$B$109,$T$10=Variablen!$B$111),(F45+G45+H45+I45)*S45,0)</f>
        <v>0</v>
      </c>
      <c r="U45" s="295">
        <f>IF(OR($T$10=Variablen!$B$110,$T$10=Variablen!$B$111),(D45+E45)*S45,0)</f>
        <v>0</v>
      </c>
    </row>
    <row r="46" spans="1:21">
      <c r="A46" s="249">
        <v>32</v>
      </c>
      <c r="B46" s="530" t="str">
        <f>HLOOKUP(Start!$B$14,Sprachen_allg!B:Z,ROWS(Sprachen_allg!32:449)+A46,FALSE)</f>
        <v>Library - open access sections</v>
      </c>
      <c r="C46" s="54" t="s">
        <v>47</v>
      </c>
      <c r="D46" s="288">
        <v>125.7</v>
      </c>
      <c r="E46" s="288">
        <v>0</v>
      </c>
      <c r="F46" s="288">
        <v>23.3</v>
      </c>
      <c r="G46" s="288">
        <v>10.5</v>
      </c>
      <c r="H46" s="288">
        <v>7</v>
      </c>
      <c r="I46" s="288">
        <v>0</v>
      </c>
      <c r="K46" s="6"/>
      <c r="L46" s="294">
        <f>IF(OR($L$10=Variablen!$B$109,$L$10=Variablen!$B$111),(F46+G46+H46+I46)*K46,0)</f>
        <v>0</v>
      </c>
      <c r="M46" s="295">
        <f>IF(OR($L$10=Variablen!$B$110,$L$10=Variablen!$B$111),(D46+E46)*K46,0)</f>
        <v>0</v>
      </c>
      <c r="O46" s="6"/>
      <c r="P46" s="294">
        <f>IF(OR($P$10=Variablen!$B$109,$P$10=Variablen!$B$111),(F46+G46+H46+I46)*O46,0)</f>
        <v>0</v>
      </c>
      <c r="Q46" s="295">
        <f>IF(OR($P$10=Variablen!$B$110,$P$10=Variablen!$B$111),(D46+E46)*O46,0)</f>
        <v>0</v>
      </c>
      <c r="S46" s="6"/>
      <c r="T46" s="294">
        <f>IF(OR($T$10=Variablen!$B$109,$T$10=Variablen!$B$111),(F46+G46+H46+I46)*S46,0)</f>
        <v>0</v>
      </c>
      <c r="U46" s="295">
        <f>IF(OR($T$10=Variablen!$B$110,$T$10=Variablen!$B$111),(D46+E46)*S46,0)</f>
        <v>0</v>
      </c>
    </row>
    <row r="47" spans="1:21">
      <c r="A47" s="249">
        <v>33</v>
      </c>
      <c r="B47" s="530" t="str">
        <f>HLOOKUP(Start!$B$14,Sprachen_allg!B:Z,ROWS(Sprachen_allg!33:450)+A47,FALSE)</f>
        <v>Library - storage and stock</v>
      </c>
      <c r="C47" s="54" t="s">
        <v>47</v>
      </c>
      <c r="D47" s="288">
        <v>162.9</v>
      </c>
      <c r="E47" s="288">
        <v>0</v>
      </c>
      <c r="F47" s="288">
        <v>1.9</v>
      </c>
      <c r="G47" s="288">
        <v>15.8</v>
      </c>
      <c r="H47" s="288">
        <v>3.2</v>
      </c>
      <c r="I47" s="288">
        <v>0</v>
      </c>
      <c r="K47" s="6"/>
      <c r="L47" s="294">
        <f>IF(OR($L$10=Variablen!$B$109,$L$10=Variablen!$B$111),(F47+G47+H47+I47)*K47,0)</f>
        <v>0</v>
      </c>
      <c r="M47" s="295">
        <f>IF(OR($L$10=Variablen!$B$110,$L$10=Variablen!$B$111),(D47+E47)*K47,0)</f>
        <v>0</v>
      </c>
      <c r="O47" s="6"/>
      <c r="P47" s="294">
        <f>IF(OR($P$10=Variablen!$B$109,$P$10=Variablen!$B$111),(F47+G47+H47+I47)*O47,0)</f>
        <v>0</v>
      </c>
      <c r="Q47" s="295">
        <f>IF(OR($P$10=Variablen!$B$110,$P$10=Variablen!$B$111),(D47+E47)*O47,0)</f>
        <v>0</v>
      </c>
      <c r="S47" s="6"/>
      <c r="T47" s="294">
        <f>IF(OR($T$10=Variablen!$B$109,$T$10=Variablen!$B$111),(F47+G47+H47+I47)*S47,0)</f>
        <v>0</v>
      </c>
      <c r="U47" s="295">
        <f>IF(OR($T$10=Variablen!$B$110,$T$10=Variablen!$B$111),(D47+E47)*S47,0)</f>
        <v>0</v>
      </c>
    </row>
    <row r="48" spans="1:21">
      <c r="A48" s="249">
        <v>34</v>
      </c>
      <c r="B48" s="530" t="str">
        <f>HLOOKUP(Start!$B$14,Sprachen_allg!B:Z,ROWS(Sprachen_allg!34:451)+A48,FALSE)</f>
        <v>Sports hall</v>
      </c>
      <c r="C48" s="54" t="s">
        <v>47</v>
      </c>
      <c r="D48" s="288">
        <v>42.2</v>
      </c>
      <c r="E48" s="288">
        <v>37.1</v>
      </c>
      <c r="F48" s="288">
        <v>32.799999999999997</v>
      </c>
      <c r="G48" s="288">
        <v>10.5</v>
      </c>
      <c r="H48" s="288">
        <v>19.8</v>
      </c>
      <c r="I48" s="288">
        <v>0</v>
      </c>
      <c r="K48" s="6"/>
      <c r="L48" s="294">
        <f>IF(OR($L$10=Variablen!$B$109,$L$10=Variablen!$B$111),(F48+G48+H48+I48)*K48,0)</f>
        <v>0</v>
      </c>
      <c r="M48" s="295">
        <f>IF(OR($L$10=Variablen!$B$110,$L$10=Variablen!$B$111),(D48+E48)*K48,0)</f>
        <v>0</v>
      </c>
      <c r="O48" s="6"/>
      <c r="P48" s="294">
        <f>IF(OR($P$10=Variablen!$B$109,$P$10=Variablen!$B$111),(F48+G48+H48+I48)*O48,0)</f>
        <v>0</v>
      </c>
      <c r="Q48" s="295">
        <f>IF(OR($P$10=Variablen!$B$110,$P$10=Variablen!$B$111),(D48+E48)*O48,0)</f>
        <v>0</v>
      </c>
      <c r="S48" s="6"/>
      <c r="T48" s="294">
        <f>IF(OR($T$10=Variablen!$B$109,$T$10=Variablen!$B$111),(F48+G48+H48+I48)*S48,0)</f>
        <v>0</v>
      </c>
      <c r="U48" s="295">
        <f>IF(OR($T$10=Variablen!$B$110,$T$10=Variablen!$B$111),(D48+E48)*S48,0)</f>
        <v>0</v>
      </c>
    </row>
    <row r="49" spans="1:21">
      <c r="A49" s="249">
        <v>35</v>
      </c>
      <c r="B49" s="530" t="str">
        <f>HLOOKUP(Start!$B$14,Sprachen_allg!B:Z,ROWS(Sprachen_allg!35:452)+A49,FALSE)</f>
        <v>Car park / underground car park (private use)</v>
      </c>
      <c r="C49" s="54"/>
      <c r="D49" s="288">
        <v>0</v>
      </c>
      <c r="E49" s="288">
        <v>0</v>
      </c>
      <c r="F49" s="288">
        <v>0.7</v>
      </c>
      <c r="G49" s="288">
        <v>11.2</v>
      </c>
      <c r="H49" s="288">
        <v>0</v>
      </c>
      <c r="I49" s="288">
        <v>0</v>
      </c>
      <c r="K49" s="6"/>
      <c r="L49" s="294">
        <f>IF(OR($L$10=Variablen!$B$109,$L$10=Variablen!$B$111),(F49+G49+H49+I49)*K49,0)</f>
        <v>0</v>
      </c>
      <c r="M49" s="295">
        <f>IF(OR($L$10=Variablen!$B$110,$L$10=Variablen!$B$111),(D49+E49)*K49,0)</f>
        <v>0</v>
      </c>
      <c r="O49" s="6"/>
      <c r="P49" s="294">
        <f>IF(OR($P$10=Variablen!$B$109,$P$10=Variablen!$B$111),(F49+G49+H49+I49)*O49,0)</f>
        <v>0</v>
      </c>
      <c r="Q49" s="295">
        <f>IF(OR($P$10=Variablen!$B$110,$P$10=Variablen!$B$111),(D49+E49)*O49,0)</f>
        <v>0</v>
      </c>
      <c r="S49" s="6"/>
      <c r="T49" s="294">
        <f>IF(OR($T$10=Variablen!$B$109,$T$10=Variablen!$B$111),(F49+G49+H49+I49)*S49,0)</f>
        <v>0</v>
      </c>
      <c r="U49" s="295">
        <f>IF(OR($T$10=Variablen!$B$110,$T$10=Variablen!$B$111),(D49+E49)*S49,0)</f>
        <v>0</v>
      </c>
    </row>
    <row r="50" spans="1:21">
      <c r="A50" s="249">
        <v>36</v>
      </c>
      <c r="B50" s="530" t="str">
        <f>HLOOKUP(Start!$B$14,Sprachen_allg!B:Z,ROWS(Sprachen_allg!36:453)+A50,FALSE)</f>
        <v>Car park / underground car park (public)</v>
      </c>
      <c r="C50" s="54"/>
      <c r="D50" s="288">
        <v>0</v>
      </c>
      <c r="E50" s="288">
        <v>0</v>
      </c>
      <c r="F50" s="288">
        <v>7.2</v>
      </c>
      <c r="G50" s="288">
        <v>56.2</v>
      </c>
      <c r="H50" s="288">
        <v>0</v>
      </c>
      <c r="I50" s="288">
        <v>0</v>
      </c>
      <c r="K50" s="6"/>
      <c r="L50" s="294">
        <f>IF(OR($L$10=Variablen!$B$109,$L$10=Variablen!$B$111),(F50+G50+H50+I50)*K50,0)</f>
        <v>0</v>
      </c>
      <c r="M50" s="295">
        <f>IF(OR($L$10=Variablen!$B$110,$L$10=Variablen!$B$111),(D50+E50)*K50,0)</f>
        <v>0</v>
      </c>
      <c r="O50" s="6"/>
      <c r="P50" s="294">
        <f>IF(OR($P$10=Variablen!$B$109,$P$10=Variablen!$B$111),(F50+G50+H50+I50)*O50,0)</f>
        <v>0</v>
      </c>
      <c r="Q50" s="295">
        <f>IF(OR($P$10=Variablen!$B$110,$P$10=Variablen!$B$111),(D50+E50)*O50,0)</f>
        <v>0</v>
      </c>
      <c r="S50" s="6"/>
      <c r="T50" s="294">
        <f>IF(OR($T$10=Variablen!$B$109,$T$10=Variablen!$B$111),(F50+G50+H50+I50)*S50,0)</f>
        <v>0</v>
      </c>
      <c r="U50" s="295">
        <f>IF(OR($T$10=Variablen!$B$110,$T$10=Variablen!$B$111),(D50+E50)*S50,0)</f>
        <v>0</v>
      </c>
    </row>
    <row r="51" spans="1:21">
      <c r="A51" s="249">
        <v>37</v>
      </c>
      <c r="B51" s="530" t="str">
        <f>HLOOKUP(Start!$B$14,Sprachen_allg!B:Z,ROWS(Sprachen_allg!37:454)+A51,FALSE)</f>
        <v>Sauna area</v>
      </c>
      <c r="C51" s="54" t="s">
        <v>47</v>
      </c>
      <c r="D51" s="288">
        <v>293.89999999999998</v>
      </c>
      <c r="E51" s="288">
        <v>107.1</v>
      </c>
      <c r="F51" s="288">
        <v>35.5</v>
      </c>
      <c r="G51" s="288">
        <v>95.8</v>
      </c>
      <c r="H51" s="288">
        <v>47.9</v>
      </c>
      <c r="I51" s="288">
        <v>182.5</v>
      </c>
      <c r="K51" s="6"/>
      <c r="L51" s="294">
        <f>IF(OR($L$10=Variablen!$B$109,$L$10=Variablen!$B$111),(F51+G51+H51+I51)*K51,0)</f>
        <v>0</v>
      </c>
      <c r="M51" s="295">
        <f>IF(OR($L$10=Variablen!$B$110,$L$10=Variablen!$B$111),(D51+E51)*K51,0)</f>
        <v>0</v>
      </c>
      <c r="O51" s="6"/>
      <c r="P51" s="294">
        <f>IF(OR($P$10=Variablen!$B$109,$P$10=Variablen!$B$111),(F51+G51+H51+I51)*O51,0)</f>
        <v>0</v>
      </c>
      <c r="Q51" s="295">
        <f>IF(OR($P$10=Variablen!$B$110,$P$10=Variablen!$B$111),(D51+E51)*O51,0)</f>
        <v>0</v>
      </c>
      <c r="S51" s="6"/>
      <c r="T51" s="294">
        <f>IF(OR($T$10=Variablen!$B$109,$T$10=Variablen!$B$111),(F51+G51+H51+I51)*S51,0)</f>
        <v>0</v>
      </c>
      <c r="U51" s="295">
        <f>IF(OR($T$10=Variablen!$B$110,$T$10=Variablen!$B$111),(D51+E51)*S51,0)</f>
        <v>0</v>
      </c>
    </row>
    <row r="52" spans="1:21">
      <c r="A52" s="249">
        <v>38</v>
      </c>
      <c r="B52" s="530" t="str">
        <f>HLOOKUP(Start!$B$14,Sprachen_allg!B:Z,ROWS(Sprachen_allg!38:455)+A52,FALSE)</f>
        <v>Gym</v>
      </c>
      <c r="C52" s="54" t="s">
        <v>47</v>
      </c>
      <c r="D52" s="288">
        <v>209.6</v>
      </c>
      <c r="E52" s="288">
        <v>135.30000000000001</v>
      </c>
      <c r="F52" s="288">
        <v>44.5</v>
      </c>
      <c r="G52" s="288">
        <v>93.1</v>
      </c>
      <c r="H52" s="288">
        <v>38.6</v>
      </c>
      <c r="I52" s="288">
        <v>8.8000000000000007</v>
      </c>
      <c r="K52" s="6"/>
      <c r="L52" s="294">
        <f>IF(OR($L$10=Variablen!$B$109,$L$10=Variablen!$B$111),(F52+G52+H52+I52)*K52,0)</f>
        <v>0</v>
      </c>
      <c r="M52" s="295">
        <f>IF(OR($L$10=Variablen!$B$110,$L$10=Variablen!$B$111),(D52+E52)*K52,0)</f>
        <v>0</v>
      </c>
      <c r="O52" s="6"/>
      <c r="P52" s="294">
        <f>IF(OR($P$10=Variablen!$B$109,$P$10=Variablen!$B$111),(F52+G52+H52+I52)*O52,0)</f>
        <v>0</v>
      </c>
      <c r="Q52" s="295">
        <f>IF(OR($P$10=Variablen!$B$110,$P$10=Variablen!$B$111),(D52+E52)*O52,0)</f>
        <v>0</v>
      </c>
      <c r="S52" s="6"/>
      <c r="T52" s="294">
        <f>IF(OR($T$10=Variablen!$B$109,$T$10=Variablen!$B$111),(F52+G52+H52+I52)*S52,0)</f>
        <v>0</v>
      </c>
      <c r="U52" s="295">
        <f>IF(OR($T$10=Variablen!$B$110,$T$10=Variablen!$B$111),(D52+E52)*S52,0)</f>
        <v>0</v>
      </c>
    </row>
    <row r="53" spans="1:21">
      <c r="A53" s="249">
        <v>39</v>
      </c>
      <c r="B53" s="530" t="str">
        <f>HLOOKUP(Start!$B$14,Sprachen_allg!B:Z,ROWS(Sprachen_allg!39:456)+A53,FALSE)</f>
        <v>Laboratory</v>
      </c>
      <c r="C53" s="54" t="s">
        <v>47</v>
      </c>
      <c r="D53" s="288">
        <v>402.3</v>
      </c>
      <c r="E53" s="288">
        <v>13.9</v>
      </c>
      <c r="F53" s="288">
        <v>44.6</v>
      </c>
      <c r="G53" s="288">
        <v>119.5</v>
      </c>
      <c r="H53" s="288">
        <v>25.3</v>
      </c>
      <c r="I53" s="288">
        <v>27</v>
      </c>
      <c r="K53" s="6"/>
      <c r="L53" s="294">
        <f>IF(OR($L$10=Variablen!$B$109,$L$10=Variablen!$B$111),(F53+G53+H53+I53)*K53,0)</f>
        <v>0</v>
      </c>
      <c r="M53" s="295">
        <f>IF(OR($L$10=Variablen!$B$110,$L$10=Variablen!$B$111),(D53+E53)*K53,0)</f>
        <v>0</v>
      </c>
      <c r="O53" s="6"/>
      <c r="P53" s="294">
        <f>IF(OR($P$10=Variablen!$B$109,$P$10=Variablen!$B$111),(F53+G53+H53+I53)*O53,0)</f>
        <v>0</v>
      </c>
      <c r="Q53" s="295">
        <f>IF(OR($P$10=Variablen!$B$110,$P$10=Variablen!$B$111),(D53+E53)*O53,0)</f>
        <v>0</v>
      </c>
      <c r="S53" s="6"/>
      <c r="T53" s="294">
        <f>IF(OR($T$10=Variablen!$B$109,$T$10=Variablen!$B$111),(F53+G53+H53+I53)*S53,0)</f>
        <v>0</v>
      </c>
      <c r="U53" s="295">
        <f>IF(OR($T$10=Variablen!$B$110,$T$10=Variablen!$B$111),(D53+E53)*S53,0)</f>
        <v>0</v>
      </c>
    </row>
    <row r="54" spans="1:21">
      <c r="A54" s="249">
        <v>40</v>
      </c>
      <c r="B54" s="530" t="str">
        <f>HLOOKUP(Start!$B$14,Sprachen_allg!B:Z,ROWS(Sprachen_allg!40:457)+A54,FALSE)</f>
        <v>Examination / treatment room</v>
      </c>
      <c r="C54" s="54" t="s">
        <v>47</v>
      </c>
      <c r="D54" s="288">
        <v>206.1</v>
      </c>
      <c r="E54" s="288">
        <v>5</v>
      </c>
      <c r="F54" s="288">
        <v>47.7</v>
      </c>
      <c r="G54" s="288">
        <v>40.6</v>
      </c>
      <c r="H54" s="288">
        <v>21.8</v>
      </c>
      <c r="I54" s="288">
        <v>8.8000000000000007</v>
      </c>
      <c r="K54" s="6"/>
      <c r="L54" s="294">
        <f>IF(OR($L$10=Variablen!$B$109,$L$10=Variablen!$B$111),(F54+G54+H54+I54)*K54,0)</f>
        <v>0</v>
      </c>
      <c r="M54" s="295">
        <f>IF(OR($L$10=Variablen!$B$110,$L$10=Variablen!$B$111),(D54+E54)*K54,0)</f>
        <v>0</v>
      </c>
      <c r="O54" s="6"/>
      <c r="P54" s="294">
        <f>IF(OR($P$10=Variablen!$B$109,$P$10=Variablen!$B$111),(F54+G54+H54+I54)*O54,0)</f>
        <v>0</v>
      </c>
      <c r="Q54" s="295">
        <f>IF(OR($P$10=Variablen!$B$110,$P$10=Variablen!$B$111),(D54+E54)*O54,0)</f>
        <v>0</v>
      </c>
      <c r="S54" s="6"/>
      <c r="T54" s="294">
        <f>IF(OR($T$10=Variablen!$B$109,$T$10=Variablen!$B$111),(F54+G54+H54+I54)*S54,0)</f>
        <v>0</v>
      </c>
      <c r="U54" s="295">
        <f>IF(OR($T$10=Variablen!$B$110,$T$10=Variablen!$B$111),(D54+E54)*S54,0)</f>
        <v>0</v>
      </c>
    </row>
    <row r="55" spans="1:21">
      <c r="A55" s="249">
        <v>41</v>
      </c>
      <c r="B55" s="530" t="str">
        <f>HLOOKUP(Start!$B$14,Sprachen_allg!B:Z,ROWS(Sprachen_allg!41:458)+A55,FALSE)</f>
        <v>Special medical care areas</v>
      </c>
      <c r="C55" s="54" t="s">
        <v>47</v>
      </c>
      <c r="D55" s="288">
        <v>1143.5999999999999</v>
      </c>
      <c r="E55" s="288">
        <v>5</v>
      </c>
      <c r="F55" s="288">
        <v>82.7</v>
      </c>
      <c r="G55" s="288">
        <v>327.8</v>
      </c>
      <c r="H55" s="288">
        <v>73.8</v>
      </c>
      <c r="I55" s="288">
        <v>83.2</v>
      </c>
      <c r="K55" s="6"/>
      <c r="L55" s="294">
        <f>IF(OR($L$10=Variablen!$B$109,$L$10=Variablen!$B$111),(F55+G55+H55+I55)*K55,0)</f>
        <v>0</v>
      </c>
      <c r="M55" s="295">
        <f>IF(OR($L$10=Variablen!$B$110,$L$10=Variablen!$B$111),(D55+E55)*K55,0)</f>
        <v>0</v>
      </c>
      <c r="O55" s="6"/>
      <c r="P55" s="294">
        <f>IF(OR($P$10=Variablen!$B$109,$P$10=Variablen!$B$111),(F55+G55+H55+I55)*O55,0)</f>
        <v>0</v>
      </c>
      <c r="Q55" s="295">
        <f>IF(OR($P$10=Variablen!$B$110,$P$10=Variablen!$B$111),(D55+E55)*O55,0)</f>
        <v>0</v>
      </c>
      <c r="S55" s="6"/>
      <c r="T55" s="294">
        <f>IF(OR($T$10=Variablen!$B$109,$T$10=Variablen!$B$111),(F55+G55+H55+I55)*S55,0)</f>
        <v>0</v>
      </c>
      <c r="U55" s="295">
        <f>IF(OR($T$10=Variablen!$B$110,$T$10=Variablen!$B$111),(D55+E55)*S55,0)</f>
        <v>0</v>
      </c>
    </row>
    <row r="56" spans="1:21">
      <c r="A56" s="249">
        <v>42</v>
      </c>
      <c r="B56" s="530" t="str">
        <f>HLOOKUP(Start!$B$14,Sprachen_allg!B:Z,ROWS(Sprachen_allg!42:459)+A56,FALSE)</f>
        <v>Corridors (medical care sector)</v>
      </c>
      <c r="C56" s="54"/>
      <c r="D56" s="288">
        <v>420.5</v>
      </c>
      <c r="E56" s="288">
        <v>5</v>
      </c>
      <c r="F56" s="288">
        <v>30.7</v>
      </c>
      <c r="G56" s="288">
        <v>109.3</v>
      </c>
      <c r="H56" s="288">
        <v>15.3</v>
      </c>
      <c r="I56" s="288">
        <v>0</v>
      </c>
      <c r="K56" s="6"/>
      <c r="L56" s="294">
        <f>IF(OR($L$10=Variablen!$B$109,$L$10=Variablen!$B$111),(F56+G56+H56+I56)*K56,0)</f>
        <v>0</v>
      </c>
      <c r="M56" s="295">
        <f>IF(OR($L$10=Variablen!$B$110,$L$10=Variablen!$B$111),(D56+E56)*K56,0)</f>
        <v>0</v>
      </c>
      <c r="O56" s="6"/>
      <c r="P56" s="294">
        <f>IF(OR($P$10=Variablen!$B$109,$P$10=Variablen!$B$111),(F56+G56+H56+I56)*O56,0)</f>
        <v>0</v>
      </c>
      <c r="Q56" s="295">
        <f>IF(OR($P$10=Variablen!$B$110,$P$10=Variablen!$B$111),(D56+E56)*O56,0)</f>
        <v>0</v>
      </c>
      <c r="S56" s="6"/>
      <c r="T56" s="294">
        <f>IF(OR($T$10=Variablen!$B$109,$T$10=Variablen!$B$111),(F56+G56+H56+I56)*S56,0)</f>
        <v>0</v>
      </c>
      <c r="U56" s="295">
        <f>IF(OR($T$10=Variablen!$B$110,$T$10=Variablen!$B$111),(D56+E56)*S56,0)</f>
        <v>0</v>
      </c>
    </row>
    <row r="57" spans="1:21">
      <c r="A57" s="249">
        <v>43</v>
      </c>
      <c r="B57" s="530" t="str">
        <f>HLOOKUP(Start!$B$14,Sprachen_allg!B:Z,ROWS(Sprachen_allg!43:460)+A57,FALSE)</f>
        <v>Medical practices</v>
      </c>
      <c r="C57" s="54" t="s">
        <v>47</v>
      </c>
      <c r="D57" s="288">
        <v>193.8</v>
      </c>
      <c r="E57" s="288">
        <v>13.9</v>
      </c>
      <c r="F57" s="288">
        <v>27.1</v>
      </c>
      <c r="G57" s="288">
        <v>21.1</v>
      </c>
      <c r="H57" s="288">
        <v>14.1</v>
      </c>
      <c r="I57" s="288">
        <v>6.3</v>
      </c>
      <c r="K57" s="6"/>
      <c r="L57" s="294">
        <f>IF(OR($L$10=Variablen!$B$109,$L$10=Variablen!$B$111),(F57+G57+H57+I57)*K57,0)</f>
        <v>0</v>
      </c>
      <c r="M57" s="295">
        <f>IF(OR($L$10=Variablen!$B$110,$L$10=Variablen!$B$111),(D57+E57)*K57,0)</f>
        <v>0</v>
      </c>
      <c r="O57" s="6"/>
      <c r="P57" s="294">
        <f>IF(OR($P$10=Variablen!$B$109,$P$10=Variablen!$B$111),(F57+G57+H57+I57)*O57,0)</f>
        <v>0</v>
      </c>
      <c r="Q57" s="295">
        <f>IF(OR($P$10=Variablen!$B$110,$P$10=Variablen!$B$111),(D57+E57)*O57,0)</f>
        <v>0</v>
      </c>
      <c r="S57" s="6"/>
      <c r="T57" s="294">
        <f>IF(OR($T$10=Variablen!$B$109,$T$10=Variablen!$B$111),(F57+G57+H57+I57)*S57,0)</f>
        <v>0</v>
      </c>
      <c r="U57" s="295">
        <f>IF(OR($T$10=Variablen!$B$110,$T$10=Variablen!$B$111),(D57+E57)*S57,0)</f>
        <v>0</v>
      </c>
    </row>
    <row r="58" spans="1:21">
      <c r="A58" s="249">
        <v>44</v>
      </c>
      <c r="B58" s="530" t="str">
        <f>HLOOKUP(Start!$B$14,Sprachen_allg!B:Z,ROWS(Sprachen_allg!44:461)+A58,FALSE)</f>
        <v>Warehouse</v>
      </c>
      <c r="C58" s="54" t="s">
        <v>47</v>
      </c>
      <c r="D58" s="288">
        <v>88.2</v>
      </c>
      <c r="E58" s="288">
        <v>5</v>
      </c>
      <c r="F58" s="288">
        <v>35.9</v>
      </c>
      <c r="G58" s="288">
        <v>4.8</v>
      </c>
      <c r="H58" s="288">
        <v>0</v>
      </c>
      <c r="I58" s="288">
        <v>0</v>
      </c>
      <c r="K58" s="6"/>
      <c r="L58" s="294">
        <f>IF(OR($L$10=Variablen!$B$109,$L$10=Variablen!$B$111),(F58+G58+H58+I58)*K58,0)</f>
        <v>0</v>
      </c>
      <c r="M58" s="295">
        <f>IF(OR($L$10=Variablen!$B$110,$L$10=Variablen!$B$111),(D58+E58)*K58,0)</f>
        <v>0</v>
      </c>
      <c r="O58" s="6"/>
      <c r="P58" s="294">
        <f>IF(OR($P$10=Variablen!$B$109,$P$10=Variablen!$B$111),(F58+G58+H58+I58)*O58,0)</f>
        <v>0</v>
      </c>
      <c r="Q58" s="295">
        <f>IF(OR($P$10=Variablen!$B$110,$P$10=Variablen!$B$111),(D58+E58)*O58,0)</f>
        <v>0</v>
      </c>
      <c r="S58" s="6"/>
      <c r="T58" s="294">
        <f>IF(OR($T$10=Variablen!$B$109,$T$10=Variablen!$B$111),(F58+G58+H58+I58)*S58,0)</f>
        <v>0</v>
      </c>
      <c r="U58" s="295">
        <f>IF(OR($T$10=Variablen!$B$110,$T$10=Variablen!$B$111),(D58+E58)*S58,0)</f>
        <v>0</v>
      </c>
    </row>
    <row r="59" spans="1:21">
      <c r="A59" s="249">
        <v>45</v>
      </c>
      <c r="B59" s="530" t="str">
        <f>HLOOKUP(Start!$B$14,Sprachen_allg!B:Z,ROWS(Sprachen_allg!45:462)+A59,FALSE)</f>
        <v>Residential (single-family house)</v>
      </c>
      <c r="C59" s="54" t="s">
        <v>47</v>
      </c>
      <c r="D59" s="288">
        <v>100.5</v>
      </c>
      <c r="E59" s="288">
        <v>19.3</v>
      </c>
      <c r="F59" s="288">
        <v>47.9</v>
      </c>
      <c r="G59" s="288">
        <v>10.9</v>
      </c>
      <c r="H59" s="288">
        <v>0</v>
      </c>
      <c r="I59" s="288">
        <v>24.5</v>
      </c>
      <c r="K59" s="6"/>
      <c r="L59" s="294">
        <f>IF(OR($L$10=Variablen!$B$109,$L$10=Variablen!$B$111),(F59+G59+H59+I59)*K59,0)</f>
        <v>0</v>
      </c>
      <c r="M59" s="295">
        <f>IF(OR($L$10=Variablen!$B$110,$L$10=Variablen!$B$111),(D59+E59)*K59,0)</f>
        <v>0</v>
      </c>
      <c r="O59" s="6"/>
      <c r="P59" s="294">
        <f>IF(OR($P$10=Variablen!$B$109,$P$10=Variablen!$B$111),(F59+G59+H59+I59)*O59,0)</f>
        <v>0</v>
      </c>
      <c r="Q59" s="295">
        <f>IF(OR($P$10=Variablen!$B$110,$P$10=Variablen!$B$111),(D59+E59)*O59,0)</f>
        <v>0</v>
      </c>
      <c r="S59" s="6"/>
      <c r="T59" s="294">
        <f>IF(OR($T$10=Variablen!$B$109,$T$10=Variablen!$B$111),(F59+G59+H59+I59)*S59,0)</f>
        <v>0</v>
      </c>
      <c r="U59" s="295">
        <f>IF(OR($T$10=Variablen!$B$110,$T$10=Variablen!$B$111),(D59+E59)*S59,0)</f>
        <v>0</v>
      </c>
    </row>
    <row r="60" spans="1:21">
      <c r="A60" s="249">
        <v>46</v>
      </c>
      <c r="B60" s="530" t="str">
        <f>HLOOKUP(Start!$B$14,Sprachen_allg!B:Z,ROWS(Sprachen_allg!46:463)+A60,FALSE)</f>
        <v>Residential (apartment building)</v>
      </c>
      <c r="C60" s="54" t="s">
        <v>47</v>
      </c>
      <c r="D60" s="288">
        <v>89.7</v>
      </c>
      <c r="E60" s="288">
        <v>24</v>
      </c>
      <c r="F60" s="288">
        <v>49.2</v>
      </c>
      <c r="G60" s="288">
        <v>10.9</v>
      </c>
      <c r="H60" s="288">
        <v>0</v>
      </c>
      <c r="I60" s="288">
        <v>36.799999999999997</v>
      </c>
      <c r="K60" s="6"/>
      <c r="L60" s="294">
        <f>IF(OR($L$10=Variablen!$B$109,$L$10=Variablen!$B$111),(F60+G60+H60+I60)*K60,0)</f>
        <v>0</v>
      </c>
      <c r="M60" s="295">
        <f>IF(OR($L$10=Variablen!$B$110,$L$10=Variablen!$B$111),(D60+E60)*K60,0)</f>
        <v>0</v>
      </c>
      <c r="O60" s="6"/>
      <c r="P60" s="294">
        <f>IF(OR($P$10=Variablen!$B$109,$P$10=Variablen!$B$111),(F60+G60+H60+I60)*O60,0)</f>
        <v>0</v>
      </c>
      <c r="Q60" s="295">
        <f>IF(OR($P$10=Variablen!$B$110,$P$10=Variablen!$B$111),(D60+E60)*O60,0)</f>
        <v>0</v>
      </c>
      <c r="S60" s="6"/>
      <c r="T60" s="294">
        <f>IF(OR($T$10=Variablen!$B$109,$T$10=Variablen!$B$111),(F60+G60+H60+I60)*S60,0)</f>
        <v>0</v>
      </c>
      <c r="U60" s="295">
        <f>IF(OR($T$10=Variablen!$B$110,$T$10=Variablen!$B$111),(D60+E60)*S60,0)</f>
        <v>0</v>
      </c>
    </row>
    <row r="61" spans="1:21">
      <c r="K61" s="45"/>
      <c r="L61" s="289"/>
      <c r="M61" s="290"/>
      <c r="O61" s="45"/>
      <c r="P61" s="289"/>
      <c r="Q61" s="290"/>
      <c r="S61" s="45"/>
      <c r="T61" s="289"/>
      <c r="U61" s="290"/>
    </row>
    <row r="62" spans="1:21" ht="13.5" thickBot="1">
      <c r="K62" s="291" t="str">
        <f>HLOOKUP(Start!$B$14,Sprachen_allg!B:Z,ROWS(Sprachen_allg!1:482),FALSE)</f>
        <v>Total</v>
      </c>
      <c r="L62" s="292">
        <f>SUM(L15:L60)</f>
        <v>0</v>
      </c>
      <c r="M62" s="293">
        <f>SUM(M15:M60)</f>
        <v>0</v>
      </c>
      <c r="O62" s="291" t="str">
        <f>K62</f>
        <v>Total</v>
      </c>
      <c r="P62" s="292">
        <f>SUM(P15:P60)</f>
        <v>0</v>
      </c>
      <c r="Q62" s="293">
        <f>SUM(Q15:Q60)</f>
        <v>0</v>
      </c>
      <c r="S62" s="291" t="str">
        <f>O62</f>
        <v>Total</v>
      </c>
      <c r="T62" s="292">
        <f>SUM(T15:T60)</f>
        <v>0</v>
      </c>
      <c r="U62" s="293">
        <f>SUM(U15:U60)</f>
        <v>0</v>
      </c>
    </row>
  </sheetData>
  <sheetProtection algorithmName="SHA-512" hashValue="FrjVMRk+oT+mcpKjcRTVNrceqyPpf5w9OLm+L/06kI6c62WNf+b1Da9EiBUllBfHsgEvUaIovQCHs6u1ymGpYA==" saltValue="X69OLmjQdNZUIKDBHTBDxQ==" spinCount="100000" sheet="1" objects="1" scenarios="1" formatColumns="0" formatRows="0" selectLockedCells="1"/>
  <mergeCells count="10">
    <mergeCell ref="K5:U5"/>
    <mergeCell ref="S7:U7"/>
    <mergeCell ref="T10:U10"/>
    <mergeCell ref="K7:M7"/>
    <mergeCell ref="L10:M10"/>
    <mergeCell ref="O7:Q7"/>
    <mergeCell ref="P10:Q10"/>
    <mergeCell ref="L9:M9"/>
    <mergeCell ref="P9:Q9"/>
    <mergeCell ref="T9:U9"/>
  </mergeCells>
  <phoneticPr fontId="4" type="noConversion"/>
  <dataValidations count="1">
    <dataValidation type="decimal" operator="greaterThan" allowBlank="1" showInputMessage="1" showErrorMessage="1" sqref="K15:K60 O15:O60 S15:S60" xr:uid="{00000000-0002-0000-0900-000000000000}">
      <formula1>0</formula1>
    </dataValidation>
  </dataValidations>
  <pageMargins left="0.7" right="0.7" top="0.78740157499999996" bottom="0.78740157499999996" header="0.3" footer="0.3"/>
  <pageSetup paperSize="9" scale="28" orientation="portrait" verticalDpi="300" r:id="rId1"/>
  <ignoredErrors>
    <ignoredError sqref="M16:M60 Q16:Q60 U16:U60 M15 Q15 U1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Variablen!$B$109:$B$111</xm:f>
          </x14:formula1>
          <xm:sqref>T10:U10 L10:M10 P10:Q10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2</vt:i4>
      </vt:variant>
      <vt:variant>
        <vt:lpstr>Benannte Bereiche</vt:lpstr>
      </vt:variant>
      <vt:variant>
        <vt:i4>46</vt:i4>
      </vt:variant>
    </vt:vector>
  </HeadingPairs>
  <TitlesOfParts>
    <vt:vector size="64" baseType="lpstr">
      <vt:lpstr>Änderungsprotokoll</vt:lpstr>
      <vt:lpstr>Start</vt:lpstr>
      <vt:lpstr>Project</vt:lpstr>
      <vt:lpstr>PART 1 Status assessment</vt:lpstr>
      <vt:lpstr>PART 2a CAR Measures</vt:lpstr>
      <vt:lpstr>PART 3 Climate Action Pass</vt:lpstr>
      <vt:lpstr>ANNEX 1 Emission Factors</vt:lpstr>
      <vt:lpstr>ANNEX 2 Specific Factors</vt:lpstr>
      <vt:lpstr>ANNEX 3 Partial energy values</vt:lpstr>
      <vt:lpstr>ANNEX 4 Data Quality Index</vt:lpstr>
      <vt:lpstr>ANNEX 5 Definition of terms</vt:lpstr>
      <vt:lpstr>Sprachen_Diverses</vt:lpstr>
      <vt:lpstr>Sprachen_Einheiten</vt:lpstr>
      <vt:lpstr>Sprachen_Grafiken</vt:lpstr>
      <vt:lpstr>Sprachen_allg</vt:lpstr>
      <vt:lpstr>Variablen</vt:lpstr>
      <vt:lpstr>PART 2b CAR Graphic | absolute</vt:lpstr>
      <vt:lpstr>PART 2c CAR Graphic | specific</vt:lpstr>
      <vt:lpstr>aktJahr</vt:lpstr>
      <vt:lpstr>AngabeLCA</vt:lpstr>
      <vt:lpstr>AngabeNRF</vt:lpstr>
      <vt:lpstr>AuswahlEtr</vt:lpstr>
      <vt:lpstr>BBK</vt:lpstr>
      <vt:lpstr>BudgetEmission</vt:lpstr>
      <vt:lpstr>BudgetGrenzwert</vt:lpstr>
      <vt:lpstr>'ANNEX 1 Emission Factors'!Druckbereich</vt:lpstr>
      <vt:lpstr>'ANNEX 2 Specific Factors'!Druckbereich</vt:lpstr>
      <vt:lpstr>'ANNEX 3 Partial energy values'!Druckbereich</vt:lpstr>
      <vt:lpstr>'ANNEX 4 Data Quality Index'!Druckbereich</vt:lpstr>
      <vt:lpstr>'ANNEX 5 Definition of terms'!Druckbereich</vt:lpstr>
      <vt:lpstr>'PART 1 Status assessment'!Druckbereich</vt:lpstr>
      <vt:lpstr>'PART 2a CAR Measures'!Druckbereich</vt:lpstr>
      <vt:lpstr>'PART 3 Climate Action Pass'!Druckbereich</vt:lpstr>
      <vt:lpstr>Project!Druckbereich</vt:lpstr>
      <vt:lpstr>Start!Druckbereich</vt:lpstr>
      <vt:lpstr>Variablen!Druckbereich</vt:lpstr>
      <vt:lpstr>EingabePd</vt:lpstr>
      <vt:lpstr>GIB</vt:lpstr>
      <vt:lpstr>JahrEmission</vt:lpstr>
      <vt:lpstr>JahrEmissionen</vt:lpstr>
      <vt:lpstr>JahrGrenzwert</vt:lpstr>
      <vt:lpstr>Messen</vt:lpstr>
      <vt:lpstr>N</vt:lpstr>
      <vt:lpstr>NichtGleich</vt:lpstr>
      <vt:lpstr>NRF</vt:lpstr>
      <vt:lpstr>Plan</vt:lpstr>
      <vt:lpstr>Prozentual</vt:lpstr>
      <vt:lpstr>Spezifisch</vt:lpstr>
      <vt:lpstr>Sprache</vt:lpstr>
      <vt:lpstr>StartjahrKSFP</vt:lpstr>
      <vt:lpstr>TextAusEtr</vt:lpstr>
      <vt:lpstr>TextAx2</vt:lpstr>
      <vt:lpstr>TextAx3</vt:lpstr>
      <vt:lpstr>TextDaten</vt:lpstr>
      <vt:lpstr>TextDQI</vt:lpstr>
      <vt:lpstr>TextEtr</vt:lpstr>
      <vt:lpstr>TextKSFP</vt:lpstr>
      <vt:lpstr>TextLcaDQI</vt:lpstr>
      <vt:lpstr>Textna</vt:lpstr>
      <vt:lpstr>TextNRF</vt:lpstr>
      <vt:lpstr>TextStKSFP</vt:lpstr>
      <vt:lpstr>TextZiel</vt:lpstr>
      <vt:lpstr>Y</vt:lpstr>
      <vt:lpstr>ZieljahrKSFP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Julius Christoph Loydl</dc:creator>
  <cp:lastModifiedBy>Dietmar Geiselmann</cp:lastModifiedBy>
  <cp:lastPrinted>2020-03-11T12:11:45Z</cp:lastPrinted>
  <dcterms:created xsi:type="dcterms:W3CDTF">2019-10-16T07:05:20Z</dcterms:created>
  <dcterms:modified xsi:type="dcterms:W3CDTF">2021-01-27T18:03:36Z</dcterms:modified>
</cp:coreProperties>
</file>